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Szilvi\Szilvinek 2020 zárszámadás, módosítás\Huta\Zárszámadás\"/>
    </mc:Choice>
  </mc:AlternateContent>
  <xr:revisionPtr revIDLastSave="0" documentId="8_{85774B56-07DE-43C0-8BBA-DB2B689B5A3E}" xr6:coauthVersionLast="46" xr6:coauthVersionMax="46" xr10:uidLastSave="{00000000-0000-0000-0000-000000000000}"/>
  <bookViews>
    <workbookView xWindow="-120" yWindow="-120" windowWidth="29040" windowHeight="15840" tabRatio="968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6.1.sz.mell" sheetId="3" r:id="rId13"/>
    <sheet name="5. mell." sheetId="214" r:id="rId14"/>
    <sheet name="Z_6.1.1.sz.mell" sheetId="133" r:id="rId15"/>
    <sheet name="Z_6.1.2.sz.mell" sheetId="134" r:id="rId16"/>
    <sheet name="Z_6.1.3.sz.mell" sheetId="135" r:id="rId17"/>
    <sheet name="Z7.sz.mell" sheetId="211" r:id="rId18"/>
    <sheet name="Z_8.sz.mell" sheetId="210" r:id="rId19"/>
    <sheet name="Z_1.tájékoztató_t." sheetId="197" r:id="rId20"/>
    <sheet name="Z_2.tájékoztató_t." sheetId="202" r:id="rId21"/>
    <sheet name="Z_3.1.tájékoztató_t." sheetId="203" r:id="rId22"/>
    <sheet name="Z_3.2.tájékoztató_t." sheetId="204" r:id="rId23"/>
    <sheet name="Z_3.3.tájékoztató_t." sheetId="205" r:id="rId24"/>
    <sheet name="Z_4.tájékoztató_t." sheetId="208" r:id="rId25"/>
  </sheets>
  <externalReferences>
    <externalReference r:id="rId26"/>
  </externalReferences>
  <definedNames>
    <definedName name="_ftn1" localSheetId="23">'Z_3.3.tájékoztató_t.'!$A$31</definedName>
    <definedName name="_ftnref1" localSheetId="23">'Z_3.3.tájékoztató_t.'!$A$22</definedName>
    <definedName name="_xlnm.Print_Titles" localSheetId="21">'Z_3.1.tájékoztató_t.'!$5:$9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2">'Z_6.1.sz.mell'!$1:$6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19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G5" i="64" l="1"/>
  <c r="F5" i="64"/>
  <c r="D5" i="64"/>
  <c r="G5" i="63"/>
  <c r="D117" i="197"/>
  <c r="E117" i="197"/>
  <c r="D132" i="197"/>
  <c r="E132" i="197"/>
  <c r="D136" i="197"/>
  <c r="D154" i="197" s="1"/>
  <c r="D155" i="197" s="1"/>
  <c r="D156" i="197" s="1"/>
  <c r="E136" i="197"/>
  <c r="D141" i="197"/>
  <c r="E141" i="197"/>
  <c r="E154" i="197" s="1"/>
  <c r="D146" i="197"/>
  <c r="E146" i="197"/>
  <c r="E96" i="197"/>
  <c r="E131" i="197"/>
  <c r="E155" i="197" s="1"/>
  <c r="D96" i="197"/>
  <c r="D131" i="197"/>
  <c r="E83" i="197"/>
  <c r="D83" i="197"/>
  <c r="E79" i="197"/>
  <c r="D79" i="197"/>
  <c r="E76" i="197"/>
  <c r="D76" i="197"/>
  <c r="E71" i="197"/>
  <c r="D71" i="197"/>
  <c r="E67" i="197"/>
  <c r="D67" i="197"/>
  <c r="E61" i="197"/>
  <c r="D61" i="197"/>
  <c r="E56" i="197"/>
  <c r="D56" i="197"/>
  <c r="E50" i="197"/>
  <c r="D50" i="197"/>
  <c r="E38" i="197"/>
  <c r="D38" i="197"/>
  <c r="E30" i="197"/>
  <c r="D30" i="197"/>
  <c r="E23" i="197"/>
  <c r="D23" i="197"/>
  <c r="E16" i="197"/>
  <c r="E66" i="197" s="1"/>
  <c r="D16" i="197"/>
  <c r="E9" i="197"/>
  <c r="D9" i="197"/>
  <c r="D66" i="197" s="1"/>
  <c r="E145" i="134"/>
  <c r="D145" i="134"/>
  <c r="C145" i="134"/>
  <c r="E140" i="134"/>
  <c r="D140" i="134"/>
  <c r="C140" i="134"/>
  <c r="E133" i="134"/>
  <c r="D133" i="134"/>
  <c r="C133" i="134"/>
  <c r="E129" i="134"/>
  <c r="E154" i="134" s="1"/>
  <c r="E153" i="134"/>
  <c r="D129" i="134"/>
  <c r="D153" i="134"/>
  <c r="C129" i="134"/>
  <c r="C153" i="134" s="1"/>
  <c r="C154" i="134" s="1"/>
  <c r="E114" i="134"/>
  <c r="D114" i="134"/>
  <c r="C114" i="134"/>
  <c r="C128" i="134" s="1"/>
  <c r="E93" i="134"/>
  <c r="E128" i="134" s="1"/>
  <c r="E155" i="134" s="1"/>
  <c r="D93" i="134"/>
  <c r="D128" i="134"/>
  <c r="D155" i="134" s="1"/>
  <c r="C93" i="134"/>
  <c r="E82" i="134"/>
  <c r="D82" i="134"/>
  <c r="C82" i="134"/>
  <c r="E78" i="134"/>
  <c r="D78" i="134"/>
  <c r="D89" i="134" s="1"/>
  <c r="C78" i="134"/>
  <c r="E75" i="134"/>
  <c r="D75" i="134"/>
  <c r="C75" i="134"/>
  <c r="E70" i="134"/>
  <c r="D70" i="134"/>
  <c r="C70" i="134"/>
  <c r="E66" i="134"/>
  <c r="E89" i="134"/>
  <c r="D66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166" i="144"/>
  <c r="C166" i="144"/>
  <c r="E145" i="3"/>
  <c r="D145" i="3"/>
  <c r="D153" i="3" s="1"/>
  <c r="C145" i="3"/>
  <c r="E140" i="3"/>
  <c r="D140" i="3"/>
  <c r="C140" i="3"/>
  <c r="E133" i="3"/>
  <c r="D133" i="3"/>
  <c r="C133" i="3"/>
  <c r="C153" i="3" s="1"/>
  <c r="C154" i="3" s="1"/>
  <c r="E129" i="3"/>
  <c r="E153" i="3" s="1"/>
  <c r="E154" i="3" s="1"/>
  <c r="D129" i="3"/>
  <c r="C129" i="3"/>
  <c r="E114" i="3"/>
  <c r="D114" i="3"/>
  <c r="C114" i="3"/>
  <c r="E93" i="3"/>
  <c r="E128" i="3"/>
  <c r="D93" i="3"/>
  <c r="D128" i="3" s="1"/>
  <c r="D154" i="3" s="1"/>
  <c r="C93" i="3"/>
  <c r="C128" i="3"/>
  <c r="E82" i="3"/>
  <c r="D82" i="3"/>
  <c r="C82" i="3"/>
  <c r="E78" i="3"/>
  <c r="D78" i="3"/>
  <c r="C78" i="3"/>
  <c r="E75" i="3"/>
  <c r="E89" i="3" s="1"/>
  <c r="D75" i="3"/>
  <c r="C75" i="3"/>
  <c r="E70" i="3"/>
  <c r="D70" i="3"/>
  <c r="C70" i="3"/>
  <c r="C89" i="3" s="1"/>
  <c r="E66" i="3"/>
  <c r="D66" i="3"/>
  <c r="D89" i="3"/>
  <c r="C66" i="3"/>
  <c r="E60" i="3"/>
  <c r="D60" i="3"/>
  <c r="C60" i="3"/>
  <c r="E55" i="3"/>
  <c r="D55" i="3"/>
  <c r="C55" i="3"/>
  <c r="E49" i="3"/>
  <c r="D49" i="3"/>
  <c r="C49" i="3"/>
  <c r="E37" i="3"/>
  <c r="D37" i="3"/>
  <c r="C37" i="3"/>
  <c r="E29" i="3"/>
  <c r="D29" i="3"/>
  <c r="C29" i="3"/>
  <c r="E22" i="3"/>
  <c r="D22" i="3"/>
  <c r="C22" i="3"/>
  <c r="E15" i="3"/>
  <c r="D15" i="3"/>
  <c r="C15" i="3"/>
  <c r="E8" i="3"/>
  <c r="E65" i="3" s="1"/>
  <c r="D8" i="3"/>
  <c r="D65" i="3"/>
  <c r="D90" i="3" s="1"/>
  <c r="D156" i="3" s="1"/>
  <c r="C8" i="3"/>
  <c r="C65" i="3"/>
  <c r="E145" i="133"/>
  <c r="D145" i="133"/>
  <c r="D153" i="133" s="1"/>
  <c r="C145" i="133"/>
  <c r="E140" i="133"/>
  <c r="D140" i="133"/>
  <c r="C140" i="133"/>
  <c r="E133" i="133"/>
  <c r="D133" i="133"/>
  <c r="C133" i="133"/>
  <c r="E129" i="133"/>
  <c r="E153" i="133" s="1"/>
  <c r="D129" i="133"/>
  <c r="C129" i="133"/>
  <c r="C153" i="133" s="1"/>
  <c r="E114" i="133"/>
  <c r="D114" i="133"/>
  <c r="C114" i="133"/>
  <c r="E82" i="133"/>
  <c r="D82" i="133"/>
  <c r="C82" i="133"/>
  <c r="E78" i="133"/>
  <c r="D78" i="133"/>
  <c r="C78" i="133"/>
  <c r="E75" i="133"/>
  <c r="E89" i="133" s="1"/>
  <c r="D75" i="133"/>
  <c r="C75" i="133"/>
  <c r="E70" i="133"/>
  <c r="D70" i="133"/>
  <c r="C70" i="133"/>
  <c r="C89" i="133" s="1"/>
  <c r="E66" i="133"/>
  <c r="D66" i="133"/>
  <c r="D89" i="133"/>
  <c r="C66" i="133"/>
  <c r="E60" i="133"/>
  <c r="D60" i="133"/>
  <c r="C60" i="133"/>
  <c r="E55" i="133"/>
  <c r="D55" i="133"/>
  <c r="C55" i="133"/>
  <c r="E49" i="133"/>
  <c r="D49" i="133"/>
  <c r="C49" i="133"/>
  <c r="E37" i="133"/>
  <c r="E65" i="133" s="1"/>
  <c r="D37" i="133"/>
  <c r="C37" i="133"/>
  <c r="E29" i="133"/>
  <c r="D29" i="133"/>
  <c r="C29" i="133"/>
  <c r="E22" i="133"/>
  <c r="D22" i="133"/>
  <c r="C22" i="133"/>
  <c r="E15" i="133"/>
  <c r="D15" i="133"/>
  <c r="C15" i="133"/>
  <c r="C11" i="142"/>
  <c r="D11" i="142"/>
  <c r="E11" i="142"/>
  <c r="C18" i="142"/>
  <c r="D18" i="142"/>
  <c r="D68" i="142" s="1"/>
  <c r="E18" i="142"/>
  <c r="C25" i="142"/>
  <c r="D25" i="142"/>
  <c r="E25" i="142"/>
  <c r="E68" i="142" s="1"/>
  <c r="C32" i="142"/>
  <c r="D32" i="142"/>
  <c r="E32" i="142"/>
  <c r="C40" i="142"/>
  <c r="D40" i="142"/>
  <c r="E40" i="142"/>
  <c r="C52" i="142"/>
  <c r="D52" i="142"/>
  <c r="E52" i="142"/>
  <c r="C58" i="142"/>
  <c r="D58" i="142"/>
  <c r="E58" i="142"/>
  <c r="C63" i="142"/>
  <c r="D63" i="142"/>
  <c r="E63" i="142"/>
  <c r="C69" i="142"/>
  <c r="C92" i="142" s="1"/>
  <c r="C166" i="142" s="1"/>
  <c r="D69" i="142"/>
  <c r="E69" i="142"/>
  <c r="C73" i="142"/>
  <c r="D73" i="142"/>
  <c r="D92" i="142" s="1"/>
  <c r="E73" i="142"/>
  <c r="C78" i="142"/>
  <c r="D78" i="142"/>
  <c r="E78" i="142"/>
  <c r="C81" i="142"/>
  <c r="D81" i="142"/>
  <c r="E81" i="142"/>
  <c r="C85" i="142"/>
  <c r="D85" i="142"/>
  <c r="E85" i="142"/>
  <c r="B1" i="3"/>
  <c r="E93" i="133"/>
  <c r="E128" i="133" s="1"/>
  <c r="D93" i="133"/>
  <c r="D128" i="133" s="1"/>
  <c r="D154" i="133" s="1"/>
  <c r="C93" i="133"/>
  <c r="C128" i="133"/>
  <c r="C154" i="133" s="1"/>
  <c r="E8" i="133"/>
  <c r="D8" i="133"/>
  <c r="D65" i="133" s="1"/>
  <c r="D90" i="133" s="1"/>
  <c r="D156" i="133" s="1"/>
  <c r="C8" i="133"/>
  <c r="C65" i="133" s="1"/>
  <c r="C90" i="133" s="1"/>
  <c r="C156" i="133" s="1"/>
  <c r="E152" i="142"/>
  <c r="D152" i="142"/>
  <c r="C152" i="142"/>
  <c r="E147" i="142"/>
  <c r="E160" i="142" s="1"/>
  <c r="D147" i="142"/>
  <c r="C147" i="142"/>
  <c r="E140" i="142"/>
  <c r="D140" i="142"/>
  <c r="C140" i="142"/>
  <c r="E136" i="142"/>
  <c r="D136" i="142"/>
  <c r="D160" i="142" s="1"/>
  <c r="C136" i="142"/>
  <c r="C160" i="142"/>
  <c r="E121" i="142"/>
  <c r="D121" i="142"/>
  <c r="C121" i="142"/>
  <c r="E100" i="142"/>
  <c r="D100" i="142"/>
  <c r="D135" i="142" s="1"/>
  <c r="C100" i="142"/>
  <c r="J1" i="214"/>
  <c r="H31" i="214"/>
  <c r="G31" i="214"/>
  <c r="F31" i="214"/>
  <c r="E31" i="214"/>
  <c r="D31" i="214"/>
  <c r="C31" i="214"/>
  <c r="I30" i="214"/>
  <c r="B30" i="214"/>
  <c r="I29" i="214"/>
  <c r="B29" i="214"/>
  <c r="I28" i="214"/>
  <c r="B28" i="214"/>
  <c r="I27" i="214"/>
  <c r="B27" i="214"/>
  <c r="I26" i="214"/>
  <c r="I31" i="214"/>
  <c r="B26" i="214"/>
  <c r="B31" i="214" s="1"/>
  <c r="H25" i="214"/>
  <c r="G25" i="214"/>
  <c r="F25" i="214"/>
  <c r="E25" i="214"/>
  <c r="D25" i="214"/>
  <c r="C25" i="214"/>
  <c r="I24" i="214"/>
  <c r="B24" i="214"/>
  <c r="I23" i="214"/>
  <c r="B23" i="214"/>
  <c r="I22" i="214"/>
  <c r="B22" i="214"/>
  <c r="I21" i="214"/>
  <c r="B21" i="214"/>
  <c r="I20" i="214"/>
  <c r="B20" i="214"/>
  <c r="I19" i="214"/>
  <c r="I25" i="214"/>
  <c r="B19" i="214"/>
  <c r="B25" i="214" s="1"/>
  <c r="G17" i="214"/>
  <c r="D17" i="214"/>
  <c r="I16" i="214"/>
  <c r="F16" i="214"/>
  <c r="C16" i="214"/>
  <c r="I7" i="214"/>
  <c r="H7" i="214"/>
  <c r="G7" i="214"/>
  <c r="I4" i="214"/>
  <c r="H3" i="214"/>
  <c r="B1" i="135"/>
  <c r="A1" i="211"/>
  <c r="F1" i="210"/>
  <c r="E1" i="134"/>
  <c r="B1" i="133"/>
  <c r="A1" i="205"/>
  <c r="A2" i="208"/>
  <c r="A1" i="204"/>
  <c r="A1" i="203"/>
  <c r="A1" i="202"/>
  <c r="C9" i="197"/>
  <c r="C16" i="197"/>
  <c r="C23" i="197"/>
  <c r="C30" i="197"/>
  <c r="C38" i="197"/>
  <c r="C50" i="197"/>
  <c r="C56" i="197"/>
  <c r="C61" i="197"/>
  <c r="C67" i="197"/>
  <c r="C71" i="197"/>
  <c r="C89" i="197" s="1"/>
  <c r="C76" i="197"/>
  <c r="C79" i="197"/>
  <c r="C83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40" i="211" s="1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26" i="64" s="1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25" i="63" s="1"/>
  <c r="B1" i="94"/>
  <c r="B9" i="209"/>
  <c r="B11" i="209"/>
  <c r="B18" i="209"/>
  <c r="K13" i="94"/>
  <c r="M13" i="94" s="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E29" i="73" s="1"/>
  <c r="D25" i="73"/>
  <c r="C25" i="73"/>
  <c r="B34" i="209"/>
  <c r="G40" i="211"/>
  <c r="F40" i="211"/>
  <c r="D40" i="211"/>
  <c r="C40" i="211"/>
  <c r="E25" i="210"/>
  <c r="D25" i="210"/>
  <c r="C25" i="210"/>
  <c r="B1" i="64"/>
  <c r="B1" i="63"/>
  <c r="J1" i="61"/>
  <c r="B1" i="144"/>
  <c r="B1" i="143"/>
  <c r="B1" i="142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B44" i="209"/>
  <c r="A2" i="197"/>
  <c r="B36" i="209"/>
  <c r="D22" i="205"/>
  <c r="D18" i="205"/>
  <c r="D13" i="205"/>
  <c r="C20" i="204"/>
  <c r="C23" i="204" s="1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 s="1"/>
  <c r="D38" i="203"/>
  <c r="D37" i="203" s="1"/>
  <c r="C38" i="203"/>
  <c r="C37" i="203" s="1"/>
  <c r="C54" i="203" s="1"/>
  <c r="C71" i="203" s="1"/>
  <c r="E32" i="203"/>
  <c r="D32" i="203"/>
  <c r="C32" i="203"/>
  <c r="E27" i="203"/>
  <c r="D27" i="203"/>
  <c r="E22" i="203"/>
  <c r="D22" i="203"/>
  <c r="C22" i="203"/>
  <c r="E17" i="203"/>
  <c r="D17" i="203"/>
  <c r="E12" i="203"/>
  <c r="E11" i="203" s="1"/>
  <c r="E54" i="203" s="1"/>
  <c r="E71" i="203" s="1"/>
  <c r="D12" i="203"/>
  <c r="D11" i="203" s="1"/>
  <c r="E41" i="202"/>
  <c r="D41" i="202"/>
  <c r="C146" i="197"/>
  <c r="C141" i="197"/>
  <c r="C136" i="197"/>
  <c r="C132" i="197"/>
  <c r="C154" i="197"/>
  <c r="C117" i="197"/>
  <c r="C96" i="197"/>
  <c r="B2" i="135"/>
  <c r="B2" i="133"/>
  <c r="B2" i="3"/>
  <c r="B2" i="134"/>
  <c r="E7" i="142"/>
  <c r="A2" i="144"/>
  <c r="E85" i="143"/>
  <c r="D85" i="143"/>
  <c r="C85" i="143"/>
  <c r="E81" i="143"/>
  <c r="D81" i="143"/>
  <c r="C81" i="143"/>
  <c r="E78" i="143"/>
  <c r="E92" i="143"/>
  <c r="E93" i="143" s="1"/>
  <c r="D78" i="143"/>
  <c r="C78" i="143"/>
  <c r="D92" i="143"/>
  <c r="D93" i="143" s="1"/>
  <c r="C92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A2" i="142"/>
  <c r="A2" i="1"/>
  <c r="C24" i="61"/>
  <c r="E96" i="1"/>
  <c r="E164" i="1"/>
  <c r="E29" i="134"/>
  <c r="D29" i="134"/>
  <c r="C29" i="134"/>
  <c r="E22" i="134"/>
  <c r="D22" i="134"/>
  <c r="C22" i="134"/>
  <c r="E15" i="134"/>
  <c r="D15" i="134"/>
  <c r="C15" i="134"/>
  <c r="E8" i="134"/>
  <c r="E65" i="134" s="1"/>
  <c r="E90" i="134" s="1"/>
  <c r="D8" i="134"/>
  <c r="D65" i="134" s="1"/>
  <c r="D90" i="134" s="1"/>
  <c r="C8" i="134"/>
  <c r="C65" i="134" s="1"/>
  <c r="C90" i="134" s="1"/>
  <c r="H17" i="61"/>
  <c r="I17" i="61"/>
  <c r="I31" i="61" s="1"/>
  <c r="E33" i="61" s="1"/>
  <c r="H30" i="61"/>
  <c r="I30" i="61"/>
  <c r="D17" i="61"/>
  <c r="D31" i="61" s="1"/>
  <c r="E17" i="61"/>
  <c r="D18" i="76"/>
  <c r="D24" i="61"/>
  <c r="E24" i="61"/>
  <c r="E30" i="61"/>
  <c r="H18" i="73"/>
  <c r="D30" i="76" s="1"/>
  <c r="I18" i="73"/>
  <c r="D36" i="76" s="1"/>
  <c r="E31" i="73"/>
  <c r="H29" i="73"/>
  <c r="I29" i="73"/>
  <c r="D37" i="76" s="1"/>
  <c r="D19" i="73"/>
  <c r="D29" i="73"/>
  <c r="D100" i="1"/>
  <c r="E100" i="1"/>
  <c r="D121" i="1"/>
  <c r="E121" i="1"/>
  <c r="E135" i="1" s="1"/>
  <c r="D136" i="1"/>
  <c r="E136" i="1"/>
  <c r="D140" i="1"/>
  <c r="E140" i="1"/>
  <c r="E160" i="1" s="1"/>
  <c r="D147" i="1"/>
  <c r="E147" i="1"/>
  <c r="D152" i="1"/>
  <c r="E152" i="1"/>
  <c r="D11" i="1"/>
  <c r="E11" i="1"/>
  <c r="D18" i="1"/>
  <c r="E18" i="1"/>
  <c r="E68" i="1" s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G29" i="73"/>
  <c r="C152" i="1"/>
  <c r="C140" i="1"/>
  <c r="C100" i="1"/>
  <c r="C32" i="1"/>
  <c r="C68" i="1" s="1"/>
  <c r="G17" i="61"/>
  <c r="C17" i="61"/>
  <c r="C147" i="1"/>
  <c r="C136" i="1"/>
  <c r="C160" i="1" s="1"/>
  <c r="C121" i="1"/>
  <c r="C85" i="1"/>
  <c r="C81" i="1"/>
  <c r="C78" i="1"/>
  <c r="C73" i="1"/>
  <c r="C69" i="1"/>
  <c r="C92" i="1"/>
  <c r="C63" i="1"/>
  <c r="C58" i="1"/>
  <c r="C52" i="1"/>
  <c r="C40" i="1"/>
  <c r="C25" i="1"/>
  <c r="C18" i="1"/>
  <c r="C11" i="1"/>
  <c r="G30" i="61"/>
  <c r="D25" i="76" s="1"/>
  <c r="C30" i="61"/>
  <c r="G18" i="73"/>
  <c r="D24" i="76"/>
  <c r="C19" i="73"/>
  <c r="C29" i="73" s="1"/>
  <c r="B26" i="64"/>
  <c r="D26" i="64"/>
  <c r="F26" i="64"/>
  <c r="B25" i="63"/>
  <c r="D25" i="63"/>
  <c r="F25" i="63"/>
  <c r="K15" i="94"/>
  <c r="M15" i="94" s="1"/>
  <c r="B41" i="209"/>
  <c r="D93" i="197"/>
  <c r="B35" i="209"/>
  <c r="B39" i="209"/>
  <c r="B45" i="209"/>
  <c r="A6" i="75"/>
  <c r="A5" i="204"/>
  <c r="C93" i="197"/>
  <c r="A25" i="75"/>
  <c r="A22" i="76" s="1"/>
  <c r="A19" i="75"/>
  <c r="A16" i="76" s="1"/>
  <c r="E98" i="1"/>
  <c r="A5" i="205"/>
  <c r="B10" i="209"/>
  <c r="B12" i="209"/>
  <c r="C93" i="143"/>
  <c r="E7" i="143"/>
  <c r="E7" i="144"/>
  <c r="E96" i="142"/>
  <c r="E164" i="142"/>
  <c r="D42" i="205"/>
  <c r="E5" i="3"/>
  <c r="E5" i="133" s="1"/>
  <c r="E5" i="134" s="1"/>
  <c r="E5" i="135" s="1"/>
  <c r="A13" i="75"/>
  <c r="A10" i="76" s="1"/>
  <c r="B1" i="1"/>
  <c r="J1" i="73"/>
  <c r="A1" i="197"/>
  <c r="E96" i="143"/>
  <c r="E164" i="143"/>
  <c r="D30" i="61"/>
  <c r="D32" i="61"/>
  <c r="C32" i="61"/>
  <c r="D6" i="76"/>
  <c r="E92" i="1"/>
  <c r="B19" i="76" s="1"/>
  <c r="D92" i="1"/>
  <c r="B13" i="76" s="1"/>
  <c r="E13" i="76" s="1"/>
  <c r="C29" i="209"/>
  <c r="C27" i="209"/>
  <c r="C28" i="209"/>
  <c r="C25" i="209"/>
  <c r="C31" i="209"/>
  <c r="C24" i="209"/>
  <c r="C26" i="209"/>
  <c r="C32" i="209"/>
  <c r="C33" i="209"/>
  <c r="C30" i="209"/>
  <c r="C23" i="209"/>
  <c r="E5" i="197"/>
  <c r="E92" i="197"/>
  <c r="E6" i="202"/>
  <c r="C37" i="209"/>
  <c r="C18" i="209"/>
  <c r="C45" i="209"/>
  <c r="C40" i="209"/>
  <c r="C39" i="209"/>
  <c r="C38" i="209"/>
  <c r="C131" i="197"/>
  <c r="C155" i="197" s="1"/>
  <c r="C66" i="197"/>
  <c r="C90" i="197" s="1"/>
  <c r="B6" i="204"/>
  <c r="D31" i="76"/>
  <c r="E32" i="61"/>
  <c r="H31" i="61"/>
  <c r="C31" i="61"/>
  <c r="G32" i="61"/>
  <c r="I31" i="73"/>
  <c r="G31" i="73"/>
  <c r="G30" i="73"/>
  <c r="H30" i="73"/>
  <c r="D32" i="76" s="1"/>
  <c r="C31" i="73"/>
  <c r="C165" i="143"/>
  <c r="E135" i="142"/>
  <c r="E161" i="142" s="1"/>
  <c r="C135" i="142"/>
  <c r="C161" i="142"/>
  <c r="E92" i="142"/>
  <c r="E166" i="142" s="1"/>
  <c r="C68" i="142"/>
  <c r="C93" i="142" s="1"/>
  <c r="C162" i="142" s="1"/>
  <c r="D160" i="1"/>
  <c r="B31" i="76"/>
  <c r="E31" i="76" s="1"/>
  <c r="D135" i="1"/>
  <c r="D161" i="1" s="1"/>
  <c r="B32" i="76" s="1"/>
  <c r="C135" i="1"/>
  <c r="B24" i="76"/>
  <c r="E24" i="76" s="1"/>
  <c r="B30" i="76"/>
  <c r="E30" i="76" s="1"/>
  <c r="D166" i="1"/>
  <c r="D68" i="1"/>
  <c r="B12" i="76" s="1"/>
  <c r="E31" i="61"/>
  <c r="I33" i="61" s="1"/>
  <c r="C166" i="143"/>
  <c r="D162" i="144"/>
  <c r="D166" i="144"/>
  <c r="D13" i="76"/>
  <c r="D30" i="73"/>
  <c r="D165" i="143"/>
  <c r="E165" i="144"/>
  <c r="D165" i="144"/>
  <c r="C162" i="144"/>
  <c r="C165" i="144"/>
  <c r="I2" i="73"/>
  <c r="I2" i="61" s="1"/>
  <c r="G4" i="63" s="1"/>
  <c r="G4" i="64" s="1"/>
  <c r="E4" i="3" s="1"/>
  <c r="E4" i="133" s="1"/>
  <c r="E4" i="134" s="1"/>
  <c r="E4" i="135" s="1"/>
  <c r="E96" i="144"/>
  <c r="E164" i="144" s="1"/>
  <c r="B7" i="76"/>
  <c r="E165" i="143"/>
  <c r="A37" i="75"/>
  <c r="A34" i="76" s="1"/>
  <c r="E9" i="142"/>
  <c r="E9" i="143" s="1"/>
  <c r="A31" i="75"/>
  <c r="A28" i="76"/>
  <c r="A4" i="76"/>
  <c r="D154" i="134"/>
  <c r="C165" i="142"/>
  <c r="H32" i="73"/>
  <c r="E98" i="142"/>
  <c r="D4" i="73"/>
  <c r="H4" i="73"/>
  <c r="C4" i="61"/>
  <c r="G4" i="61"/>
  <c r="C4" i="73"/>
  <c r="G4" i="73"/>
  <c r="D4" i="61"/>
  <c r="H4" i="61"/>
  <c r="C42" i="209"/>
  <c r="C44" i="209"/>
  <c r="C7" i="209"/>
  <c r="C41" i="209"/>
  <c r="C36" i="209"/>
  <c r="C17" i="209"/>
  <c r="C35" i="209"/>
  <c r="C22" i="209"/>
  <c r="C16" i="209"/>
  <c r="C34" i="209"/>
  <c r="C14" i="209"/>
  <c r="C11" i="209"/>
  <c r="C13" i="209"/>
  <c r="C19" i="209"/>
  <c r="C15" i="209"/>
  <c r="C10" i="209"/>
  <c r="C20" i="209"/>
  <c r="C8" i="209"/>
  <c r="C43" i="209"/>
  <c r="C9" i="209"/>
  <c r="C12" i="209"/>
  <c r="C21" i="209"/>
  <c r="C46" i="209"/>
  <c r="D26" i="76" l="1"/>
  <c r="E30" i="73"/>
  <c r="D19" i="76"/>
  <c r="E19" i="76" s="1"/>
  <c r="E32" i="76"/>
  <c r="B18" i="76"/>
  <c r="E18" i="76" s="1"/>
  <c r="E165" i="1"/>
  <c r="E93" i="1"/>
  <c r="B20" i="76" s="1"/>
  <c r="E166" i="1"/>
  <c r="B37" i="76"/>
  <c r="E37" i="76" s="1"/>
  <c r="B36" i="76"/>
  <c r="E36" i="76" s="1"/>
  <c r="E161" i="1"/>
  <c r="B38" i="76" s="1"/>
  <c r="E38" i="76" s="1"/>
  <c r="D14" i="76"/>
  <c r="H33" i="61"/>
  <c r="D33" i="61"/>
  <c r="D161" i="142"/>
  <c r="E154" i="133"/>
  <c r="D166" i="142"/>
  <c r="E165" i="142"/>
  <c r="E93" i="142"/>
  <c r="D93" i="142"/>
  <c r="D165" i="142"/>
  <c r="E90" i="133"/>
  <c r="C161" i="1"/>
  <c r="B26" i="76" s="1"/>
  <c r="B25" i="76"/>
  <c r="E25" i="76" s="1"/>
  <c r="B6" i="76"/>
  <c r="E6" i="76" s="1"/>
  <c r="C93" i="1"/>
  <c r="C165" i="1"/>
  <c r="C90" i="3"/>
  <c r="C156" i="3" s="1"/>
  <c r="E90" i="3"/>
  <c r="E9" i="144"/>
  <c r="E98" i="143"/>
  <c r="C30" i="73"/>
  <c r="D7" i="76"/>
  <c r="E7" i="76" s="1"/>
  <c r="C166" i="1"/>
  <c r="D156" i="134"/>
  <c r="D54" i="203"/>
  <c r="D71" i="203" s="1"/>
  <c r="C155" i="134"/>
  <c r="C156" i="134" s="1"/>
  <c r="D32" i="73"/>
  <c r="D31" i="73"/>
  <c r="I32" i="61"/>
  <c r="D12" i="76"/>
  <c r="E12" i="76" s="1"/>
  <c r="D165" i="1"/>
  <c r="I30" i="73"/>
  <c r="D38" i="76" s="1"/>
  <c r="D166" i="143"/>
  <c r="K17" i="94"/>
  <c r="G31" i="61"/>
  <c r="G33" i="61" s="1"/>
  <c r="H32" i="61"/>
  <c r="E166" i="143"/>
  <c r="D93" i="1"/>
  <c r="H31" i="73"/>
  <c r="B14" i="76" l="1"/>
  <c r="E14" i="76" s="1"/>
  <c r="D162" i="1"/>
  <c r="K19" i="94"/>
  <c r="M17" i="94"/>
  <c r="C162" i="1"/>
  <c r="B8" i="76"/>
  <c r="G32" i="73"/>
  <c r="C32" i="73"/>
  <c r="D8" i="76"/>
  <c r="D20" i="76"/>
  <c r="E20" i="76" s="1"/>
  <c r="I32" i="73"/>
  <c r="E32" i="73"/>
  <c r="E4" i="73"/>
  <c r="E98" i="144"/>
  <c r="E26" i="76"/>
  <c r="D162" i="142"/>
  <c r="C33" i="61"/>
  <c r="K21" i="94" l="1"/>
  <c r="M19" i="94"/>
  <c r="E8" i="76"/>
  <c r="I4" i="73"/>
  <c r="E4" i="61"/>
  <c r="I4" i="61" s="1"/>
  <c r="K23" i="94" l="1"/>
  <c r="M21" i="94"/>
  <c r="M23" i="94" l="1"/>
  <c r="K25" i="94"/>
  <c r="K27" i="94" l="1"/>
  <c r="M25" i="94"/>
  <c r="K29" i="94" l="1"/>
  <c r="M27" i="94"/>
  <c r="M29" i="94" l="1"/>
  <c r="K31" i="94"/>
  <c r="M31" i="94" s="1"/>
</calcChain>
</file>

<file path=xl/sharedStrings.xml><?xml version="1.0" encoding="utf-8"?>
<sst xmlns="http://schemas.openxmlformats.org/spreadsheetml/2006/main" count="3594" uniqueCount="795">
  <si>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</si>
  <si>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</si>
  <si>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</si>
  <si>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</si>
  <si>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</si>
  <si>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</si>
  <si>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</si>
  <si>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</si>
  <si>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</si>
  <si>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</si>
  <si>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</si>
  <si>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</si>
  <si>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</si>
  <si>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</si>
  <si>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</si>
  <si>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</si>
  <si>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</si>
  <si>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</si>
  <si>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</si>
  <si>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</si>
  <si>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</si>
  <si>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</si>
  <si>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</si>
  <si>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</si>
  <si>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</si>
  <si>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</si>
  <si>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</si>
  <si>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</si>
  <si>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</si>
  <si>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</si>
  <si>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</si>
  <si>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</si>
  <si>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</si>
  <si>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</si>
  <si>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</si>
  <si>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</si>
  <si>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</si>
  <si>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</si>
  <si>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</si>
  <si>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</si>
  <si>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</si>
  <si>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</si>
  <si>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</si>
  <si>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</si>
  <si>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</si>
  <si>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</si>
  <si>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</si>
  <si>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</si>
  <si>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</si>
  <si>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</si>
  <si>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</si>
  <si>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</si>
  <si>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</si>
  <si>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</si>
  <si>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</si>
  <si>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</si>
  <si>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</si>
  <si>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</si>
  <si>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</si>
  <si>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</si>
  <si>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</si>
  <si>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</si>
  <si>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</si>
  <si>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</si>
  <si>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</si>
  <si>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</si>
  <si>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</si>
  <si>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</si>
  <si>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</si>
  <si>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</si>
  <si>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</si>
  <si>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</si>
  <si>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</si>
  <si>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</si>
  <si>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</si>
  <si>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</si>
  <si>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</si>
  <si>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</si>
  <si>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</si>
  <si>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</si>
  <si>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</si>
  <si>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</si>
  <si>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</si>
  <si>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</si>
  <si>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</si>
  <si>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</si>
  <si>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</si>
  <si>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</si>
  <si>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</si>
  <si>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</si>
  <si>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</si>
  <si>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</si>
  <si>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</si>
  <si>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</si>
  <si>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</si>
  <si>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</si>
  <si>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</si>
  <si>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</si>
  <si>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</si>
  <si>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</si>
  <si>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</si>
  <si>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</si>
  <si>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</si>
  <si>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</si>
  <si>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</si>
  <si>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</si>
  <si>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</si>
  <si>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</si>
  <si>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</si>
  <si>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</si>
  <si>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</si>
  <si>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</si>
  <si>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</si>
  <si>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</si>
  <si>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</si>
  <si>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</si>
  <si>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</si>
  <si>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</si>
  <si>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</si>
  <si>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</si>
  <si>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</si>
  <si>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</si>
  <si>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</si>
  <si>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</si>
  <si>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</si>
  <si>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</si>
  <si>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</si>
  <si>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</si>
  <si>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</si>
  <si>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</si>
  <si>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</si>
  <si>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</si>
  <si>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</si>
  <si>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</si>
  <si>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</si>
  <si>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</si>
  <si>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</si>
  <si>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</si>
  <si>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</si>
  <si>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</si>
  <si>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</si>
  <si>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</si>
  <si>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</si>
  <si>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</si>
  <si>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</si>
  <si>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</si>
  <si>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</si>
  <si>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</si>
  <si>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</si>
  <si>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</si>
  <si>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</si>
  <si>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</si>
  <si>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</si>
  <si>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</si>
  <si>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</si>
  <si>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</si>
  <si>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</si>
  <si>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</si>
  <si>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</si>
  <si>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</si>
  <si>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</si>
  <si>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</si>
  <si>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</si>
  <si>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</si>
  <si>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</si>
  <si>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</si>
  <si>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</si>
  <si>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</si>
  <si>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</si>
  <si>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</si>
  <si>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</si>
  <si>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</si>
  <si>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</si>
  <si>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</si>
  <si>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</si>
  <si>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</si>
  <si>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</si>
  <si>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</si>
  <si>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</si>
  <si>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</si>
  <si>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</si>
  <si>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</si>
  <si>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</si>
  <si>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</si>
  <si>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</si>
  <si>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</si>
  <si>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</si>
  <si>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</si>
  <si>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</si>
  <si>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</si>
  <si>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</si>
  <si>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</si>
  <si>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</si>
  <si>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</si>
  <si>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</si>
  <si>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</si>
  <si>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</si>
  <si>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</si>
  <si>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</si>
  <si>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</si>
  <si>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</si>
  <si>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</si>
  <si>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</si>
  <si>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</si>
  <si>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</si>
  <si>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</si>
  <si>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</si>
  <si>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</si>
  <si>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</si>
  <si>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</si>
  <si>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</si>
  <si>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</si>
  <si>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</si>
  <si>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</si>
  <si>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</si>
  <si>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</si>
  <si>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</si>
  <si>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</si>
  <si>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</si>
  <si>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</si>
  <si>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</si>
  <si>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</si>
  <si>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</si>
  <si>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</si>
  <si>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</si>
  <si>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</si>
  <si>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</si>
  <si>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</si>
  <si>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</si>
  <si>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</si>
  <si>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</si>
  <si>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</si>
  <si>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</si>
  <si>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</si>
  <si>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</si>
  <si>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</si>
  <si>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</si>
  <si>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</si>
  <si>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</si>
  <si>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</si>
  <si>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</si>
  <si>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</si>
  <si>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</si>
  <si>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</si>
  <si>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</si>
  <si>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</si>
  <si>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</si>
  <si>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</si>
  <si>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</si>
  <si>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</si>
  <si>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</si>
  <si>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</si>
  <si>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</si>
  <si>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</si>
  <si>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</si>
  <si>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</si>
  <si>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</si>
  <si>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</si>
  <si>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</si>
  <si>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</si>
  <si>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</si>
  <si>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</si>
  <si>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</si>
  <si>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</si>
  <si>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</si>
  <si>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</si>
  <si>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</si>
  <si>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</si>
  <si>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</si>
  <si>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</si>
  <si>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</si>
  <si>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</si>
  <si>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</si>
  <si>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</si>
  <si>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</si>
  <si>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</si>
  <si>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</si>
  <si>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</si>
  <si>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</si>
  <si>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</si>
  <si>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</si>
  <si>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</si>
  <si>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</si>
  <si>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</si>
  <si>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</si>
  <si>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</si>
  <si>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</si>
  <si>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</si>
  <si>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</si>
  <si>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</si>
  <si>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</si>
  <si>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</si>
  <si>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</si>
  <si>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</si>
  <si>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</si>
  <si>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Működési költségvetés kiadásai (1.1+…+1.5.)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</si>
  <si>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</si>
  <si>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</si>
  <si>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</si>
  <si>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</si>
  <si>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</si>
  <si>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</si>
  <si>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</si>
  <si>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</si>
  <si>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</si>
  <si>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</si>
  <si>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</si>
  <si>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</si>
  <si>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</si>
  <si>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</si>
  <si>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</si>
  <si>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</si>
  <si>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</si>
  <si>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</si>
  <si>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</si>
  <si>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</si>
  <si>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</si>
  <si>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</si>
  <si>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</si>
  <si>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</si>
  <si>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</si>
  <si>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</si>
  <si>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</si>
  <si>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</si>
  <si>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</si>
  <si>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</si>
  <si>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</si>
  <si>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</si>
  <si>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</si>
  <si>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</si>
  <si>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</si>
  <si>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</si>
  <si>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</si>
  <si>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</si>
  <si>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</si>
  <si>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</si>
  <si>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</si>
  <si>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</si>
  <si>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</si>
  <si>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</si>
  <si>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</si>
  <si>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</si>
  <si>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</si>
  <si>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</si>
  <si>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</si>
  <si>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</si>
  <si>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</si>
  <si>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</si>
  <si>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</si>
  <si>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</si>
  <si>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</si>
  <si>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</si>
  <si>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</si>
  <si>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</si>
  <si>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</si>
  <si>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</si>
  <si>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</si>
  <si>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</si>
  <si>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</si>
  <si>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</si>
  <si>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</si>
  <si>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</si>
  <si>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</si>
  <si>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</si>
  <si>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</si>
  <si>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</si>
  <si>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</si>
  <si>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</si>
  <si>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</si>
  <si>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</si>
  <si>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</si>
  <si>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</si>
  <si>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</si>
  <si>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</si>
  <si>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</si>
  <si>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</si>
  <si>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</si>
  <si>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</si>
  <si>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</si>
  <si>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</si>
  <si>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</si>
  <si>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</si>
  <si>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</si>
  <si>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</si>
  <si>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</si>
  <si>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</si>
  <si>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</si>
  <si>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</si>
  <si>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</si>
  <si>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</si>
  <si>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</si>
  <si>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</si>
  <si>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</si>
  <si>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</si>
  <si>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</si>
  <si>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</si>
  <si>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</si>
  <si>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</si>
  <si>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</si>
  <si>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</si>
  <si>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</si>
  <si>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</si>
  <si>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</si>
  <si>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</si>
  <si>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</si>
  <si>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</si>
  <si>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</si>
  <si>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</si>
  <si>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</si>
  <si>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</si>
  <si>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</si>
  <si>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</si>
  <si>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</si>
  <si>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</si>
  <si>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</si>
  <si>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</si>
  <si>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</si>
  <si>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</si>
  <si>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</si>
  <si>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</si>
  <si>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</si>
  <si>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</si>
  <si>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</si>
  <si>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</si>
  <si>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</si>
  <si>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</si>
  <si>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</si>
  <si>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</si>
  <si>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</si>
  <si>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</si>
  <si>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</si>
  <si>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</si>
  <si>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</si>
  <si>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</si>
  <si>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</si>
  <si>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</si>
  <si>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</si>
  <si>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</si>
  <si>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</si>
  <si>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</si>
  <si>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</si>
  <si>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</si>
  <si>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</si>
  <si>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</si>
  <si>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</si>
  <si>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</si>
  <si>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</si>
  <si>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</si>
  <si>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</si>
  <si>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</si>
  <si>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</si>
  <si>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</si>
  <si>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</si>
  <si>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</si>
  <si>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</si>
  <si>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</si>
  <si>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</si>
  <si>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2. költségvetési szerv neve</t>
  </si>
  <si>
    <t>3. költségvetési szerv neve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</si>
  <si>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</si>
  <si>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</si>
  <si>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</si>
  <si>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</si>
  <si>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</si>
  <si>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</si>
  <si>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</si>
  <si>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</si>
  <si>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</si>
  <si>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</si>
  <si>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</si>
  <si>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</si>
  <si>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</si>
  <si>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</si>
  <si>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</si>
  <si>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</si>
  <si>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</si>
  <si>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</si>
  <si>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</si>
  <si>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</si>
  <si>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</si>
  <si>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</si>
  <si>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</si>
  <si>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</si>
  <si>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</si>
  <si>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</si>
  <si>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</si>
  <si>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</si>
  <si>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</si>
  <si>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</si>
  <si>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</si>
  <si>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</si>
  <si>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</si>
  <si>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</si>
  <si>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</si>
  <si>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</si>
  <si>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</si>
  <si>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</si>
  <si>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</si>
  <si>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</si>
  <si>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</si>
  <si>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</si>
  <si>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</si>
  <si>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</si>
  <si>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</si>
  <si>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</si>
  <si>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</si>
  <si>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</si>
  <si>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</si>
  <si>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</si>
  <si>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</si>
  <si>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</si>
  <si>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</si>
  <si>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</si>
  <si>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</si>
  <si>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</si>
  <si>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</si>
  <si>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</si>
  <si>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</si>
  <si>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</si>
  <si>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</si>
  <si>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</si>
  <si>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</si>
  <si>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</si>
  <si>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</si>
  <si>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</si>
  <si>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</si>
  <si>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</si>
  <si>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</si>
  <si>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</si>
  <si>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</si>
  <si>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</si>
  <si>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</si>
  <si>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</si>
  <si>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</si>
  <si>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</si>
  <si>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</si>
  <si>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</si>
  <si>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</si>
  <si>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</si>
  <si>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</si>
  <si>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</si>
  <si>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</si>
  <si>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</si>
  <si>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</si>
  <si>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</si>
  <si>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</si>
  <si>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</si>
  <si>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</si>
  <si>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</si>
  <si>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</si>
  <si>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</si>
  <si>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</si>
  <si>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</si>
  <si>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</si>
  <si>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</si>
  <si>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</si>
  <si>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</si>
  <si>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</si>
  <si>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</si>
  <si>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</si>
  <si>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</si>
  <si>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</si>
  <si>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</si>
  <si>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</si>
  <si>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</si>
  <si>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</si>
  <si>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</si>
  <si>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</si>
  <si>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</si>
  <si>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</si>
  <si>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</si>
  <si>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</si>
  <si>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</si>
  <si>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</si>
  <si>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</si>
  <si>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</si>
  <si>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</si>
  <si>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</si>
  <si>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</si>
  <si>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</si>
  <si>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</si>
  <si>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</si>
  <si>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</si>
  <si>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</si>
  <si>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</si>
  <si>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</si>
  <si>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</si>
  <si>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</si>
  <si>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</si>
  <si>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</si>
  <si>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</si>
  <si>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</si>
  <si>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</si>
  <si>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</si>
  <si>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</si>
  <si>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</si>
  <si>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</si>
  <si>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</si>
  <si>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</si>
  <si>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</si>
  <si>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</si>
  <si>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</si>
  <si>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</si>
  <si>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</si>
  <si>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</si>
  <si>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</si>
  <si>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</si>
  <si>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</si>
  <si>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</si>
  <si>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</si>
  <si>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</si>
  <si>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</si>
  <si>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</si>
  <si>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</si>
  <si>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</si>
  <si>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</si>
  <si>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</si>
  <si>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</si>
  <si>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</si>
  <si>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</si>
  <si>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</si>
  <si>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</si>
  <si>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</si>
  <si>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</si>
  <si>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</si>
  <si>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</si>
  <si>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</si>
  <si>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</si>
  <si>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</si>
  <si>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</si>
  <si>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</si>
  <si>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</si>
  <si>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</si>
  <si>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</si>
  <si>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</si>
  <si>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</si>
  <si>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</si>
  <si>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</si>
  <si>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</si>
  <si>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</si>
  <si>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</si>
  <si>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</si>
  <si>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</si>
  <si>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</si>
  <si>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</si>
  <si>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</si>
  <si>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</si>
  <si>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</si>
  <si>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</si>
  <si>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</si>
  <si>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</si>
  <si>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</si>
  <si>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</si>
  <si>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</si>
  <si>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</si>
  <si>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2. tájékoztató tábla</t>
  </si>
  <si>
    <t>3. tájékoztató tábla</t>
  </si>
  <si>
    <t>4. tájékoztató tábla</t>
  </si>
  <si>
    <t>5. tájékoztató tábla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</si>
  <si>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</si>
  <si>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</si>
  <si>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</si>
  <si>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</si>
  <si>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</si>
  <si>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</si>
  <si>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</si>
  <si>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</si>
  <si>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</si>
  <si>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</si>
  <si>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</si>
  <si>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</si>
  <si>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</si>
  <si>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</si>
  <si>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</si>
  <si>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</si>
  <si>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</si>
  <si>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</si>
  <si>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</si>
  <si>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</si>
  <si>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</si>
  <si>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</si>
  <si>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</si>
  <si>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</si>
  <si>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</si>
  <si>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</si>
  <si>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</si>
  <si>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</si>
  <si>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</si>
  <si>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</si>
  <si>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</si>
  <si>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</si>
  <si>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</si>
  <si>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</si>
  <si>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</si>
  <si>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</si>
  <si>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</si>
  <si>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</si>
  <si>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</si>
  <si>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</si>
  <si>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</si>
  <si>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</si>
  <si>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</si>
  <si>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</si>
  <si>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</si>
  <si>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</si>
  <si>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</si>
  <si>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</si>
  <si>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</si>
  <si>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</si>
  <si>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</si>
  <si>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</si>
  <si>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</si>
  <si>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</si>
  <si>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</si>
  <si>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</si>
  <si>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</si>
  <si>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</si>
  <si>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</si>
  <si>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</si>
  <si>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</si>
  <si>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</si>
  <si>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</si>
  <si>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</si>
  <si>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</si>
  <si>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</si>
  <si>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</si>
  <si>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</si>
  <si>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</si>
  <si>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</si>
  <si>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</si>
  <si>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</si>
  <si>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</si>
  <si>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</si>
  <si>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</si>
  <si>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</si>
  <si>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</si>
  <si>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</si>
  <si>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</si>
  <si>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</si>
  <si>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</si>
  <si>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Kommunális adó</t>
  </si>
  <si>
    <t>Mellékletben külön?</t>
  </si>
  <si>
    <t>.</t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</si>
  <si>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</si>
  <si>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</si>
  <si>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</si>
  <si>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</si>
  <si>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</si>
  <si>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Igen</t>
  </si>
  <si>
    <t>I=C+F</t>
  </si>
  <si>
    <t>B=C+E+H</t>
  </si>
  <si>
    <t>Módosítás utáni összes forrás, kiadás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</si>
  <si>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</si>
  <si>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</si>
  <si>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</si>
  <si>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</si>
  <si>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</si>
  <si>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</si>
  <si>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</si>
  <si>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</si>
  <si>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megelőlegezés visszafizetése</t>
  </si>
  <si>
    <t>Háromhuta Község Önkormányzata</t>
  </si>
  <si>
    <t>Egyéb közhatalmi bevétel</t>
  </si>
  <si>
    <t>Egyéb közhatalmi bevételek</t>
  </si>
  <si>
    <t>Sárospatak központi ügyelet</t>
  </si>
  <si>
    <t>működési</t>
  </si>
  <si>
    <t>Egyéb áruhasználati ls szolgáltatási adók</t>
  </si>
  <si>
    <t>2020</t>
  </si>
  <si>
    <t>hitelesített digitális mélrleg</t>
  </si>
  <si>
    <t>kávéfőző erdei iskola</t>
  </si>
  <si>
    <t>forrás hiány miatt meg nem valósult beruházás</t>
  </si>
  <si>
    <t>közfoglalkoztatásban gazdasági épülét garázs felújítása</t>
  </si>
  <si>
    <t>NEMLEGES!</t>
  </si>
  <si>
    <t>Háromhuta Polgárőrség</t>
  </si>
  <si>
    <t>Zempléni Tájak és Vidékek</t>
  </si>
  <si>
    <t>Regéci Önkormányzet</t>
  </si>
  <si>
    <t>2020. év</t>
  </si>
  <si>
    <t>2020. január 1-jén
Ebből:")</t>
  </si>
  <si>
    <t>Pénzkészlet 2020. december 31-én
Ebből:")</t>
  </si>
  <si>
    <t>2020. évi ZÁRSZÁMADÁSÁNAK PÉNZÜGYI MÉRLEGE</t>
  </si>
  <si>
    <t>2020. évi</t>
  </si>
  <si>
    <t>2020. XII. 31.teljesítés</t>
  </si>
  <si>
    <t>megelőlegezés</t>
  </si>
  <si>
    <t>2020. ÉVI ZÁRSZÁMADÁSÁNAK PÉNZÜGYI MÉRLEGE</t>
  </si>
  <si>
    <t>2019 évi tény</t>
  </si>
  <si>
    <t>2020. évi céljelleggel juttatott támogatások felhasználásáról</t>
  </si>
  <si>
    <t>2020. évi általános működés és ágazati feladatok támogatásának alakulása jogcímenként</t>
  </si>
  <si>
    <r>
      <t>2019. évi L.
törvény 2.  melléklete száma</t>
    </r>
    <r>
      <rPr>
        <b/>
        <sz val="10"/>
        <rFont val="Symbol"/>
        <family val="1"/>
        <charset val="2"/>
      </rPr>
      <t>*</t>
    </r>
  </si>
  <si>
    <t>2020. évi tervezett támogatás összesen</t>
  </si>
  <si>
    <t>2019. XII. 31-ig</t>
  </si>
  <si>
    <t>2020.módosított előirányzat</t>
  </si>
  <si>
    <t>2020. I. 1-től XII.31-ig</t>
  </si>
  <si>
    <t>gőztisztító készülék</t>
  </si>
  <si>
    <t>porszívó erdei iskola</t>
  </si>
  <si>
    <t>2020. ÉVI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</si>
</sst>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5" formatCode="_-* #,##0.00\ _F_t_-;\-* #,##0.00\ _F_t_-;_-* &quot;-&quot;??\ _F_t_-;_-@_-"/>
    <numFmt numFmtId="166" formatCode="#,###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7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6" fillId="0" borderId="0"/>
    <xf numFmtId="9" fontId="14" fillId="0" borderId="0" applyFont="0" applyFill="0" applyBorder="0" applyAlignment="0" applyProtection="0"/>
  </cellStyleXfs>
  <cellXfs count="745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0" xfId="0" applyFont="1" applyFill="1" applyBorder="1" applyAlignment="1" applyProtection="1">
      <alignment horizontal="right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1" xfId="7" applyFont="1" applyFill="1" applyBorder="1" applyAlignment="1" applyProtection="1">
      <alignment horizontal="left" vertical="center" wrapText="1" indent="6"/>
    </xf>
    <xf numFmtId="0" fontId="34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17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7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0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29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0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1" xfId="0" applyNumberFormat="1" applyFont="1" applyFill="1" applyBorder="1" applyAlignment="1" applyProtection="1">
      <alignment horizontal="left" vertical="center" wrapText="1" indent="1"/>
    </xf>
    <xf numFmtId="166" fontId="26" fillId="0" borderId="32" xfId="0" applyNumberFormat="1" applyFont="1" applyFill="1" applyBorder="1" applyAlignment="1" applyProtection="1">
      <alignment horizontal="left" vertical="center" wrapText="1" indent="1"/>
    </xf>
    <xf numFmtId="166" fontId="1" fillId="0" borderId="33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0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3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35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3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35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7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7" xfId="0" applyFont="1" applyBorder="1" applyAlignment="1" applyProtection="1">
      <alignment horizontal="center" vertical="center" wrapText="1"/>
    </xf>
    <xf numFmtId="166" fontId="23" fillId="0" borderId="23" xfId="7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7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7" xfId="7" applyFont="1" applyFill="1" applyBorder="1" applyAlignment="1" applyProtection="1">
      <alignment horizontal="left" vertical="center" wrapText="1" indent="1"/>
    </xf>
    <xf numFmtId="0" fontId="16" fillId="0" borderId="35" xfId="7" applyFont="1" applyFill="1" applyBorder="1" applyAlignment="1" applyProtection="1">
      <alignment vertical="center" wrapText="1"/>
    </xf>
    <xf numFmtId="0" fontId="17" fillId="0" borderId="21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7" xfId="7" applyNumberFormat="1" applyFont="1" applyFill="1" applyBorder="1" applyAlignment="1" applyProtection="1">
      <alignment horizontal="right" vertical="center" wrapText="1" indent="1"/>
    </xf>
    <xf numFmtId="166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0" xfId="7" applyNumberFormat="1" applyFont="1" applyFill="1" applyBorder="1" applyAlignment="1" applyProtection="1">
      <alignment horizontal="right" vertical="center" wrapText="1" indent="1"/>
    </xf>
    <xf numFmtId="166" fontId="22" fillId="0" borderId="23" xfId="0" applyNumberFormat="1" applyFont="1" applyBorder="1" applyAlignment="1" applyProtection="1">
      <alignment horizontal="right" vertical="center" wrapText="1" indent="1"/>
    </xf>
    <xf numFmtId="166" fontId="22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3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35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1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6" fontId="16" fillId="0" borderId="43" xfId="7" applyNumberFormat="1" applyFont="1" applyFill="1" applyBorder="1" applyAlignment="1" applyProtection="1">
      <alignment horizontal="right" vertical="center" wrapText="1" indent="1"/>
    </xf>
    <xf numFmtId="166" fontId="16" fillId="0" borderId="22" xfId="7" applyNumberFormat="1" applyFont="1" applyFill="1" applyBorder="1" applyAlignment="1" applyProtection="1">
      <alignment horizontal="right" vertical="center" wrapText="1" indent="1"/>
    </xf>
    <xf numFmtId="166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2" xfId="7" applyNumberFormat="1" applyFont="1" applyFill="1" applyBorder="1" applyAlignment="1" applyProtection="1">
      <alignment horizontal="right" vertical="center" wrapText="1" indent="1"/>
    </xf>
    <xf numFmtId="166" fontId="22" fillId="0" borderId="22" xfId="0" applyNumberFormat="1" applyFont="1" applyBorder="1" applyAlignment="1" applyProtection="1">
      <alignment horizontal="right" vertical="center" wrapText="1" indent="1"/>
    </xf>
    <xf numFmtId="166" fontId="22" fillId="0" borderId="22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2" xfId="0" quotePrefix="1" applyNumberFormat="1" applyFont="1" applyBorder="1" applyAlignment="1" applyProtection="1">
      <alignment horizontal="right" vertical="center" wrapText="1" indent="1"/>
    </xf>
    <xf numFmtId="0" fontId="16" fillId="0" borderId="22" xfId="7" applyFont="1" applyFill="1" applyBorder="1" applyAlignment="1" applyProtection="1">
      <alignment horizontal="center" vertical="center" wrapText="1"/>
    </xf>
    <xf numFmtId="166" fontId="23" fillId="0" borderId="22" xfId="0" applyNumberFormat="1" applyFont="1" applyFill="1" applyBorder="1" applyAlignment="1" applyProtection="1">
      <alignment horizontal="right" vertical="center" wrapText="1" indent="1"/>
    </xf>
    <xf numFmtId="166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3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66" fontId="7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1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1" xfId="0" applyFont="1" applyBorder="1" applyAlignment="1" applyProtection="1">
      <alignment wrapText="1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32" xfId="0" quotePrefix="1" applyFont="1" applyFill="1" applyBorder="1" applyAlignment="1" applyProtection="1">
      <alignment horizontal="right" vertical="center" indent="1"/>
      <protection locked="0"/>
    </xf>
    <xf numFmtId="49" fontId="7" fillId="0" borderId="32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35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35" xfId="0" applyFont="1" applyBorder="1" applyAlignment="1" applyProtection="1">
      <alignment vertical="center" wrapText="1"/>
    </xf>
    <xf numFmtId="166" fontId="29" fillId="0" borderId="20" xfId="7" applyNumberFormat="1" applyFont="1" applyFill="1" applyBorder="1" applyAlignment="1" applyProtection="1"/>
    <xf numFmtId="0" fontId="16" fillId="0" borderId="23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1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35" xfId="0" applyFont="1" applyBorder="1" applyAlignment="1" applyProtection="1">
      <alignment horizontal="left" vertical="center" wrapText="1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2" xfId="0" applyNumberFormat="1" applyFont="1" applyFill="1" applyBorder="1" applyAlignment="1" applyProtection="1">
      <alignment horizontal="right" vertical="center"/>
      <protection locked="0"/>
    </xf>
    <xf numFmtId="3" fontId="24" fillId="0" borderId="34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28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6" fillId="0" borderId="0" xfId="9" applyFill="1" applyProtection="1"/>
    <xf numFmtId="0" fontId="44" fillId="0" borderId="0" xfId="9" applyFont="1" applyFill="1" applyProtection="1"/>
    <xf numFmtId="0" fontId="36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48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48" fillId="0" borderId="34" xfId="9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48" fillId="0" borderId="2" xfId="9" applyNumberFormat="1" applyFont="1" applyFill="1" applyBorder="1" applyAlignment="1" applyProtection="1">
      <alignment horizontal="right" vertical="center" wrapText="1"/>
    </xf>
    <xf numFmtId="177" fontId="48" fillId="0" borderId="17" xfId="9" applyNumberFormat="1" applyFont="1" applyFill="1" applyBorder="1" applyAlignment="1" applyProtection="1">
      <alignment horizontal="right" vertical="center" wrapText="1"/>
    </xf>
    <xf numFmtId="0" fontId="49" fillId="0" borderId="8" xfId="9" applyFont="1" applyFill="1" applyBorder="1" applyAlignment="1" applyProtection="1">
      <alignment horizontal="left" vertical="center" wrapText="1" indent="1"/>
    </xf>
    <xf numFmtId="177" fontId="50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1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1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1" fillId="0" borderId="2" xfId="9" applyNumberFormat="1" applyFont="1" applyFill="1" applyBorder="1" applyAlignment="1" applyProtection="1">
      <alignment horizontal="right" vertical="center" wrapText="1"/>
    </xf>
    <xf numFmtId="177" fontId="51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1" xfId="8" applyNumberFormat="1" applyFont="1" applyFill="1" applyBorder="1" applyAlignment="1" applyProtection="1">
      <alignment horizontal="center" vertical="center"/>
    </xf>
    <xf numFmtId="177" fontId="48" fillId="0" borderId="21" xfId="9" applyNumberFormat="1" applyFont="1" applyFill="1" applyBorder="1" applyAlignment="1" applyProtection="1">
      <alignment horizontal="right" vertical="center" wrapText="1"/>
    </xf>
    <xf numFmtId="177" fontId="48" fillId="0" borderId="48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6" fillId="0" borderId="0" xfId="9" applyNumberFormat="1" applyFont="1" applyFill="1" applyProtection="1"/>
    <xf numFmtId="3" fontId="36" fillId="0" borderId="0" xfId="9" applyNumberFormat="1" applyFont="1" applyFill="1" applyAlignment="1" applyProtection="1">
      <alignment horizontal="center"/>
    </xf>
    <xf numFmtId="0" fontId="36" fillId="0" borderId="0" xfId="9" applyFont="1" applyFill="1" applyProtection="1"/>
    <xf numFmtId="0" fontId="36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4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8" xfId="8" applyNumberFormat="1" applyFont="1" applyFill="1" applyBorder="1" applyAlignment="1" applyProtection="1">
      <alignment vertical="center"/>
    </xf>
    <xf numFmtId="0" fontId="36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6" fillId="0" borderId="0" xfId="9" applyFill="1"/>
    <xf numFmtId="0" fontId="20" fillId="0" borderId="15" xfId="9" applyFont="1" applyFill="1" applyBorder="1" applyAlignment="1">
      <alignment horizontal="center" vertical="center"/>
    </xf>
    <xf numFmtId="0" fontId="47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55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4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56" xfId="9" applyNumberFormat="1" applyFont="1" applyFill="1" applyBorder="1"/>
    <xf numFmtId="0" fontId="52" fillId="0" borderId="0" xfId="9" applyFont="1" applyFill="1"/>
    <xf numFmtId="0" fontId="38" fillId="0" borderId="0" xfId="9" applyFont="1" applyFill="1"/>
    <xf numFmtId="0" fontId="36" fillId="0" borderId="0" xfId="9" applyFont="1" applyFill="1"/>
    <xf numFmtId="0" fontId="36" fillId="0" borderId="0" xfId="9" applyFont="1" applyFill="1" applyAlignment="1"/>
    <xf numFmtId="0" fontId="43" fillId="0" borderId="0" xfId="9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53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4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4" fillId="0" borderId="21" xfId="0" applyFont="1" applyFill="1" applyBorder="1" applyAlignment="1">
      <alignment horizontal="left" vertical="center" indent="5"/>
    </xf>
    <xf numFmtId="166" fontId="29" fillId="0" borderId="20" xfId="7" applyNumberFormat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 applyProtection="1">
      <alignment horizontal="right" vertical="center"/>
      <protection locked="0"/>
    </xf>
    <xf numFmtId="0" fontId="7" fillId="0" borderId="21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57" xfId="0" applyFont="1" applyFill="1" applyBorder="1" applyAlignment="1" applyProtection="1">
      <alignment horizontal="center" vertical="center" wrapText="1"/>
      <protection locked="0"/>
    </xf>
    <xf numFmtId="0" fontId="25" fillId="0" borderId="55" xfId="0" applyFont="1" applyFill="1" applyBorder="1" applyAlignment="1" applyProtection="1">
      <alignment horizontal="center" vertical="center" wrapText="1"/>
      <protection locked="0"/>
    </xf>
    <xf numFmtId="0" fontId="36" fillId="0" borderId="0" xfId="9" applyFill="1" applyProtection="1">
      <protection locked="0"/>
    </xf>
    <xf numFmtId="0" fontId="44" fillId="0" borderId="0" xfId="9" applyFont="1" applyFill="1" applyProtection="1">
      <protection locked="0"/>
    </xf>
    <xf numFmtId="0" fontId="37" fillId="0" borderId="12" xfId="9" applyFont="1" applyFill="1" applyBorder="1" applyAlignment="1" applyProtection="1">
      <alignment horizontal="center" vertical="center" wrapText="1"/>
      <protection locked="0"/>
    </xf>
    <xf numFmtId="0" fontId="37" fillId="0" borderId="21" xfId="9" applyFont="1" applyFill="1" applyBorder="1" applyAlignment="1" applyProtection="1">
      <alignment horizontal="center" vertical="center" wrapText="1"/>
      <protection locked="0"/>
    </xf>
    <xf numFmtId="0" fontId="37" fillId="0" borderId="48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1" xfId="8" applyNumberFormat="1" applyFont="1" applyFill="1" applyBorder="1" applyAlignment="1" applyProtection="1">
      <alignment horizontal="center" vertical="center"/>
      <protection locked="0"/>
    </xf>
    <xf numFmtId="49" fontId="16" fillId="0" borderId="48" xfId="8" applyNumberFormat="1" applyFont="1" applyFill="1" applyBorder="1" applyAlignment="1" applyProtection="1">
      <alignment horizontal="center" vertical="center"/>
      <protection locked="0"/>
    </xf>
    <xf numFmtId="0" fontId="36" fillId="0" borderId="0" xfId="9" applyFill="1" applyAlignment="1"/>
    <xf numFmtId="0" fontId="0" fillId="0" borderId="0" xfId="0" applyProtection="1"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48" xfId="0" applyNumberFormat="1" applyFont="1" applyFill="1" applyBorder="1" applyAlignment="1" applyProtection="1">
      <alignment horizontal="right" vertical="center"/>
      <protection locked="0"/>
    </xf>
    <xf numFmtId="179" fontId="26" fillId="0" borderId="34" xfId="0" applyNumberFormat="1" applyFont="1" applyFill="1" applyBorder="1" applyAlignment="1" applyProtection="1">
      <alignment horizontal="right" vertical="center"/>
    </xf>
    <xf numFmtId="0" fontId="67" fillId="0" borderId="0" xfId="0" applyFont="1"/>
    <xf numFmtId="0" fontId="67" fillId="0" borderId="0" xfId="0" applyFont="1" applyAlignment="1">
      <alignment horizontal="justify" vertical="top" wrapText="1"/>
    </xf>
    <xf numFmtId="0" fontId="68" fillId="4" borderId="0" xfId="0" applyFont="1" applyFill="1" applyAlignment="1">
      <alignment horizontal="center" vertical="center"/>
    </xf>
    <xf numFmtId="0" fontId="68" fillId="4" borderId="0" xfId="0" applyFont="1" applyFill="1" applyAlignment="1">
      <alignment horizontal="center" vertical="top" wrapText="1"/>
    </xf>
    <xf numFmtId="0" fontId="55" fillId="0" borderId="0" xfId="0" applyFont="1"/>
    <xf numFmtId="0" fontId="66" fillId="0" borderId="0" xfId="4" applyAlignment="1" applyProtection="1"/>
    <xf numFmtId="166" fontId="69" fillId="0" borderId="0" xfId="0" applyNumberFormat="1" applyFont="1" applyFill="1" applyAlignment="1" applyProtection="1">
      <alignment horizontal="right" vertical="center" wrapText="1" indent="1"/>
    </xf>
    <xf numFmtId="166" fontId="70" fillId="0" borderId="0" xfId="7" applyNumberFormat="1" applyFont="1" applyFill="1" applyProtection="1"/>
    <xf numFmtId="166" fontId="70" fillId="0" borderId="0" xfId="7" applyNumberFormat="1" applyFont="1" applyFill="1" applyAlignment="1" applyProtection="1">
      <alignment horizontal="right" vertical="center" indent="1"/>
    </xf>
    <xf numFmtId="0" fontId="40" fillId="0" borderId="0" xfId="0" applyFont="1" applyAlignment="1" applyProtection="1">
      <alignment horizontal="right" vertical="top"/>
      <protection locked="0"/>
    </xf>
    <xf numFmtId="0" fontId="57" fillId="0" borderId="0" xfId="0" applyFont="1" applyFill="1" applyBorder="1" applyAlignment="1" applyProtection="1">
      <alignment horizontal="right"/>
    </xf>
    <xf numFmtId="0" fontId="26" fillId="0" borderId="32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 applyProtection="1">
      <alignment horizontal="center" vertical="center" wrapText="1"/>
    </xf>
    <xf numFmtId="0" fontId="20" fillId="0" borderId="59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3" fillId="0" borderId="32" xfId="0" applyFont="1" applyFill="1" applyBorder="1" applyAlignment="1">
      <alignment horizontal="center" vertical="center"/>
    </xf>
    <xf numFmtId="0" fontId="58" fillId="0" borderId="49" xfId="0" applyFont="1" applyFill="1" applyBorder="1" applyAlignment="1" applyProtection="1">
      <alignment horizontal="center" vertical="center" wrapText="1"/>
    </xf>
    <xf numFmtId="0" fontId="58" fillId="0" borderId="32" xfId="0" applyFont="1" applyFill="1" applyBorder="1" applyAlignment="1" applyProtection="1">
      <alignment horizontal="center" vertical="center" wrapText="1"/>
    </xf>
    <xf numFmtId="0" fontId="58" fillId="0" borderId="23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>
      <alignment vertical="center"/>
    </xf>
    <xf numFmtId="0" fontId="0" fillId="0" borderId="59" xfId="0" applyFill="1" applyBorder="1"/>
    <xf numFmtId="0" fontId="21" fillId="0" borderId="60" xfId="0" applyFont="1" applyFill="1" applyBorder="1" applyAlignment="1" applyProtection="1">
      <alignment horizontal="left" vertical="center" wrapText="1"/>
      <protection locked="0"/>
    </xf>
    <xf numFmtId="166" fontId="21" fillId="0" borderId="6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2" xfId="0" applyFill="1" applyBorder="1"/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32" xfId="0" applyFill="1" applyBorder="1" applyAlignment="1" applyProtection="1">
      <alignment vertical="center"/>
    </xf>
    <xf numFmtId="0" fontId="20" fillId="0" borderId="49" xfId="0" applyFont="1" applyFill="1" applyBorder="1" applyAlignment="1" applyProtection="1">
      <alignment vertical="center" wrapText="1"/>
    </xf>
    <xf numFmtId="166" fontId="20" fillId="0" borderId="32" xfId="0" applyNumberFormat="1" applyFont="1" applyFill="1" applyBorder="1" applyAlignment="1" applyProtection="1">
      <alignment vertical="center" wrapText="1"/>
    </xf>
    <xf numFmtId="166" fontId="22" fillId="0" borderId="2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4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2" xfId="6" applyNumberFormat="1" applyFont="1" applyBorder="1" applyAlignment="1">
      <alignment horizontal="center" vertical="center" wrapText="1"/>
    </xf>
    <xf numFmtId="3" fontId="24" fillId="0" borderId="66" xfId="6" applyNumberFormat="1" applyFont="1" applyBorder="1" applyAlignment="1" applyProtection="1">
      <alignment horizontal="right" vertical="center" wrapText="1"/>
      <protection locked="0"/>
    </xf>
    <xf numFmtId="3" fontId="24" fillId="0" borderId="29" xfId="6" applyNumberFormat="1" applyFont="1" applyBorder="1" applyAlignment="1" applyProtection="1">
      <alignment horizontal="right" vertical="center" wrapText="1"/>
      <protection locked="0"/>
    </xf>
    <xf numFmtId="3" fontId="24" fillId="0" borderId="67" xfId="6" applyNumberFormat="1" applyFont="1" applyBorder="1" applyAlignment="1" applyProtection="1">
      <alignment horizontal="right" vertical="center" wrapText="1"/>
      <protection locked="0"/>
    </xf>
    <xf numFmtId="3" fontId="24" fillId="0" borderId="68" xfId="6" applyNumberFormat="1" applyFont="1" applyBorder="1" applyAlignment="1" applyProtection="1">
      <alignment horizontal="right" vertical="center" wrapText="1"/>
      <protection locked="0"/>
    </xf>
    <xf numFmtId="166" fontId="23" fillId="0" borderId="32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2" xfId="6" applyNumberFormat="1" applyFont="1" applyBorder="1" applyAlignment="1">
      <alignment horizontal="center" vertical="center" wrapText="1"/>
    </xf>
    <xf numFmtId="166" fontId="7" fillId="0" borderId="32" xfId="6" applyNumberFormat="1" applyFont="1" applyBorder="1" applyAlignment="1">
      <alignment horizontal="center" vertical="center" wrapText="1"/>
    </xf>
    <xf numFmtId="166" fontId="64" fillId="0" borderId="69" xfId="6" applyNumberFormat="1" applyFont="1" applyBorder="1" applyAlignment="1">
      <alignment horizontal="center" vertical="center"/>
    </xf>
    <xf numFmtId="166" fontId="64" fillId="0" borderId="32" xfId="6" applyNumberFormat="1" applyFont="1" applyBorder="1" applyAlignment="1">
      <alignment horizontal="center" vertical="center"/>
    </xf>
    <xf numFmtId="166" fontId="64" fillId="0" borderId="70" xfId="6" applyNumberFormat="1" applyFont="1" applyBorder="1" applyAlignment="1">
      <alignment horizontal="center" vertical="center"/>
    </xf>
    <xf numFmtId="166" fontId="64" fillId="0" borderId="32" xfId="6" applyNumberFormat="1" applyFont="1" applyBorder="1" applyAlignment="1">
      <alignment horizontal="center" vertical="center" wrapText="1"/>
    </xf>
    <xf numFmtId="166" fontId="64" fillId="0" borderId="70" xfId="6" applyNumberFormat="1" applyFont="1" applyBorder="1" applyAlignment="1">
      <alignment horizontal="center" vertical="center" wrapText="1"/>
    </xf>
    <xf numFmtId="49" fontId="24" fillId="0" borderId="71" xfId="6" applyNumberFormat="1" applyFont="1" applyBorder="1" applyAlignment="1">
      <alignment horizontal="left" vertical="center"/>
    </xf>
    <xf numFmtId="49" fontId="27" fillId="0" borderId="72" xfId="6" quotePrefix="1" applyNumberFormat="1" applyFont="1" applyBorder="1" applyAlignment="1">
      <alignment horizontal="left" vertical="center"/>
    </xf>
    <xf numFmtId="49" fontId="24" fillId="0" borderId="72" xfId="6" applyNumberFormat="1" applyFont="1" applyBorder="1" applyAlignment="1">
      <alignment horizontal="left" vertical="center"/>
    </xf>
    <xf numFmtId="49" fontId="23" fillId="0" borderId="49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2" xfId="6" applyNumberFormat="1" applyFont="1" applyBorder="1" applyAlignment="1">
      <alignment horizontal="left" vertical="center" wrapText="1"/>
    </xf>
    <xf numFmtId="175" fontId="37" fillId="0" borderId="0" xfId="6" applyNumberFormat="1" applyFont="1" applyAlignment="1" applyProtection="1">
      <alignment horizontal="left" vertical="center" wrapText="1"/>
      <protection locked="0"/>
    </xf>
    <xf numFmtId="0" fontId="71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59" xfId="6" applyNumberFormat="1" applyFont="1" applyBorder="1" applyAlignment="1" applyProtection="1">
      <alignment horizontal="right" vertical="center" indent="1"/>
      <protection locked="0"/>
    </xf>
    <xf numFmtId="166" fontId="24" fillId="0" borderId="59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6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66" xfId="6" applyNumberFormat="1" applyFont="1" applyBorder="1" applyAlignment="1">
      <alignment horizontal="right" vertical="center" wrapText="1" indent="1"/>
    </xf>
    <xf numFmtId="166" fontId="27" fillId="0" borderId="30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0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0" xfId="6" applyNumberFormat="1" applyFont="1" applyBorder="1" applyAlignment="1">
      <alignment horizontal="right" vertical="center" wrapText="1" indent="1"/>
    </xf>
    <xf numFmtId="166" fontId="23" fillId="0" borderId="32" xfId="6" applyNumberFormat="1" applyFont="1" applyBorder="1" applyAlignment="1">
      <alignment horizontal="right" vertical="center" indent="1"/>
    </xf>
    <xf numFmtId="166" fontId="23" fillId="0" borderId="32" xfId="6" applyNumberFormat="1" applyFont="1" applyBorder="1" applyAlignment="1">
      <alignment horizontal="right" vertical="center" wrapText="1" indent="1"/>
    </xf>
    <xf numFmtId="166" fontId="24" fillId="0" borderId="68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67" xfId="6" applyNumberFormat="1" applyFont="1" applyBorder="1" applyAlignment="1">
      <alignment horizontal="right" vertical="center" wrapText="1" indent="1"/>
    </xf>
    <xf numFmtId="166" fontId="23" fillId="0" borderId="59" xfId="6" applyNumberFormat="1" applyFont="1" applyBorder="1" applyAlignment="1" applyProtection="1">
      <alignment horizontal="right" vertical="center" wrapText="1" indent="1"/>
      <protection locked="0"/>
    </xf>
    <xf numFmtId="166" fontId="65" fillId="0" borderId="30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0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9" xfId="6" applyNumberFormat="1" applyFont="1" applyBorder="1" applyAlignment="1" applyProtection="1">
      <alignment horizontal="right" vertical="center" indent="1"/>
    </xf>
    <xf numFmtId="166" fontId="27" fillId="0" borderId="30" xfId="6" applyNumberFormat="1" applyFont="1" applyBorder="1" applyAlignment="1" applyProtection="1">
      <alignment horizontal="right" vertical="center" indent="1"/>
    </xf>
    <xf numFmtId="166" fontId="24" fillId="0" borderId="30" xfId="6" applyNumberFormat="1" applyFont="1" applyBorder="1" applyAlignment="1" applyProtection="1">
      <alignment horizontal="right" vertical="center" indent="1"/>
    </xf>
    <xf numFmtId="166" fontId="23" fillId="0" borderId="32" xfId="6" applyNumberFormat="1" applyFont="1" applyBorder="1" applyAlignment="1" applyProtection="1">
      <alignment horizontal="right" vertical="center" indent="1"/>
    </xf>
    <xf numFmtId="166" fontId="24" fillId="0" borderId="68" xfId="6" applyNumberFormat="1" applyFont="1" applyBorder="1" applyAlignment="1" applyProtection="1">
      <alignment horizontal="right" vertical="center" indent="1"/>
    </xf>
    <xf numFmtId="3" fontId="21" fillId="0" borderId="56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1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77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Border="1" applyAlignment="1" applyProtection="1">
      <alignment horizontal="left" vertical="center" wrapText="1" indent="1"/>
      <protection locked="0"/>
    </xf>
    <xf numFmtId="166" fontId="23" fillId="0" borderId="0" xfId="7" applyNumberFormat="1" applyFont="1" applyFill="1" applyBorder="1" applyAlignment="1" applyProtection="1">
      <alignment horizontal="right" vertical="center" wrapText="1" indent="1"/>
    </xf>
    <xf numFmtId="166" fontId="26" fillId="0" borderId="23" xfId="7" applyNumberFormat="1" applyFont="1" applyFill="1" applyBorder="1" applyAlignment="1" applyProtection="1">
      <alignment horizontal="right" vertical="center" wrapText="1" indent="1"/>
    </xf>
    <xf numFmtId="179" fontId="26" fillId="0" borderId="18" xfId="0" applyNumberFormat="1" applyFont="1" applyFill="1" applyBorder="1" applyAlignment="1" applyProtection="1">
      <alignment horizontal="right" vertical="center"/>
      <protection locked="0"/>
    </xf>
    <xf numFmtId="0" fontId="72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39" fillId="0" borderId="0" xfId="7" applyFont="1" applyFill="1" applyAlignment="1" applyProtection="1">
      <alignment horizontal="right"/>
      <protection locked="0"/>
    </xf>
    <xf numFmtId="0" fontId="39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0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7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35" xfId="7" applyFont="1" applyFill="1" applyBorder="1" applyAlignment="1" applyProtection="1">
      <alignment horizontal="center" vertical="center" wrapText="1"/>
    </xf>
    <xf numFmtId="0" fontId="7" fillId="0" borderId="7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4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0" xfId="7" applyNumberFormat="1" applyFont="1" applyFill="1" applyBorder="1" applyAlignment="1" applyProtection="1">
      <alignment horizontal="left" vertical="center"/>
      <protection locked="0"/>
    </xf>
    <xf numFmtId="166" fontId="29" fillId="0" borderId="20" xfId="7" applyNumberFormat="1" applyFont="1" applyFill="1" applyBorder="1" applyAlignment="1" applyProtection="1">
      <alignment horizontal="left"/>
    </xf>
    <xf numFmtId="166" fontId="25" fillId="0" borderId="59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0" xfId="0" applyNumberFormat="1" applyFont="1" applyFill="1" applyBorder="1" applyAlignment="1" applyProtection="1">
      <alignment horizontal="center" vertical="center" wrapText="1"/>
      <protection locked="0"/>
    </xf>
    <xf numFmtId="166" fontId="73" fillId="0" borderId="51" xfId="0" applyNumberFormat="1" applyFont="1" applyFill="1" applyBorder="1" applyAlignment="1" applyProtection="1">
      <alignment horizontal="center" vertical="center" wrapText="1"/>
    </xf>
    <xf numFmtId="166" fontId="39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39" fillId="0" borderId="0" xfId="0" applyNumberFormat="1" applyFont="1" applyFill="1" applyAlignment="1" applyProtection="1">
      <alignment horizontal="right" vertical="center" wrapText="1"/>
      <protection locked="0"/>
    </xf>
    <xf numFmtId="0" fontId="39" fillId="0" borderId="0" xfId="0" applyFont="1" applyAlignment="1" applyProtection="1">
      <alignment horizontal="right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40" fillId="0" borderId="20" xfId="0" applyFont="1" applyBorder="1" applyAlignment="1" applyProtection="1">
      <alignment horizontal="right" vertical="top"/>
      <protection locked="0"/>
    </xf>
    <xf numFmtId="0" fontId="32" fillId="0" borderId="20" xfId="0" applyFont="1" applyBorder="1" applyAlignment="1" applyProtection="1">
      <protection locked="0"/>
    </xf>
    <xf numFmtId="166" fontId="16" fillId="0" borderId="49" xfId="6" applyNumberFormat="1" applyFont="1" applyBorder="1" applyAlignment="1" applyProtection="1">
      <alignment horizontal="center" vertical="center" wrapText="1"/>
    </xf>
    <xf numFmtId="0" fontId="14" fillId="0" borderId="46" xfId="6" applyBorder="1" applyAlignment="1" applyProtection="1">
      <alignment horizontal="center" vertical="center"/>
    </xf>
    <xf numFmtId="0" fontId="14" fillId="0" borderId="23" xfId="6" applyBorder="1" applyAlignment="1" applyProtection="1">
      <alignment horizontal="center" vertical="center"/>
    </xf>
    <xf numFmtId="0" fontId="39" fillId="0" borderId="0" xfId="6" applyFont="1" applyAlignment="1">
      <alignment horizontal="right" vertical="center"/>
    </xf>
    <xf numFmtId="166" fontId="14" fillId="0" borderId="0" xfId="6" applyNumberFormat="1" applyAlignment="1" applyProtection="1">
      <alignment horizontal="left" vertical="center" wrapText="1"/>
      <protection locked="0"/>
    </xf>
    <xf numFmtId="166" fontId="5" fillId="0" borderId="20" xfId="6" applyNumberFormat="1" applyFont="1" applyBorder="1" applyAlignment="1">
      <alignment horizontal="right" vertical="center"/>
    </xf>
    <xf numFmtId="166" fontId="26" fillId="0" borderId="49" xfId="6" applyNumberFormat="1" applyFont="1" applyBorder="1" applyAlignment="1">
      <alignment horizontal="left" vertical="center" wrapText="1"/>
    </xf>
    <xf numFmtId="166" fontId="26" fillId="0" borderId="46" xfId="6" applyNumberFormat="1" applyFont="1" applyBorder="1" applyAlignment="1">
      <alignment horizontal="left" vertical="center" wrapText="1"/>
    </xf>
    <xf numFmtId="166" fontId="26" fillId="0" borderId="23" xfId="6" applyNumberFormat="1" applyFont="1" applyBorder="1" applyAlignment="1">
      <alignment horizontal="left" vertical="center" wrapText="1"/>
    </xf>
    <xf numFmtId="0" fontId="62" fillId="0" borderId="0" xfId="6" applyFont="1" applyAlignment="1">
      <alignment horizontal="center" textRotation="180"/>
    </xf>
    <xf numFmtId="166" fontId="7" fillId="0" borderId="58" xfId="6" applyNumberFormat="1" applyFont="1" applyBorder="1" applyAlignment="1">
      <alignment horizontal="center" vertical="center"/>
    </xf>
    <xf numFmtId="166" fontId="7" fillId="0" borderId="31" xfId="6" applyNumberFormat="1" applyFont="1" applyBorder="1" applyAlignment="1">
      <alignment horizontal="center" vertical="center"/>
    </xf>
    <xf numFmtId="166" fontId="7" fillId="0" borderId="69" xfId="6" applyNumberFormat="1" applyFont="1" applyBorder="1" applyAlignment="1">
      <alignment horizontal="center" vertical="center"/>
    </xf>
    <xf numFmtId="166" fontId="25" fillId="0" borderId="58" xfId="6" applyNumberFormat="1" applyFont="1" applyBorder="1" applyAlignment="1">
      <alignment horizontal="center" vertical="center" wrapText="1"/>
    </xf>
    <xf numFmtId="166" fontId="25" fillId="0" borderId="51" xfId="6" applyNumberFormat="1" applyFont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6" fontId="4" fillId="0" borderId="59" xfId="6" applyNumberFormat="1" applyFont="1" applyBorder="1" applyAlignment="1">
      <alignment horizontal="center" vertical="center" wrapText="1"/>
    </xf>
    <xf numFmtId="166" fontId="4" fillId="0" borderId="33" xfId="6" applyNumberFormat="1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166" fontId="7" fillId="0" borderId="49" xfId="6" applyNumberFormat="1" applyFont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3" xfId="6" applyBorder="1" applyAlignment="1">
      <alignment horizontal="center" vertical="center" wrapText="1"/>
    </xf>
    <xf numFmtId="166" fontId="7" fillId="0" borderId="59" xfId="6" applyNumberFormat="1" applyFont="1" applyBorder="1" applyAlignment="1">
      <alignment horizontal="center" vertical="center" wrapText="1"/>
    </xf>
    <xf numFmtId="0" fontId="75" fillId="0" borderId="70" xfId="0" applyFont="1" applyBorder="1" applyAlignment="1">
      <alignment horizontal="center" vertical="center" wrapText="1"/>
    </xf>
    <xf numFmtId="175" fontId="37" fillId="0" borderId="51" xfId="6" applyNumberFormat="1" applyFont="1" applyBorder="1" applyAlignment="1" applyProtection="1">
      <alignment horizontal="left" vertical="center" wrapText="1"/>
      <protection locked="0"/>
    </xf>
    <xf numFmtId="166" fontId="14" fillId="0" borderId="74" xfId="6" applyNumberFormat="1" applyBorder="1" applyAlignment="1" applyProtection="1">
      <alignment horizontal="left" vertical="center" wrapText="1"/>
      <protection locked="0"/>
    </xf>
    <xf numFmtId="166" fontId="14" fillId="0" borderId="75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0" xfId="6" applyNumberFormat="1" applyFont="1" applyBorder="1" applyAlignment="1" applyProtection="1">
      <alignment horizontal="right" vertical="center"/>
      <protection locked="0"/>
    </xf>
    <xf numFmtId="166" fontId="26" fillId="0" borderId="49" xfId="6" applyNumberFormat="1" applyFont="1" applyBorder="1" applyAlignment="1">
      <alignment horizontal="center" vertical="center" wrapText="1"/>
    </xf>
    <xf numFmtId="166" fontId="26" fillId="0" borderId="46" xfId="6" applyNumberFormat="1" applyFont="1" applyBorder="1" applyAlignment="1">
      <alignment horizontal="center" vertical="center" wrapText="1"/>
    </xf>
    <xf numFmtId="166" fontId="26" fillId="0" borderId="23" xfId="6" applyNumberFormat="1" applyFont="1" applyBorder="1" applyAlignment="1">
      <alignment horizontal="center" vertical="center" wrapText="1"/>
    </xf>
    <xf numFmtId="166" fontId="26" fillId="0" borderId="71" xfId="6" applyNumberFormat="1" applyFont="1" applyBorder="1" applyAlignment="1" applyProtection="1">
      <alignment horizontal="center" vertical="center" wrapText="1"/>
      <protection locked="0"/>
    </xf>
    <xf numFmtId="166" fontId="14" fillId="0" borderId="76" xfId="6" applyNumberFormat="1" applyBorder="1" applyAlignment="1" applyProtection="1">
      <alignment horizontal="center" vertical="center" wrapText="1"/>
      <protection locked="0"/>
    </xf>
    <xf numFmtId="166" fontId="14" fillId="0" borderId="38" xfId="6" applyNumberFormat="1" applyBorder="1" applyAlignment="1" applyProtection="1">
      <alignment horizontal="center" vertical="center" wrapText="1"/>
      <protection locked="0"/>
    </xf>
    <xf numFmtId="166" fontId="16" fillId="0" borderId="46" xfId="6" applyNumberFormat="1" applyFont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left" vertical="center" wrapText="1" indent="1"/>
    </xf>
    <xf numFmtId="0" fontId="7" fillId="0" borderId="22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39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>
      <alignment horizontal="center" textRotation="180"/>
    </xf>
    <xf numFmtId="0" fontId="43" fillId="0" borderId="20" xfId="0" applyFont="1" applyFill="1" applyBorder="1" applyAlignment="1" applyProtection="1">
      <alignment horizontal="center" vertical="center"/>
    </xf>
    <xf numFmtId="0" fontId="59" fillId="0" borderId="51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1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35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4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4" xfId="7" applyNumberFormat="1" applyFont="1" applyFill="1" applyBorder="1" applyAlignment="1" applyProtection="1">
      <alignment horizontal="center" vertical="center"/>
    </xf>
    <xf numFmtId="0" fontId="25" fillId="0" borderId="49" xfId="0" applyFont="1" applyFill="1" applyBorder="1" applyAlignment="1">
      <alignment horizontal="left" vertical="center" indent="2"/>
    </xf>
    <xf numFmtId="0" fontId="25" fillId="0" borderId="22" xfId="0" applyFont="1" applyFill="1" applyBorder="1" applyAlignment="1">
      <alignment horizontal="left" vertical="center" indent="2"/>
    </xf>
    <xf numFmtId="0" fontId="39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6" fillId="0" borderId="15" xfId="9" applyFont="1" applyFill="1" applyBorder="1" applyAlignment="1" applyProtection="1">
      <alignment horizontal="center" vertical="center" wrapText="1"/>
      <protection locked="0"/>
    </xf>
    <xf numFmtId="0" fontId="46" fillId="0" borderId="7" xfId="9" applyFont="1" applyFill="1" applyBorder="1" applyAlignment="1" applyProtection="1">
      <alignment horizontal="center" vertical="center" wrapText="1"/>
      <protection locked="0"/>
    </xf>
    <xf numFmtId="0" fontId="46" fillId="0" borderId="9" xfId="9" applyFont="1" applyFill="1" applyBorder="1" applyAlignment="1" applyProtection="1">
      <alignment horizontal="center" vertical="center" wrapText="1"/>
      <protection locked="0"/>
    </xf>
    <xf numFmtId="0" fontId="47" fillId="0" borderId="16" xfId="8" applyFont="1" applyFill="1" applyBorder="1" applyAlignment="1" applyProtection="1">
      <alignment horizontal="center" vertical="center" textRotation="90"/>
      <protection locked="0"/>
    </xf>
    <xf numFmtId="0" fontId="47" fillId="0" borderId="1" xfId="8" applyFont="1" applyFill="1" applyBorder="1" applyAlignment="1" applyProtection="1">
      <alignment horizontal="center" vertical="center" textRotation="90"/>
      <protection locked="0"/>
    </xf>
    <xf numFmtId="0" fontId="47" fillId="0" borderId="3" xfId="8" applyFont="1" applyFill="1" applyBorder="1" applyAlignment="1" applyProtection="1">
      <alignment horizontal="center" vertical="center" textRotation="90"/>
      <protection locked="0"/>
    </xf>
    <xf numFmtId="0" fontId="45" fillId="0" borderId="4" xfId="9" applyFont="1" applyFill="1" applyBorder="1" applyAlignment="1" applyProtection="1">
      <alignment horizontal="center" vertical="center" wrapText="1"/>
      <protection locked="0"/>
    </xf>
    <xf numFmtId="0" fontId="45" fillId="0" borderId="2" xfId="9" applyFont="1" applyFill="1" applyBorder="1" applyAlignment="1" applyProtection="1">
      <alignment horizontal="center" vertical="center" wrapText="1"/>
      <protection locked="0"/>
    </xf>
    <xf numFmtId="0" fontId="45" fillId="0" borderId="55" xfId="9" applyFont="1" applyFill="1" applyBorder="1" applyAlignment="1" applyProtection="1">
      <alignment horizontal="center" vertical="center" wrapText="1"/>
      <protection locked="0"/>
    </xf>
    <xf numFmtId="0" fontId="45" fillId="0" borderId="54" xfId="9" applyFont="1" applyFill="1" applyBorder="1" applyAlignment="1" applyProtection="1">
      <alignment horizontal="center" vertical="center" wrapText="1"/>
      <protection locked="0"/>
    </xf>
    <xf numFmtId="0" fontId="45" fillId="0" borderId="2" xfId="9" applyFont="1" applyFill="1" applyBorder="1" applyAlignment="1" applyProtection="1">
      <alignment horizontal="center" wrapText="1"/>
      <protection locked="0"/>
    </xf>
    <xf numFmtId="0" fontId="45" fillId="0" borderId="17" xfId="9" applyFont="1" applyFill="1" applyBorder="1" applyAlignment="1" applyProtection="1">
      <alignment horizontal="center" wrapText="1"/>
      <protection locked="0"/>
    </xf>
    <xf numFmtId="0" fontId="36" fillId="0" borderId="0" xfId="9" applyFont="1" applyFill="1" applyAlignment="1" applyProtection="1">
      <alignment horizontal="left"/>
    </xf>
    <xf numFmtId="0" fontId="40" fillId="0" borderId="0" xfId="9" applyFont="1" applyFill="1" applyAlignment="1" applyProtection="1">
      <alignment horizontal="right"/>
      <protection locked="0"/>
    </xf>
    <xf numFmtId="0" fontId="43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3" fillId="0" borderId="0" xfId="9" applyFont="1" applyFill="1" applyAlignment="1" applyProtection="1">
      <alignment horizontal="center" vertical="center" wrapText="1"/>
      <protection locked="0"/>
    </xf>
    <xf numFmtId="0" fontId="43" fillId="0" borderId="0" xfId="9" applyFont="1" applyFill="1" applyAlignment="1" applyProtection="1">
      <alignment horizontal="center" vertical="center"/>
      <protection locked="0"/>
    </xf>
    <xf numFmtId="0" fontId="45" fillId="0" borderId="0" xfId="9" applyFont="1" applyFill="1" applyBorder="1" applyAlignment="1" applyProtection="1">
      <alignment horizontal="right"/>
      <protection locked="0"/>
    </xf>
    <xf numFmtId="0" fontId="36" fillId="0" borderId="0" xfId="9" applyFont="1" applyFill="1" applyAlignment="1" applyProtection="1">
      <alignment horizontal="center"/>
    </xf>
    <xf numFmtId="0" fontId="39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7" fillId="0" borderId="4" xfId="8" applyFont="1" applyFill="1" applyBorder="1" applyAlignment="1" applyProtection="1">
      <alignment horizontal="center" vertical="center" textRotation="90"/>
      <protection locked="0"/>
    </xf>
    <xf numFmtId="0" fontId="47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4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3" fillId="0" borderId="0" xfId="9" applyFont="1" applyFill="1" applyAlignment="1">
      <alignment horizontal="center" vertical="center" wrapText="1"/>
    </xf>
    <xf numFmtId="0" fontId="43" fillId="0" borderId="0" xfId="9" applyFont="1" applyFill="1" applyAlignment="1">
      <alignment horizontal="center" vertical="center"/>
    </xf>
    <xf numFmtId="0" fontId="20" fillId="0" borderId="49" xfId="9" applyFont="1" applyFill="1" applyBorder="1" applyAlignment="1">
      <alignment horizontal="left"/>
    </xf>
    <xf numFmtId="0" fontId="20" fillId="0" borderId="22" xfId="9" applyFont="1" applyFill="1" applyBorder="1" applyAlignment="1">
      <alignment horizontal="left"/>
    </xf>
    <xf numFmtId="3" fontId="36" fillId="0" borderId="0" xfId="9" applyNumberFormat="1" applyFont="1" applyFill="1" applyAlignment="1">
      <alignment horizontal="center"/>
    </xf>
    <xf numFmtId="0" fontId="40" fillId="0" borderId="0" xfId="9" applyFont="1" applyFill="1" applyAlignment="1">
      <alignment horizontal="right"/>
    </xf>
    <xf numFmtId="0" fontId="43" fillId="0" borderId="0" xfId="9" applyFont="1" applyFill="1" applyAlignment="1">
      <alignment horizontal="center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39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8861" name="Csoportba foglalás 11">
          <a:extLst>
            <a:ext uri="{FF2B5EF4-FFF2-40B4-BE49-F238E27FC236}">
              <a16:creationId xmlns:a16="http://schemas.microsoft.com/office/drawing/2014/main" id="{D98ECD1A-FFF3-48C0-A334-6AC83F157617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D18FE69E-D4B3-4781-9602-AF0D969D85B9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8864" name="Kép 3">
            <a:extLst>
              <a:ext uri="{FF2B5EF4-FFF2-40B4-BE49-F238E27FC236}">
                <a16:creationId xmlns:a16="http://schemas.microsoft.com/office/drawing/2014/main" id="{06398F7B-C2D0-42E0-95E7-72CEE3B7E3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F680C329-F4AD-4BD8-B4AB-02F01B63A988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491711E5-99E6-44B0-A3D8-7E9BB7BA65BF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HUTA\Z&#193;RSZ&#193;Mad&#225;s%202019%20Tolcs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>
        <row r="1">
          <cell r="A1">
            <v>2019</v>
          </cell>
        </row>
      </sheetData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G10" sqref="G10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549">
        <v>2019</v>
      </c>
    </row>
    <row r="2" spans="1:3" ht="18.75" x14ac:dyDescent="0.2">
      <c r="A2" s="591" t="s">
        <v>670</v>
      </c>
      <c r="B2" s="591"/>
      <c r="C2" s="591"/>
    </row>
    <row r="3" spans="1:3" ht="15" x14ac:dyDescent="0.25">
      <c r="A3" s="470"/>
      <c r="B3" s="471"/>
      <c r="C3" s="470"/>
    </row>
    <row r="4" spans="1:3" ht="14.25" x14ac:dyDescent="0.2">
      <c r="A4" s="472" t="s">
        <v>671</v>
      </c>
      <c r="B4" s="473" t="s">
        <v>672</v>
      </c>
      <c r="C4" s="472" t="s">
        <v>673</v>
      </c>
    </row>
    <row r="5" spans="1:3" x14ac:dyDescent="0.2">
      <c r="A5" s="474"/>
      <c r="B5" s="474"/>
      <c r="C5" s="474"/>
    </row>
    <row r="6" spans="1:3" ht="18.75" x14ac:dyDescent="0.3">
      <c r="A6" s="592" t="s">
        <v>705</v>
      </c>
      <c r="B6" s="592"/>
      <c r="C6" s="592"/>
    </row>
    <row r="7" spans="1:3" x14ac:dyDescent="0.2">
      <c r="A7" s="474" t="s">
        <v>674</v>
      </c>
      <c r="B7" s="474" t="s">
        <v>675</v>
      </c>
      <c r="C7" s="475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474" t="s">
        <v>676</v>
      </c>
      <c r="B8" s="474" t="s">
        <v>714</v>
      </c>
      <c r="C8" s="475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474" t="s">
        <v>677</v>
      </c>
      <c r="B9" s="474" t="str">
        <f>CONCATENATE(LOWER('Z_1.1.sz.mell.'!A3))</f>
        <v>2020. évi zárszámadásának pénzügyi mérlege</v>
      </c>
      <c r="C9" s="475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474" t="s">
        <v>678</v>
      </c>
      <c r="B10" s="474" t="str">
        <f>'Z_1.2.sz.mell.'!A3</f>
        <v>2020. ÉVI ZÁRSZÁMADÁS</v>
      </c>
      <c r="C10" s="475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474" t="s">
        <v>679</v>
      </c>
      <c r="B11" s="474" t="str">
        <f>'Z_1.3.sz.mell.'!A3</f>
        <v>2020. ÉVI ZÁRSZÁMADÁS</v>
      </c>
      <c r="C11" s="475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474" t="s">
        <v>680</v>
      </c>
      <c r="B12" s="474" t="str">
        <f>'Z_1.4.sz.mell.'!A3</f>
        <v>2020. ÉVI ZÁRSZÁMADÁS</v>
      </c>
      <c r="C12" s="475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474" t="s">
        <v>472</v>
      </c>
      <c r="B13" s="474" t="s">
        <v>681</v>
      </c>
      <c r="C13" s="475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474" t="s">
        <v>388</v>
      </c>
      <c r="B14" s="474" t="s">
        <v>682</v>
      </c>
      <c r="C14" s="475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474" t="s">
        <v>683</v>
      </c>
      <c r="B15" s="474" t="s">
        <v>684</v>
      </c>
      <c r="C15" s="475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474" t="s">
        <v>685</v>
      </c>
      <c r="B16" s="474" t="s">
        <v>686</v>
      </c>
      <c r="C16" s="475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474" t="s">
        <v>687</v>
      </c>
      <c r="B17" s="474" t="s">
        <v>688</v>
      </c>
      <c r="C17" s="475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474" t="s">
        <v>689</v>
      </c>
      <c r="B18" s="474" t="e">
        <f>#REF!</f>
        <v>#REF!</v>
      </c>
      <c r="C18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9" spans="1:3" x14ac:dyDescent="0.2">
      <c r="A19" s="474" t="s">
        <v>479</v>
      </c>
      <c r="B19" s="474" t="s">
        <v>690</v>
      </c>
      <c r="C19" s="475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474" t="s">
        <v>415</v>
      </c>
      <c r="B20" s="474" t="s">
        <v>691</v>
      </c>
      <c r="C20" s="475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474" t="s">
        <v>416</v>
      </c>
      <c r="B21" s="474" t="s">
        <v>297</v>
      </c>
      <c r="C21" s="475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474" t="s">
        <v>692</v>
      </c>
      <c r="B22" s="474" t="s">
        <v>693</v>
      </c>
      <c r="C22" s="475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474" t="s">
        <v>694</v>
      </c>
      <c r="B23" s="474">
        <f>Z_ALAPADATOK!A11</f>
        <v>0</v>
      </c>
      <c r="C23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4" spans="1:3" x14ac:dyDescent="0.2">
      <c r="A24" s="474" t="s">
        <v>695</v>
      </c>
      <c r="B24">
        <f>Z_ALAPADATOK!B13</f>
        <v>0</v>
      </c>
      <c r="C24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 x14ac:dyDescent="0.2">
      <c r="A25" s="474" t="s">
        <v>696</v>
      </c>
      <c r="B25">
        <f>Z_ALAPADATOK!B15</f>
        <v>0</v>
      </c>
      <c r="C25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474" t="s">
        <v>697</v>
      </c>
      <c r="B26">
        <f>Z_ALAPADATOK!B17</f>
        <v>0</v>
      </c>
      <c r="C26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474" t="s">
        <v>698</v>
      </c>
      <c r="B27" t="str">
        <f>Z_ALAPADATOK!B19</f>
        <v>4 kvi név</v>
      </c>
      <c r="C27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">
      <c r="A28" s="474" t="s">
        <v>699</v>
      </c>
      <c r="B28" t="str">
        <f>Z_ALAPADATOK!B21</f>
        <v>5 kvi név</v>
      </c>
      <c r="C28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474" t="s">
        <v>700</v>
      </c>
      <c r="B29" t="str">
        <f>Z_ALAPADATOK!B23</f>
        <v>6 kvi név</v>
      </c>
      <c r="C29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474" t="s">
        <v>701</v>
      </c>
      <c r="B30" t="str">
        <f>Z_ALAPADATOK!B25</f>
        <v>7 kvi név</v>
      </c>
      <c r="C30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474" t="s">
        <v>702</v>
      </c>
      <c r="B31" t="str">
        <f>Z_ALAPADATOK!B27</f>
        <v>8 kvi név</v>
      </c>
      <c r="C31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474" t="s">
        <v>703</v>
      </c>
      <c r="B32" t="str">
        <f>Z_ALAPADATOK!B29</f>
        <v>9 kvi név</v>
      </c>
      <c r="C32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474" t="s">
        <v>704</v>
      </c>
      <c r="B33" t="str">
        <f>Z_ALAPADATOK!B31</f>
        <v>10 kvi név</v>
      </c>
      <c r="C33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474" t="s">
        <v>729</v>
      </c>
      <c r="B34" t="str">
        <f>PROPER('Z7.sz.mell'!A3)</f>
        <v>Költségvetési Szervek Maradványának Alakulása</v>
      </c>
      <c r="C34" s="475" t="str">
        <f ca="1">HYPERLINK(SUBSTITUTE(CELL("address",'Z7.sz.mell'!A1),"'",""),SUBSTITUTE(MID(CELL("address",'Z7.sz.mell'!A1),SEARCH("]",CELL("address",'Z7.sz.mell'!A1),1)+1,LEN(CELL("address",'Z7.sz.mell'!A1))-SEARCH("]",CELL("address",'Z7.sz.mell'!A1),1)),"'",""))</f>
        <v>Z7.sz.mell!$A$1</v>
      </c>
    </row>
    <row r="35" spans="1:3" x14ac:dyDescent="0.2">
      <c r="A35" s="474" t="s">
        <v>730</v>
      </c>
      <c r="B35" t="str">
        <f>'Z_8.sz.mell'!B1</f>
        <v>2020. évi általános működés és ágazati feladatok támogatásának alakulása jogcímenként</v>
      </c>
      <c r="C35" s="475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474" t="s">
        <v>654</v>
      </c>
      <c r="B36" t="str">
        <f>CONCATENATE(PROPER('Z_1.tájékoztató_t.'!A2)," ",LOWER('Z_1.tájékoztató_t.'!A3))</f>
        <v>Háromhuta Község Önkormányzata 2020. évi zárszámadásának pénzügyi mérlege</v>
      </c>
      <c r="C36" s="475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474" t="s">
        <v>655</v>
      </c>
      <c r="B37" t="e">
        <f>#REF!</f>
        <v>#REF!</v>
      </c>
      <c r="C37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8" spans="1:3" x14ac:dyDescent="0.2">
      <c r="A38" s="474" t="s">
        <v>656</v>
      </c>
      <c r="B38" t="e">
        <f>#REF!</f>
        <v>#REF!</v>
      </c>
      <c r="C38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9" spans="1:3" x14ac:dyDescent="0.2">
      <c r="A39" s="474" t="s">
        <v>657</v>
      </c>
      <c r="B39" t="e">
        <f>#REF!</f>
        <v>#REF!</v>
      </c>
      <c r="C39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0" spans="1:3" x14ac:dyDescent="0.2">
      <c r="A40" s="474" t="s">
        <v>658</v>
      </c>
      <c r="B40" t="e">
        <f>#REF!</f>
        <v>#REF!</v>
      </c>
      <c r="C40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1" spans="1:3" x14ac:dyDescent="0.2">
      <c r="A41" s="474" t="s">
        <v>660</v>
      </c>
      <c r="B41" t="str">
        <f>CONCATENATE(PROPER('Z_2.tájékoztató_t.'!A3)," ",LOWER('Z_2.tájékoztató_t.'!A4))</f>
        <v>K I M U T A T Á S 2020. évi céljelleggel juttatott támogatások felhasználásáról</v>
      </c>
      <c r="C41" s="475" t="str">
        <f ca="1">HYPERLINK(SUBSTITUTE(CELL("address",'Z_2.tájékoztató_t.'!A1),"'",""),SUBSTITUTE(MID(CELL("address",'Z_2.tájékoztató_t.'!A1),SEARCH("]",CELL("address",'Z_2.tájékoztató_t.'!A1),1)+1,LEN(CELL("address",'Z_2.tájékoztató_t.'!A1))-SEARCH("]",CELL("address",'Z_2.tájékoztató_t.'!A1),1)),"'",""))</f>
        <v>Z_2.tájékoztató_t.!$A$1</v>
      </c>
    </row>
    <row r="42" spans="1:3" x14ac:dyDescent="0.2">
      <c r="A42" s="474" t="s">
        <v>662</v>
      </c>
      <c r="B42" t="str">
        <f>CONCATENATE(PROPER('Z_3.1.tájékoztató_t.'!A2)," ",'Z_3.1.tájékoztató_t.'!A3)</f>
        <v>Vagyonkimutatás a könyvviteli mérlegben értékkel szerplő eszközökről</v>
      </c>
      <c r="C42" s="475" t="str">
        <f ca="1">HYPERLINK(SUBSTITUTE(CELL("address",'Z_3.1.tájékoztató_t.'!A1),"'",""),SUBSTITUTE(MID(CELL("address",'Z_3.1.tájékoztató_t.'!A1),SEARCH("]",CELL("address",'Z_3.1.tájékoztató_t.'!A1),1)+1,LEN(CELL("address",'Z_3.1.tájékoztató_t.'!A1))-SEARCH("]",CELL("address",'Z_3.1.tájékoztató_t.'!A1),1)),"'",""))</f>
        <v>Z_3.1.tájékoztató_t.!$A$1</v>
      </c>
    </row>
    <row r="43" spans="1:3" x14ac:dyDescent="0.2">
      <c r="A43" s="474" t="s">
        <v>665</v>
      </c>
      <c r="B43" t="str">
        <f>CONCATENATE(PROPER('Z_3.2.tájékoztató_t.'!A3)," ",'Z_3.2.tájékoztató_t.'!A4)</f>
        <v>Vagyonkimutatás a könyvviteli mérlegben értékkel szereplő forrásokról</v>
      </c>
      <c r="C43" s="475" t="str">
        <f ca="1">HYPERLINK(SUBSTITUTE(CELL("address",'Z_3.2.tájékoztató_t.'!A1),"'",""),SUBSTITUTE(MID(CELL("address",'Z_3.2.tájékoztató_t.'!A1),SEARCH("]",CELL("address",'Z_3.2.tájékoztató_t.'!A1),1)+1,LEN(CELL("address",'Z_3.2.tájékoztató_t.'!A1))-SEARCH("]",CELL("address",'Z_3.2.tájékoztató_t.'!A1),1)),"'",""))</f>
        <v>Z_3.2.tájékoztató_t.!$A$1</v>
      </c>
    </row>
    <row r="44" spans="1:3" x14ac:dyDescent="0.2">
      <c r="A44" s="474" t="s">
        <v>666</v>
      </c>
      <c r="B44" t="str">
        <f>CONCATENATE(PROPER('Z_3.3.tájékoztató_t.'!A3)," ",'Z_3.3.tájékoztató_t.'!A4)</f>
        <v>Vagyonkimutatás az érték nélkül nyilvántartott eszkzözkről</v>
      </c>
      <c r="C44" s="475" t="str">
        <f ca="1">HYPERLINK(SUBSTITUTE(CELL("address",'Z_3.3.tájékoztató_t.'!A1),"'",""),SUBSTITUTE(MID(CELL("address",'Z_3.3.tájékoztató_t.'!A1),SEARCH("]",CELL("address",'Z_3.3.tájékoztató_t.'!A1),1)+1,LEN(CELL("address",'Z_3.3.tájékoztató_t.'!A1))-SEARCH("]",CELL("address",'Z_3.3.tájékoztató_t.'!A1),1)),"'",""))</f>
        <v>Z_3.3.tájékoztató_t.!$A$1</v>
      </c>
    </row>
    <row r="45" spans="1:3" x14ac:dyDescent="0.2">
      <c r="A45" s="474" t="s">
        <v>668</v>
      </c>
      <c r="B45" t="e">
        <f>CONCATENATE(#REF!,#REF!)</f>
        <v>#REF!</v>
      </c>
      <c r="C45" s="47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6" spans="1:3" x14ac:dyDescent="0.2">
      <c r="A46" s="474" t="s">
        <v>669</v>
      </c>
      <c r="B46" t="s">
        <v>706</v>
      </c>
      <c r="C46" s="475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28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38" t="s">
        <v>475</v>
      </c>
      <c r="B1" s="72"/>
      <c r="C1" s="72"/>
      <c r="D1" s="72"/>
      <c r="E1" s="239" t="s">
        <v>99</v>
      </c>
    </row>
    <row r="2" spans="1:5" x14ac:dyDescent="0.2">
      <c r="A2" s="72"/>
      <c r="B2" s="72"/>
      <c r="C2" s="72"/>
      <c r="D2" s="72"/>
      <c r="E2" s="72"/>
    </row>
    <row r="3" spans="1:5" x14ac:dyDescent="0.2">
      <c r="A3" s="240"/>
      <c r="B3" s="241"/>
      <c r="C3" s="240"/>
      <c r="D3" s="242"/>
      <c r="E3" s="241"/>
    </row>
    <row r="4" spans="1:5" ht="15.75" x14ac:dyDescent="0.25">
      <c r="A4" s="74" t="str">
        <f>+Z_ÖSSZEFÜGGÉSEK!A6</f>
        <v>2019. évi eredeti előirányzat BEVÉTELEK</v>
      </c>
      <c r="B4" s="243"/>
      <c r="C4" s="244"/>
      <c r="D4" s="242"/>
      <c r="E4" s="241"/>
    </row>
    <row r="5" spans="1:5" x14ac:dyDescent="0.2">
      <c r="A5" s="240"/>
      <c r="B5" s="241"/>
      <c r="C5" s="240"/>
      <c r="D5" s="242"/>
      <c r="E5" s="241"/>
    </row>
    <row r="6" spans="1:5" x14ac:dyDescent="0.2">
      <c r="A6" s="240" t="s">
        <v>419</v>
      </c>
      <c r="B6" s="241">
        <f>+'Z_1.1.sz.mell.'!C68</f>
        <v>314014333</v>
      </c>
      <c r="C6" s="240" t="s">
        <v>389</v>
      </c>
      <c r="D6" s="242">
        <f>+'Z_2.1.sz.mell'!C18+'Z_2.2.sz.mell'!C17</f>
        <v>314014533</v>
      </c>
      <c r="E6" s="241">
        <f>+B6-D6</f>
        <v>-200</v>
      </c>
    </row>
    <row r="7" spans="1:5" x14ac:dyDescent="0.2">
      <c r="A7" s="240" t="s">
        <v>435</v>
      </c>
      <c r="B7" s="241">
        <f>+'Z_1.1.sz.mell.'!C92</f>
        <v>65458</v>
      </c>
      <c r="C7" s="240" t="s">
        <v>395</v>
      </c>
      <c r="D7" s="242">
        <f>+'Z_2.1.sz.mell'!C29+'Z_2.2.sz.mell'!C30</f>
        <v>65458</v>
      </c>
      <c r="E7" s="241">
        <f>+B7-D7</f>
        <v>0</v>
      </c>
    </row>
    <row r="8" spans="1:5" x14ac:dyDescent="0.2">
      <c r="A8" s="240" t="s">
        <v>436</v>
      </c>
      <c r="B8" s="241">
        <f>+'Z_1.1.sz.mell.'!C93</f>
        <v>314079791</v>
      </c>
      <c r="C8" s="240" t="s">
        <v>396</v>
      </c>
      <c r="D8" s="242">
        <f>+'Z_2.1.sz.mell'!C30+'Z_2.2.sz.mell'!C31</f>
        <v>314079991</v>
      </c>
      <c r="E8" s="241">
        <f>+B8-D8</f>
        <v>-200</v>
      </c>
    </row>
    <row r="9" spans="1:5" x14ac:dyDescent="0.2">
      <c r="A9" s="240"/>
      <c r="B9" s="241"/>
      <c r="C9" s="240"/>
      <c r="D9" s="242"/>
      <c r="E9" s="241"/>
    </row>
    <row r="10" spans="1:5" ht="15.75" x14ac:dyDescent="0.25">
      <c r="A10" s="74" t="str">
        <f>+Z_ÖSSZEFÜGGÉSEK!A13</f>
        <v>2019. évi módosított előirányzat BEVÉTELEK</v>
      </c>
      <c r="B10" s="243"/>
      <c r="C10" s="244"/>
      <c r="D10" s="242"/>
      <c r="E10" s="241"/>
    </row>
    <row r="11" spans="1:5" x14ac:dyDescent="0.2">
      <c r="A11" s="240"/>
      <c r="B11" s="241"/>
      <c r="C11" s="240"/>
      <c r="D11" s="242"/>
      <c r="E11" s="241"/>
    </row>
    <row r="12" spans="1:5" x14ac:dyDescent="0.2">
      <c r="A12" s="240" t="s">
        <v>420</v>
      </c>
      <c r="B12" s="241">
        <f>+'Z_1.1.sz.mell.'!D68</f>
        <v>383173493</v>
      </c>
      <c r="C12" s="240" t="s">
        <v>390</v>
      </c>
      <c r="D12" s="242">
        <f>+'Z_2.1.sz.mell'!D18+'Z_2.2.sz.mell'!D17</f>
        <v>383173493</v>
      </c>
      <c r="E12" s="241">
        <f>+B12-D12</f>
        <v>0</v>
      </c>
    </row>
    <row r="13" spans="1:5" x14ac:dyDescent="0.2">
      <c r="A13" s="240" t="s">
        <v>421</v>
      </c>
      <c r="B13" s="241">
        <f>+'Z_1.1.sz.mell.'!D92</f>
        <v>3878856</v>
      </c>
      <c r="C13" s="240" t="s">
        <v>397</v>
      </c>
      <c r="D13" s="242">
        <f>+'Z_2.1.sz.mell'!D29+'Z_2.2.sz.mell'!D30</f>
        <v>3878856</v>
      </c>
      <c r="E13" s="241">
        <f>+B13-D13</f>
        <v>0</v>
      </c>
    </row>
    <row r="14" spans="1:5" x14ac:dyDescent="0.2">
      <c r="A14" s="240" t="s">
        <v>422</v>
      </c>
      <c r="B14" s="241">
        <f>+'Z_1.1.sz.mell.'!D93</f>
        <v>387052349</v>
      </c>
      <c r="C14" s="240" t="s">
        <v>398</v>
      </c>
      <c r="D14" s="242">
        <f>+'Z_2.1.sz.mell'!D30+'Z_2.2.sz.mell'!D31</f>
        <v>387052349</v>
      </c>
      <c r="E14" s="241">
        <f>+B14-D14</f>
        <v>0</v>
      </c>
    </row>
    <row r="15" spans="1:5" x14ac:dyDescent="0.2">
      <c r="A15" s="240"/>
      <c r="B15" s="241"/>
      <c r="C15" s="240"/>
      <c r="D15" s="242"/>
      <c r="E15" s="241"/>
    </row>
    <row r="16" spans="1:5" ht="14.25" x14ac:dyDescent="0.2">
      <c r="A16" s="245" t="str">
        <f>+Z_ÖSSZEFÜGGÉSEK!A19</f>
        <v>2019.évi teljesített BEVÉTELEK</v>
      </c>
      <c r="B16" s="73"/>
      <c r="C16" s="244"/>
      <c r="D16" s="242"/>
      <c r="E16" s="241"/>
    </row>
    <row r="17" spans="1:5" x14ac:dyDescent="0.2">
      <c r="A17" s="240"/>
      <c r="B17" s="241"/>
      <c r="C17" s="240"/>
      <c r="D17" s="242"/>
      <c r="E17" s="241"/>
    </row>
    <row r="18" spans="1:5" x14ac:dyDescent="0.2">
      <c r="A18" s="240" t="s">
        <v>423</v>
      </c>
      <c r="B18" s="241">
        <f>+'Z_1.1.sz.mell.'!E68</f>
        <v>121017571</v>
      </c>
      <c r="C18" s="240" t="s">
        <v>391</v>
      </c>
      <c r="D18" s="242">
        <f>+'Z_2.1.sz.mell'!E18+'Z_2.2.sz.mell'!E17</f>
        <v>121017571</v>
      </c>
      <c r="E18" s="241">
        <f>+B18-D18</f>
        <v>0</v>
      </c>
    </row>
    <row r="19" spans="1:5" x14ac:dyDescent="0.2">
      <c r="A19" s="240" t="s">
        <v>424</v>
      </c>
      <c r="B19" s="241">
        <f>+'Z_1.1.sz.mell.'!E92</f>
        <v>3879128</v>
      </c>
      <c r="C19" s="240" t="s">
        <v>399</v>
      </c>
      <c r="D19" s="242">
        <f>+'Z_2.1.sz.mell'!E29+'Z_2.2.sz.mell'!E30</f>
        <v>2359996</v>
      </c>
      <c r="E19" s="241">
        <f>+B19-D19</f>
        <v>1519132</v>
      </c>
    </row>
    <row r="20" spans="1:5" x14ac:dyDescent="0.2">
      <c r="A20" s="240" t="s">
        <v>425</v>
      </c>
      <c r="B20" s="241">
        <f>+'Z_1.1.sz.mell.'!E93</f>
        <v>124896699</v>
      </c>
      <c r="C20" s="240" t="s">
        <v>400</v>
      </c>
      <c r="D20" s="242">
        <f>+'Z_2.1.sz.mell'!E30+'Z_2.2.sz.mell'!E31</f>
        <v>123377567</v>
      </c>
      <c r="E20" s="241">
        <f>+B20-D20</f>
        <v>1519132</v>
      </c>
    </row>
    <row r="21" spans="1:5" x14ac:dyDescent="0.2">
      <c r="A21" s="240"/>
      <c r="B21" s="241"/>
      <c r="C21" s="240"/>
      <c r="D21" s="242"/>
      <c r="E21" s="241"/>
    </row>
    <row r="22" spans="1:5" ht="15.75" x14ac:dyDescent="0.25">
      <c r="A22" s="74" t="str">
        <f>+Z_ÖSSZEFÜGGÉSEK!A25</f>
        <v>2019. évi eredeti előirányzat KIADÁSOK</v>
      </c>
      <c r="B22" s="243"/>
      <c r="C22" s="244"/>
      <c r="D22" s="242"/>
      <c r="E22" s="241"/>
    </row>
    <row r="23" spans="1:5" x14ac:dyDescent="0.2">
      <c r="A23" s="240"/>
      <c r="B23" s="241"/>
      <c r="C23" s="240"/>
      <c r="D23" s="242"/>
      <c r="E23" s="241"/>
    </row>
    <row r="24" spans="1:5" x14ac:dyDescent="0.2">
      <c r="A24" s="240" t="s">
        <v>437</v>
      </c>
      <c r="B24" s="241">
        <f>+'Z_1.1.sz.mell.'!C135</f>
        <v>314079791</v>
      </c>
      <c r="C24" s="240" t="s">
        <v>392</v>
      </c>
      <c r="D24" s="242">
        <f>+'Z_2.1.sz.mell'!G18+'Z_2.2.sz.mell'!G17</f>
        <v>314079791</v>
      </c>
      <c r="E24" s="241">
        <f>+B24-D24</f>
        <v>0</v>
      </c>
    </row>
    <row r="25" spans="1:5" x14ac:dyDescent="0.2">
      <c r="A25" s="240" t="s">
        <v>427</v>
      </c>
      <c r="B25" s="241">
        <f>+'Z_1.1.sz.mell.'!C160</f>
        <v>0</v>
      </c>
      <c r="C25" s="240" t="s">
        <v>401</v>
      </c>
      <c r="D25" s="242">
        <f>+'Z_2.1.sz.mell'!G29+'Z_2.2.sz.mell'!G30</f>
        <v>0</v>
      </c>
      <c r="E25" s="241">
        <f>+B25-D25</f>
        <v>0</v>
      </c>
    </row>
    <row r="26" spans="1:5" x14ac:dyDescent="0.2">
      <c r="A26" s="240" t="s">
        <v>428</v>
      </c>
      <c r="B26" s="241">
        <f>+'Z_1.1.sz.mell.'!C161</f>
        <v>314079791</v>
      </c>
      <c r="C26" s="240" t="s">
        <v>402</v>
      </c>
      <c r="D26" s="242">
        <f>+'Z_2.1.sz.mell'!G30+'Z_2.2.sz.mell'!G31</f>
        <v>314079791</v>
      </c>
      <c r="E26" s="241">
        <f>+B26-D26</f>
        <v>0</v>
      </c>
    </row>
    <row r="27" spans="1:5" x14ac:dyDescent="0.2">
      <c r="A27" s="240"/>
      <c r="B27" s="241"/>
      <c r="C27" s="240"/>
      <c r="D27" s="242"/>
      <c r="E27" s="241"/>
    </row>
    <row r="28" spans="1:5" ht="15.75" x14ac:dyDescent="0.25">
      <c r="A28" s="74" t="str">
        <f>+Z_ÖSSZEFÜGGÉSEK!A31</f>
        <v>2019. évi módosított előirányzat KIADÁSOK</v>
      </c>
      <c r="B28" s="243"/>
      <c r="C28" s="244"/>
      <c r="D28" s="242"/>
      <c r="E28" s="241"/>
    </row>
    <row r="29" spans="1:5" x14ac:dyDescent="0.2">
      <c r="A29" s="240"/>
      <c r="B29" s="241"/>
      <c r="C29" s="240"/>
      <c r="D29" s="242"/>
      <c r="E29" s="241"/>
    </row>
    <row r="30" spans="1:5" x14ac:dyDescent="0.2">
      <c r="A30" s="240" t="s">
        <v>429</v>
      </c>
      <c r="B30" s="241">
        <f>+'Z_1.1.sz.mell.'!D135</f>
        <v>382510619</v>
      </c>
      <c r="C30" s="240" t="s">
        <v>393</v>
      </c>
      <c r="D30" s="242">
        <f>+'Z_2.1.sz.mell'!H18+'Z_2.2.sz.mell'!H17</f>
        <v>382510619</v>
      </c>
      <c r="E30" s="241">
        <f>+B30-D30</f>
        <v>0</v>
      </c>
    </row>
    <row r="31" spans="1:5" x14ac:dyDescent="0.2">
      <c r="A31" s="240" t="s">
        <v>430</v>
      </c>
      <c r="B31" s="241">
        <f>+'Z_1.1.sz.mell.'!D160</f>
        <v>4541730</v>
      </c>
      <c r="C31" s="240" t="s">
        <v>403</v>
      </c>
      <c r="D31" s="242">
        <f>+'Z_2.1.sz.mell'!H29+'Z_2.2.sz.mell'!H30</f>
        <v>4541730</v>
      </c>
      <c r="E31" s="241">
        <f>+B31-D31</f>
        <v>0</v>
      </c>
    </row>
    <row r="32" spans="1:5" x14ac:dyDescent="0.2">
      <c r="A32" s="240" t="s">
        <v>431</v>
      </c>
      <c r="B32" s="241">
        <f>+'Z_1.1.sz.mell.'!D161</f>
        <v>387052349</v>
      </c>
      <c r="C32" s="240" t="s">
        <v>404</v>
      </c>
      <c r="D32" s="242">
        <f>+'Z_2.1.sz.mell'!H30+'Z_2.2.sz.mell'!H31</f>
        <v>387052349</v>
      </c>
      <c r="E32" s="241">
        <f>+B32-D32</f>
        <v>0</v>
      </c>
    </row>
    <row r="33" spans="1:5" x14ac:dyDescent="0.2">
      <c r="A33" s="240"/>
      <c r="B33" s="241"/>
      <c r="C33" s="240"/>
      <c r="D33" s="242"/>
      <c r="E33" s="241"/>
    </row>
    <row r="34" spans="1:5" ht="15.75" x14ac:dyDescent="0.25">
      <c r="A34" s="246" t="str">
        <f>+Z_ÖSSZEFÜGGÉSEK!A37</f>
        <v>2019.évi teljesített KIADÁSOK</v>
      </c>
      <c r="B34" s="243"/>
      <c r="C34" s="244"/>
      <c r="D34" s="242"/>
      <c r="E34" s="241"/>
    </row>
    <row r="35" spans="1:5" x14ac:dyDescent="0.2">
      <c r="A35" s="240"/>
      <c r="B35" s="241"/>
      <c r="C35" s="240"/>
      <c r="D35" s="242"/>
      <c r="E35" s="241"/>
    </row>
    <row r="36" spans="1:5" x14ac:dyDescent="0.2">
      <c r="A36" s="240" t="s">
        <v>432</v>
      </c>
      <c r="B36" s="241">
        <f>+'Z_1.1.sz.mell.'!E135</f>
        <v>118773568</v>
      </c>
      <c r="C36" s="240" t="s">
        <v>394</v>
      </c>
      <c r="D36" s="242">
        <f>+'Z_2.1.sz.mell'!I18+'Z_2.2.sz.mell'!I17</f>
        <v>118773568</v>
      </c>
      <c r="E36" s="241">
        <f>+B36-D36</f>
        <v>0</v>
      </c>
    </row>
    <row r="37" spans="1:5" x14ac:dyDescent="0.2">
      <c r="A37" s="240" t="s">
        <v>433</v>
      </c>
      <c r="B37" s="241">
        <f>+'Z_1.1.sz.mell.'!E160</f>
        <v>4541730</v>
      </c>
      <c r="C37" s="240" t="s">
        <v>405</v>
      </c>
      <c r="D37" s="242">
        <f>+'Z_2.1.sz.mell'!I29+'Z_2.2.sz.mell'!I30</f>
        <v>4541730</v>
      </c>
      <c r="E37" s="241">
        <f>+B37-D37</f>
        <v>0</v>
      </c>
    </row>
    <row r="38" spans="1:5" x14ac:dyDescent="0.2">
      <c r="A38" s="240" t="s">
        <v>438</v>
      </c>
      <c r="B38" s="241">
        <f>+'Z_1.1.sz.mell.'!E161</f>
        <v>123315298</v>
      </c>
      <c r="C38" s="240" t="s">
        <v>406</v>
      </c>
      <c r="D38" s="242">
        <f>+'Z_2.1.sz.mell'!I30+'Z_2.2.sz.mell'!I31</f>
        <v>123315298</v>
      </c>
      <c r="E38" s="241">
        <f>+B38-D38</f>
        <v>0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A9" sqref="A9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285"/>
      <c r="B1" s="622" t="str">
        <f>CONCATENATE("3. melléklet ",Z_ALAPADATOK!A7," ",Z_ALAPADATOK!B7," ",Z_ALAPADATOK!C7," ",Z_ALAPADATOK!D7," ",Z_ALAPADATOK!E7," ",Z_ALAPADATOK!F7," ",Z_ALAPADATOK!G7," ",Z_ALAPADATOK!H7)</f>
        <v>3. melléklet a … / 2021 ( … ) önkormányzati rendelethez</v>
      </c>
      <c r="C1" s="623"/>
      <c r="D1" s="623"/>
      <c r="E1" s="623"/>
      <c r="F1" s="623"/>
      <c r="G1" s="623"/>
    </row>
    <row r="2" spans="1:7" x14ac:dyDescent="0.2">
      <c r="A2" s="285"/>
      <c r="B2" s="286"/>
      <c r="C2" s="286"/>
      <c r="D2" s="286"/>
      <c r="E2" s="286"/>
      <c r="F2" s="286"/>
      <c r="G2" s="286"/>
    </row>
    <row r="3" spans="1:7" ht="25.5" customHeight="1" x14ac:dyDescent="0.2">
      <c r="A3" s="621" t="s">
        <v>476</v>
      </c>
      <c r="B3" s="621"/>
      <c r="C3" s="621"/>
      <c r="D3" s="621"/>
      <c r="E3" s="621"/>
      <c r="F3" s="621"/>
      <c r="G3" s="621"/>
    </row>
    <row r="4" spans="1:7" ht="22.5" customHeight="1" thickBot="1" x14ac:dyDescent="0.3">
      <c r="A4" s="285"/>
      <c r="B4" s="286"/>
      <c r="C4" s="286"/>
      <c r="D4" s="286"/>
      <c r="E4" s="286"/>
      <c r="F4" s="286"/>
      <c r="G4" s="287" t="str">
        <f>'Z_2.2.sz.mell'!I2</f>
        <v xml:space="preserve"> Forintban!</v>
      </c>
    </row>
    <row r="5" spans="1:7" s="29" customFormat="1" ht="44.45" customHeight="1" thickBot="1" x14ac:dyDescent="0.25">
      <c r="A5" s="288" t="s">
        <v>43</v>
      </c>
      <c r="B5" s="263" t="s">
        <v>44</v>
      </c>
      <c r="C5" s="263" t="s">
        <v>45</v>
      </c>
      <c r="D5" s="263" t="s">
        <v>789</v>
      </c>
      <c r="E5" s="263" t="s">
        <v>790</v>
      </c>
      <c r="F5" s="263" t="s">
        <v>791</v>
      </c>
      <c r="G5" s="264" t="str">
        <f>+CONCATENATE("Összes teljesítés 2020. XII. 31-ig")</f>
        <v>Összes teljesítés 2020. XII. 31-ig</v>
      </c>
    </row>
    <row r="6" spans="1:7" s="33" customFormat="1" ht="12" customHeight="1" thickBot="1" x14ac:dyDescent="0.25">
      <c r="A6" s="289" t="s">
        <v>358</v>
      </c>
      <c r="B6" s="290" t="s">
        <v>359</v>
      </c>
      <c r="C6" s="290" t="s">
        <v>360</v>
      </c>
      <c r="D6" s="290" t="s">
        <v>362</v>
      </c>
      <c r="E6" s="290" t="s">
        <v>361</v>
      </c>
      <c r="F6" s="290" t="s">
        <v>363</v>
      </c>
      <c r="G6" s="291" t="s">
        <v>407</v>
      </c>
    </row>
    <row r="7" spans="1:7" ht="15.95" customHeight="1" x14ac:dyDescent="0.2">
      <c r="A7" s="188" t="s">
        <v>792</v>
      </c>
      <c r="B7" s="21">
        <v>22210</v>
      </c>
      <c r="C7" s="190" t="s">
        <v>767</v>
      </c>
      <c r="D7" s="21"/>
      <c r="E7" s="21">
        <v>22210</v>
      </c>
      <c r="F7" s="21">
        <v>22210</v>
      </c>
      <c r="G7" s="34">
        <f>D7+F7</f>
        <v>22210</v>
      </c>
    </row>
    <row r="8" spans="1:7" ht="15.95" customHeight="1" x14ac:dyDescent="0.2">
      <c r="A8" s="188" t="s">
        <v>768</v>
      </c>
      <c r="B8" s="21">
        <v>27700</v>
      </c>
      <c r="C8" s="190" t="s">
        <v>767</v>
      </c>
      <c r="D8" s="21"/>
      <c r="E8" s="21">
        <v>27700</v>
      </c>
      <c r="F8" s="21">
        <v>27700</v>
      </c>
      <c r="G8" s="34">
        <f t="shared" ref="G8:G24" si="0">D8+F8</f>
        <v>27700</v>
      </c>
    </row>
    <row r="9" spans="1:7" ht="15.95" customHeight="1" x14ac:dyDescent="0.2">
      <c r="A9" s="188" t="s">
        <v>793</v>
      </c>
      <c r="B9" s="21">
        <v>25370</v>
      </c>
      <c r="C9" s="190" t="s">
        <v>767</v>
      </c>
      <c r="D9" s="21"/>
      <c r="E9" s="21">
        <v>25370</v>
      </c>
      <c r="F9" s="21">
        <v>25370</v>
      </c>
      <c r="G9" s="34">
        <f t="shared" si="0"/>
        <v>25370</v>
      </c>
    </row>
    <row r="10" spans="1:7" ht="15.95" customHeight="1" x14ac:dyDescent="0.2">
      <c r="A10" s="189" t="s">
        <v>769</v>
      </c>
      <c r="B10" s="21">
        <v>129990</v>
      </c>
      <c r="C10" s="190" t="s">
        <v>767</v>
      </c>
      <c r="D10" s="21"/>
      <c r="E10" s="21">
        <v>129990</v>
      </c>
      <c r="F10" s="21">
        <v>129990</v>
      </c>
      <c r="G10" s="34">
        <f t="shared" si="0"/>
        <v>129990</v>
      </c>
    </row>
    <row r="11" spans="1:7" ht="15.95" customHeight="1" x14ac:dyDescent="0.2">
      <c r="A11" s="188" t="s">
        <v>770</v>
      </c>
      <c r="B11" s="21"/>
      <c r="C11" s="190"/>
      <c r="D11" s="21"/>
      <c r="E11" s="21">
        <v>42847142</v>
      </c>
      <c r="F11" s="21">
        <v>0</v>
      </c>
      <c r="G11" s="34">
        <f t="shared" si="0"/>
        <v>0</v>
      </c>
    </row>
    <row r="12" spans="1:7" ht="15.95" customHeight="1" x14ac:dyDescent="0.2">
      <c r="A12" s="189"/>
      <c r="B12" s="21"/>
      <c r="C12" s="190"/>
      <c r="D12" s="21"/>
      <c r="E12" s="21"/>
      <c r="F12" s="21"/>
      <c r="G12" s="34">
        <f t="shared" si="0"/>
        <v>0</v>
      </c>
    </row>
    <row r="13" spans="1:7" ht="15.95" customHeight="1" x14ac:dyDescent="0.2">
      <c r="A13" s="188"/>
      <c r="B13" s="21"/>
      <c r="C13" s="190"/>
      <c r="D13" s="21"/>
      <c r="E13" s="21"/>
      <c r="F13" s="21"/>
      <c r="G13" s="34">
        <f t="shared" si="0"/>
        <v>0</v>
      </c>
    </row>
    <row r="14" spans="1:7" ht="15.95" customHeight="1" x14ac:dyDescent="0.2">
      <c r="A14" s="188"/>
      <c r="B14" s="21"/>
      <c r="C14" s="190"/>
      <c r="D14" s="21"/>
      <c r="E14" s="21"/>
      <c r="F14" s="21"/>
      <c r="G14" s="34">
        <f t="shared" si="0"/>
        <v>0</v>
      </c>
    </row>
    <row r="15" spans="1:7" ht="15.95" customHeight="1" x14ac:dyDescent="0.2">
      <c r="A15" s="188"/>
      <c r="B15" s="21"/>
      <c r="C15" s="190"/>
      <c r="D15" s="21"/>
      <c r="E15" s="21"/>
      <c r="F15" s="21"/>
      <c r="G15" s="34">
        <f t="shared" si="0"/>
        <v>0</v>
      </c>
    </row>
    <row r="16" spans="1:7" ht="15.95" customHeight="1" x14ac:dyDescent="0.2">
      <c r="A16" s="188"/>
      <c r="B16" s="21"/>
      <c r="C16" s="190"/>
      <c r="D16" s="21"/>
      <c r="E16" s="21"/>
      <c r="F16" s="21"/>
      <c r="G16" s="34">
        <f t="shared" si="0"/>
        <v>0</v>
      </c>
    </row>
    <row r="17" spans="1:7" ht="15.95" customHeight="1" x14ac:dyDescent="0.2">
      <c r="A17" s="188"/>
      <c r="B17" s="21"/>
      <c r="C17" s="190"/>
      <c r="D17" s="21"/>
      <c r="E17" s="21"/>
      <c r="F17" s="21"/>
      <c r="G17" s="34">
        <f t="shared" si="0"/>
        <v>0</v>
      </c>
    </row>
    <row r="18" spans="1:7" ht="15.95" customHeight="1" x14ac:dyDescent="0.2">
      <c r="A18" s="188"/>
      <c r="B18" s="21"/>
      <c r="C18" s="190"/>
      <c r="D18" s="21"/>
      <c r="E18" s="21"/>
      <c r="F18" s="21"/>
      <c r="G18" s="34">
        <f t="shared" si="0"/>
        <v>0</v>
      </c>
    </row>
    <row r="19" spans="1:7" ht="15.95" customHeight="1" x14ac:dyDescent="0.2">
      <c r="A19" s="188"/>
      <c r="B19" s="21"/>
      <c r="C19" s="190"/>
      <c r="D19" s="21"/>
      <c r="E19" s="21"/>
      <c r="F19" s="21"/>
      <c r="G19" s="34">
        <f t="shared" si="0"/>
        <v>0</v>
      </c>
    </row>
    <row r="20" spans="1:7" ht="15.95" customHeight="1" x14ac:dyDescent="0.2">
      <c r="A20" s="188"/>
      <c r="B20" s="21"/>
      <c r="C20" s="190"/>
      <c r="D20" s="21"/>
      <c r="E20" s="21"/>
      <c r="F20" s="21"/>
      <c r="G20" s="34">
        <f t="shared" si="0"/>
        <v>0</v>
      </c>
    </row>
    <row r="21" spans="1:7" ht="15.95" customHeight="1" x14ac:dyDescent="0.2">
      <c r="A21" s="188"/>
      <c r="B21" s="21"/>
      <c r="C21" s="190"/>
      <c r="D21" s="21"/>
      <c r="E21" s="21"/>
      <c r="F21" s="21"/>
      <c r="G21" s="34">
        <f t="shared" si="0"/>
        <v>0</v>
      </c>
    </row>
    <row r="22" spans="1:7" ht="15.95" customHeight="1" x14ac:dyDescent="0.2">
      <c r="A22" s="188"/>
      <c r="B22" s="21"/>
      <c r="C22" s="190"/>
      <c r="D22" s="21"/>
      <c r="E22" s="21"/>
      <c r="F22" s="21"/>
      <c r="G22" s="34">
        <f t="shared" si="0"/>
        <v>0</v>
      </c>
    </row>
    <row r="23" spans="1:7" ht="15.95" customHeight="1" x14ac:dyDescent="0.2">
      <c r="A23" s="188"/>
      <c r="B23" s="21"/>
      <c r="C23" s="190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191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67" t="s">
        <v>42</v>
      </c>
      <c r="B25" s="37">
        <f>SUM(B7:B24)</f>
        <v>205270</v>
      </c>
      <c r="C25" s="54"/>
      <c r="D25" s="37">
        <f>SUM(D7:D24)</f>
        <v>0</v>
      </c>
      <c r="E25" s="37">
        <v>43052412</v>
      </c>
      <c r="F25" s="37">
        <f>SUM(F7:F24)</f>
        <v>205270</v>
      </c>
      <c r="G25" s="38">
        <f>SUM(G7:G24)</f>
        <v>205270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G6" sqref="G6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285"/>
      <c r="B1" s="622" t="str">
        <f>CONCATENATE("4. melléklet ",Z_ALAPADATOK!A7," ",Z_ALAPADATOK!B7," ",Z_ALAPADATOK!C7," ",Z_ALAPADATOK!D7," ",Z_ALAPADATOK!E7," ",Z_ALAPADATOK!F7," ",Z_ALAPADATOK!G7," ",Z_ALAPADATOK!H7)</f>
        <v>4. melléklet a … / 2021 ( … ) önkormányzati rendelethez</v>
      </c>
      <c r="C1" s="622"/>
      <c r="D1" s="622"/>
      <c r="E1" s="622"/>
      <c r="F1" s="622"/>
      <c r="G1" s="622"/>
    </row>
    <row r="2" spans="1:7" x14ac:dyDescent="0.2">
      <c r="A2" s="285"/>
      <c r="B2" s="286"/>
      <c r="C2" s="286"/>
      <c r="D2" s="286"/>
      <c r="E2" s="286"/>
      <c r="F2" s="286"/>
      <c r="G2" s="286"/>
    </row>
    <row r="3" spans="1:7" ht="24.75" customHeight="1" x14ac:dyDescent="0.2">
      <c r="A3" s="621" t="s">
        <v>477</v>
      </c>
      <c r="B3" s="621"/>
      <c r="C3" s="621"/>
      <c r="D3" s="621"/>
      <c r="E3" s="621"/>
      <c r="F3" s="621"/>
      <c r="G3" s="621"/>
    </row>
    <row r="4" spans="1:7" ht="23.25" customHeight="1" thickBot="1" x14ac:dyDescent="0.3">
      <c r="A4" s="285"/>
      <c r="B4" s="286"/>
      <c r="C4" s="286"/>
      <c r="D4" s="286"/>
      <c r="E4" s="286"/>
      <c r="F4" s="286"/>
      <c r="G4" s="287" t="str">
        <f>'Z_3.sz.mell.'!G4</f>
        <v xml:space="preserve"> Forintban!</v>
      </c>
    </row>
    <row r="5" spans="1:7" s="29" customFormat="1" ht="48.75" customHeight="1" thickBot="1" x14ac:dyDescent="0.25">
      <c r="A5" s="288" t="s">
        <v>46</v>
      </c>
      <c r="B5" s="263" t="s">
        <v>44</v>
      </c>
      <c r="C5" s="263" t="s">
        <v>45</v>
      </c>
      <c r="D5" s="263" t="str">
        <f>+'Z_3.sz.mell.'!D5</f>
        <v>2019. XII. 31-ig</v>
      </c>
      <c r="E5" s="263" t="s">
        <v>790</v>
      </c>
      <c r="F5" s="263" t="str">
        <f>+CONCATENATE("Teljesítés 2020. I. 1-től XII. 31-ig")</f>
        <v>Teljesítés 2020. I. 1-től XII. 31-ig</v>
      </c>
      <c r="G5" s="264" t="str">
        <f>+CONCATENATE("Összes teljesítés 2020. XII. 31-ig")</f>
        <v>Összes teljesítés 2020. XII. 31-ig</v>
      </c>
    </row>
    <row r="6" spans="1:7" s="33" customFormat="1" ht="15.2" customHeight="1" thickBot="1" x14ac:dyDescent="0.25">
      <c r="A6" s="289" t="s">
        <v>358</v>
      </c>
      <c r="B6" s="290" t="s">
        <v>359</v>
      </c>
      <c r="C6" s="290" t="s">
        <v>360</v>
      </c>
      <c r="D6" s="290" t="s">
        <v>362</v>
      </c>
      <c r="E6" s="290" t="s">
        <v>361</v>
      </c>
      <c r="F6" s="290" t="s">
        <v>363</v>
      </c>
      <c r="G6" s="291" t="s">
        <v>407</v>
      </c>
    </row>
    <row r="7" spans="1:7" ht="15.95" customHeight="1" x14ac:dyDescent="0.2">
      <c r="A7" s="40" t="s">
        <v>771</v>
      </c>
      <c r="B7" s="41">
        <v>15280346</v>
      </c>
      <c r="C7" s="192" t="s">
        <v>767</v>
      </c>
      <c r="D7" s="41"/>
      <c r="E7" s="41">
        <v>130017616</v>
      </c>
      <c r="F7" s="41">
        <v>15280346</v>
      </c>
      <c r="G7" s="42">
        <f>D7+F7</f>
        <v>15280346</v>
      </c>
    </row>
    <row r="8" spans="1:7" ht="15.95" customHeight="1" x14ac:dyDescent="0.2">
      <c r="A8" s="40"/>
      <c r="B8" s="41"/>
      <c r="C8" s="192"/>
      <c r="D8" s="41"/>
      <c r="E8" s="41"/>
      <c r="F8" s="41"/>
      <c r="G8" s="42">
        <f t="shared" ref="G8:G25" si="0">D8+F8</f>
        <v>0</v>
      </c>
    </row>
    <row r="9" spans="1:7" ht="15.95" customHeight="1" x14ac:dyDescent="0.2">
      <c r="A9" s="40"/>
      <c r="B9" s="41"/>
      <c r="C9" s="192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192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192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192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192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192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192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192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192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192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192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192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192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192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192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192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193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67" t="s">
        <v>42</v>
      </c>
      <c r="B26" s="68">
        <f>SUM(B7:B25)</f>
        <v>15280346</v>
      </c>
      <c r="C26" s="55"/>
      <c r="D26" s="68">
        <f>SUM(D7:D25)</f>
        <v>0</v>
      </c>
      <c r="E26" s="68">
        <v>130017616</v>
      </c>
      <c r="F26" s="68">
        <f>SUM(F7:F25)</f>
        <v>15280346</v>
      </c>
      <c r="G26" s="46">
        <f>SUM(G7:G25)</f>
        <v>15280346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34" zoomScale="120" zoomScaleNormal="120" zoomScaleSheetLayoutView="100" workbookViewId="0">
      <selection activeCell="E157" sqref="E157"/>
    </sheetView>
  </sheetViews>
  <sheetFormatPr defaultRowHeight="12.75" x14ac:dyDescent="0.2"/>
  <cols>
    <col min="1" max="1" width="16.1640625" style="132" customWidth="1"/>
    <col min="2" max="2" width="63.83203125" style="133" customWidth="1"/>
    <col min="3" max="3" width="14.1640625" style="13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272"/>
      <c r="B1" s="628" t="str">
        <f>CONCATENATE("6.1. melléklet ",Z_ALAPADATOK!A7," ",Z_ALAPADATOK!B7," ",Z_ALAPADATOK!C7," ",Z_ALAPADATOK!D7," ",Z_ALAPADATOK!E7," ",Z_ALAPADATOK!F7," ",Z_ALAPADATOK!G7," ",Z_ALAPADATOK!H7)</f>
        <v>6.1. melléklet a … / 2021 ( … ) önkormányzati rendelethez</v>
      </c>
      <c r="C1" s="629"/>
      <c r="D1" s="629"/>
      <c r="E1" s="629"/>
    </row>
    <row r="2" spans="1:5" s="49" customFormat="1" ht="21.2" customHeight="1" thickBot="1" x14ac:dyDescent="0.25">
      <c r="A2" s="279" t="s">
        <v>40</v>
      </c>
      <c r="B2" s="627" t="str">
        <f>CONCATENATE(Z_ALAPADATOK!A3)</f>
        <v>Háromhuta Község Önkormányzata</v>
      </c>
      <c r="C2" s="627"/>
      <c r="D2" s="627"/>
      <c r="E2" s="280" t="s">
        <v>36</v>
      </c>
    </row>
    <row r="3" spans="1:5" s="49" customFormat="1" ht="24.75" thickBot="1" x14ac:dyDescent="0.25">
      <c r="A3" s="279" t="s">
        <v>131</v>
      </c>
      <c r="B3" s="627" t="s">
        <v>294</v>
      </c>
      <c r="C3" s="627"/>
      <c r="D3" s="627"/>
      <c r="E3" s="281" t="s">
        <v>36</v>
      </c>
    </row>
    <row r="4" spans="1:5" s="50" customFormat="1" ht="15.95" customHeight="1" thickBot="1" x14ac:dyDescent="0.3">
      <c r="A4" s="273"/>
      <c r="B4" s="273"/>
      <c r="C4" s="274"/>
      <c r="D4" s="275"/>
      <c r="E4" s="284" t="str">
        <f>'Z_4.sz.mell.'!G4</f>
        <v xml:space="preserve"> Forintban!</v>
      </c>
    </row>
    <row r="5" spans="1:5" ht="24.75" thickBot="1" x14ac:dyDescent="0.25">
      <c r="A5" s="276" t="s">
        <v>132</v>
      </c>
      <c r="B5" s="277" t="s">
        <v>446</v>
      </c>
      <c r="C5" s="277" t="s">
        <v>413</v>
      </c>
      <c r="D5" s="278" t="s">
        <v>414</v>
      </c>
      <c r="E5" s="265" t="str">
        <f>+CONCATENATE("Teljesítés",CHAR(10),LEFT(Z_ÖSSZEFÜGGÉSEK!A6,4),". XII. 31.")</f>
        <v>Teljesítés
2019. XII. 31.</v>
      </c>
    </row>
    <row r="6" spans="1:5" s="47" customFormat="1" ht="12.95" customHeight="1" thickBot="1" x14ac:dyDescent="0.25">
      <c r="A6" s="69" t="s">
        <v>358</v>
      </c>
      <c r="B6" s="70" t="s">
        <v>359</v>
      </c>
      <c r="C6" s="70" t="s">
        <v>360</v>
      </c>
      <c r="D6" s="248" t="s">
        <v>362</v>
      </c>
      <c r="E6" s="71" t="s">
        <v>361</v>
      </c>
    </row>
    <row r="7" spans="1:5" s="47" customFormat="1" ht="15.95" customHeight="1" thickBot="1" x14ac:dyDescent="0.25">
      <c r="A7" s="624" t="s">
        <v>37</v>
      </c>
      <c r="B7" s="625"/>
      <c r="C7" s="625"/>
      <c r="D7" s="625"/>
      <c r="E7" s="626"/>
    </row>
    <row r="8" spans="1:5" s="47" customFormat="1" ht="12" customHeight="1" thickBot="1" x14ac:dyDescent="0.25">
      <c r="A8" s="25" t="s">
        <v>4</v>
      </c>
      <c r="B8" s="19" t="s">
        <v>153</v>
      </c>
      <c r="C8" s="139">
        <f>+C9+C10+C11+C12+C13+C14</f>
        <v>18818316</v>
      </c>
      <c r="D8" s="139">
        <f>+D9+D10+D11+D12+D13+D14</f>
        <v>23510677</v>
      </c>
      <c r="E8" s="81">
        <f>+E9+E10+E11+E12+E13+E14</f>
        <v>23510677</v>
      </c>
    </row>
    <row r="9" spans="1:5" s="51" customFormat="1" ht="12" customHeight="1" x14ac:dyDescent="0.2">
      <c r="A9" s="169" t="s">
        <v>59</v>
      </c>
      <c r="B9" s="152" t="s">
        <v>154</v>
      </c>
      <c r="C9" s="141">
        <v>11143316</v>
      </c>
      <c r="D9" s="219">
        <v>10565051</v>
      </c>
      <c r="E9" s="83">
        <v>10565051</v>
      </c>
    </row>
    <row r="10" spans="1:5" s="52" customFormat="1" ht="12" customHeight="1" x14ac:dyDescent="0.2">
      <c r="A10" s="170" t="s">
        <v>60</v>
      </c>
      <c r="B10" s="153" t="s">
        <v>155</v>
      </c>
      <c r="C10" s="140"/>
      <c r="D10" s="220"/>
      <c r="E10" s="82"/>
    </row>
    <row r="11" spans="1:5" s="52" customFormat="1" ht="12" customHeight="1" x14ac:dyDescent="0.2">
      <c r="A11" s="170" t="s">
        <v>61</v>
      </c>
      <c r="B11" s="153" t="s">
        <v>156</v>
      </c>
      <c r="C11" s="140">
        <v>5875000</v>
      </c>
      <c r="D11" s="220">
        <v>6423856</v>
      </c>
      <c r="E11" s="82">
        <v>6423856</v>
      </c>
    </row>
    <row r="12" spans="1:5" s="52" customFormat="1" ht="12" customHeight="1" x14ac:dyDescent="0.2">
      <c r="A12" s="170" t="s">
        <v>62</v>
      </c>
      <c r="B12" s="153" t="s">
        <v>157</v>
      </c>
      <c r="C12" s="140">
        <v>1800000</v>
      </c>
      <c r="D12" s="220">
        <v>2000000</v>
      </c>
      <c r="E12" s="82">
        <v>2000000</v>
      </c>
    </row>
    <row r="13" spans="1:5" s="52" customFormat="1" ht="12" customHeight="1" x14ac:dyDescent="0.2">
      <c r="A13" s="170" t="s">
        <v>93</v>
      </c>
      <c r="B13" s="153" t="s">
        <v>366</v>
      </c>
      <c r="C13" s="140"/>
      <c r="D13" s="220">
        <v>4521770</v>
      </c>
      <c r="E13" s="82">
        <v>4521770</v>
      </c>
    </row>
    <row r="14" spans="1:5" s="51" customFormat="1" ht="12" customHeight="1" thickBot="1" x14ac:dyDescent="0.25">
      <c r="A14" s="171" t="s">
        <v>63</v>
      </c>
      <c r="B14" s="154" t="s">
        <v>307</v>
      </c>
      <c r="C14" s="140"/>
      <c r="D14" s="220"/>
      <c r="E14" s="82"/>
    </row>
    <row r="15" spans="1:5" s="51" customFormat="1" ht="12" customHeight="1" thickBot="1" x14ac:dyDescent="0.25">
      <c r="A15" s="25" t="s">
        <v>5</v>
      </c>
      <c r="B15" s="88" t="s">
        <v>158</v>
      </c>
      <c r="C15" s="139">
        <f>+C16+C17+C18+C19+C20</f>
        <v>47799672</v>
      </c>
      <c r="D15" s="139">
        <f>+D16+D17+D18+D19+D20</f>
        <v>47799672</v>
      </c>
      <c r="E15" s="81">
        <f>+E16+E17+E18+E19+E20</f>
        <v>45691158</v>
      </c>
    </row>
    <row r="16" spans="1:5" s="51" customFormat="1" ht="12" customHeight="1" x14ac:dyDescent="0.2">
      <c r="A16" s="169" t="s">
        <v>65</v>
      </c>
      <c r="B16" s="152" t="s">
        <v>159</v>
      </c>
      <c r="C16" s="141"/>
      <c r="D16" s="141"/>
      <c r="E16" s="83"/>
    </row>
    <row r="17" spans="1:5" s="51" customFormat="1" ht="12" customHeight="1" x14ac:dyDescent="0.2">
      <c r="A17" s="170" t="s">
        <v>66</v>
      </c>
      <c r="B17" s="153" t="s">
        <v>160</v>
      </c>
      <c r="C17" s="140"/>
      <c r="D17" s="140"/>
      <c r="E17" s="82"/>
    </row>
    <row r="18" spans="1:5" s="51" customFormat="1" ht="12" customHeight="1" x14ac:dyDescent="0.2">
      <c r="A18" s="170" t="s">
        <v>67</v>
      </c>
      <c r="B18" s="153" t="s">
        <v>299</v>
      </c>
      <c r="C18" s="140"/>
      <c r="D18" s="140"/>
      <c r="E18" s="82">
        <v>4000000</v>
      </c>
    </row>
    <row r="19" spans="1:5" s="51" customFormat="1" ht="12" customHeight="1" x14ac:dyDescent="0.2">
      <c r="A19" s="170" t="s">
        <v>68</v>
      </c>
      <c r="B19" s="153" t="s">
        <v>300</v>
      </c>
      <c r="C19" s="140"/>
      <c r="D19" s="140"/>
      <c r="E19" s="82"/>
    </row>
    <row r="20" spans="1:5" s="51" customFormat="1" ht="12" customHeight="1" x14ac:dyDescent="0.2">
      <c r="A20" s="170" t="s">
        <v>69</v>
      </c>
      <c r="B20" s="153" t="s">
        <v>161</v>
      </c>
      <c r="C20" s="140">
        <v>47799672</v>
      </c>
      <c r="D20" s="140">
        <v>47799672</v>
      </c>
      <c r="E20" s="82">
        <v>41691158</v>
      </c>
    </row>
    <row r="21" spans="1:5" s="52" customFormat="1" ht="12" customHeight="1" thickBot="1" x14ac:dyDescent="0.25">
      <c r="A21" s="171" t="s">
        <v>76</v>
      </c>
      <c r="B21" s="154" t="s">
        <v>162</v>
      </c>
      <c r="C21" s="142"/>
      <c r="D21" s="142"/>
      <c r="E21" s="84"/>
    </row>
    <row r="22" spans="1:5" s="52" customFormat="1" ht="12" customHeight="1" thickBot="1" x14ac:dyDescent="0.25">
      <c r="A22" s="25" t="s">
        <v>6</v>
      </c>
      <c r="B22" s="19" t="s">
        <v>163</v>
      </c>
      <c r="C22" s="139">
        <f>+C23+C24+C25+C26+C27</f>
        <v>197390000</v>
      </c>
      <c r="D22" s="139">
        <f>+D23+D24+D25+D26+D27</f>
        <v>195903200</v>
      </c>
      <c r="E22" s="81">
        <f>+E23+E24+E25+E26+E27</f>
        <v>14114847</v>
      </c>
    </row>
    <row r="23" spans="1:5" s="52" customFormat="1" ht="12" customHeight="1" x14ac:dyDescent="0.2">
      <c r="A23" s="169" t="s">
        <v>48</v>
      </c>
      <c r="B23" s="152" t="s">
        <v>164</v>
      </c>
      <c r="C23" s="141"/>
      <c r="D23" s="141"/>
      <c r="E23" s="83"/>
    </row>
    <row r="24" spans="1:5" s="51" customFormat="1" ht="12" customHeight="1" x14ac:dyDescent="0.2">
      <c r="A24" s="170" t="s">
        <v>49</v>
      </c>
      <c r="B24" s="153" t="s">
        <v>165</v>
      </c>
      <c r="C24" s="140"/>
      <c r="D24" s="140"/>
      <c r="E24" s="82"/>
    </row>
    <row r="25" spans="1:5" s="52" customFormat="1" ht="12" customHeight="1" x14ac:dyDescent="0.2">
      <c r="A25" s="170" t="s">
        <v>50</v>
      </c>
      <c r="B25" s="153" t="s">
        <v>301</v>
      </c>
      <c r="C25" s="140">
        <v>197390000</v>
      </c>
      <c r="D25" s="140">
        <v>195903200</v>
      </c>
      <c r="E25" s="82">
        <v>14114847</v>
      </c>
    </row>
    <row r="26" spans="1:5" s="52" customFormat="1" ht="12" customHeight="1" x14ac:dyDescent="0.2">
      <c r="A26" s="170" t="s">
        <v>51</v>
      </c>
      <c r="B26" s="153" t="s">
        <v>302</v>
      </c>
      <c r="C26" s="140"/>
      <c r="D26" s="140"/>
      <c r="E26" s="82"/>
    </row>
    <row r="27" spans="1:5" s="52" customFormat="1" ht="12" customHeight="1" x14ac:dyDescent="0.2">
      <c r="A27" s="170" t="s">
        <v>106</v>
      </c>
      <c r="B27" s="153" t="s">
        <v>166</v>
      </c>
      <c r="C27" s="140"/>
      <c r="D27" s="140"/>
      <c r="E27" s="82"/>
    </row>
    <row r="28" spans="1:5" s="52" customFormat="1" ht="12" customHeight="1" thickBot="1" x14ac:dyDescent="0.25">
      <c r="A28" s="171" t="s">
        <v>107</v>
      </c>
      <c r="B28" s="154" t="s">
        <v>167</v>
      </c>
      <c r="C28" s="142"/>
      <c r="D28" s="142"/>
      <c r="E28" s="84"/>
    </row>
    <row r="29" spans="1:5" s="52" customFormat="1" ht="12" customHeight="1" thickBot="1" x14ac:dyDescent="0.25">
      <c r="A29" s="25" t="s">
        <v>108</v>
      </c>
      <c r="B29" s="19" t="s">
        <v>439</v>
      </c>
      <c r="C29" s="145">
        <f>SUM(C30:C36)</f>
        <v>10890000</v>
      </c>
      <c r="D29" s="145">
        <f>SUM(D30:D36)</f>
        <v>9890000</v>
      </c>
      <c r="E29" s="181">
        <f>SUM(E30:E36)</f>
        <v>4604797</v>
      </c>
    </row>
    <row r="30" spans="1:5" s="52" customFormat="1" ht="12" customHeight="1" x14ac:dyDescent="0.2">
      <c r="A30" s="169" t="s">
        <v>168</v>
      </c>
      <c r="B30" s="152" t="str">
        <f>'Z_1.1.sz.mell.'!B33</f>
        <v>Építményadó</v>
      </c>
      <c r="C30" s="141">
        <v>3000000</v>
      </c>
      <c r="D30" s="141">
        <v>3000000</v>
      </c>
      <c r="E30" s="83">
        <v>3017029</v>
      </c>
    </row>
    <row r="31" spans="1:5" s="52" customFormat="1" ht="12" customHeight="1" x14ac:dyDescent="0.2">
      <c r="A31" s="170" t="s">
        <v>169</v>
      </c>
      <c r="B31" s="152" t="str">
        <f>'Z_1.1.sz.mell.'!B34</f>
        <v xml:space="preserve">Idegenforgalmi adó </v>
      </c>
      <c r="C31" s="140">
        <v>0</v>
      </c>
      <c r="D31" s="140"/>
      <c r="E31" s="82"/>
    </row>
    <row r="32" spans="1:5" s="52" customFormat="1" ht="12" customHeight="1" x14ac:dyDescent="0.2">
      <c r="A32" s="170" t="s">
        <v>170</v>
      </c>
      <c r="B32" s="152" t="str">
        <f>'Z_1.1.sz.mell.'!B35</f>
        <v>Iparűzési adó</v>
      </c>
      <c r="C32" s="140">
        <v>0</v>
      </c>
      <c r="D32" s="140">
        <v>0</v>
      </c>
      <c r="E32" s="82">
        <v>0</v>
      </c>
    </row>
    <row r="33" spans="1:5" s="52" customFormat="1" ht="12" customHeight="1" x14ac:dyDescent="0.2">
      <c r="A33" s="170" t="s">
        <v>171</v>
      </c>
      <c r="B33" s="152" t="str">
        <f>'Z_1.1.sz.mell.'!B36</f>
        <v>Egyéb áruhasználati ls szolgáltatási adók</v>
      </c>
      <c r="C33" s="140">
        <v>4370000</v>
      </c>
      <c r="D33" s="140">
        <v>4370000</v>
      </c>
      <c r="E33" s="82">
        <v>614700</v>
      </c>
    </row>
    <row r="34" spans="1:5" s="52" customFormat="1" ht="12" customHeight="1" x14ac:dyDescent="0.2">
      <c r="A34" s="170" t="s">
        <v>442</v>
      </c>
      <c r="B34" s="152" t="str">
        <f>'Z_1.1.sz.mell.'!B37</f>
        <v>Gépjárműadó</v>
      </c>
      <c r="C34" s="140">
        <v>1000000</v>
      </c>
      <c r="D34" s="140">
        <v>0</v>
      </c>
      <c r="E34" s="82">
        <v>0</v>
      </c>
    </row>
    <row r="35" spans="1:5" s="52" customFormat="1" ht="12" customHeight="1" x14ac:dyDescent="0.2">
      <c r="A35" s="170" t="s">
        <v>443</v>
      </c>
      <c r="B35" s="152" t="s">
        <v>763</v>
      </c>
      <c r="C35" s="140">
        <v>2520000</v>
      </c>
      <c r="D35" s="140">
        <v>2520000</v>
      </c>
      <c r="E35" s="82">
        <v>17275</v>
      </c>
    </row>
    <row r="36" spans="1:5" s="52" customFormat="1" ht="12" customHeight="1" thickBot="1" x14ac:dyDescent="0.25">
      <c r="A36" s="171" t="s">
        <v>444</v>
      </c>
      <c r="B36" s="152" t="str">
        <f>'Z_1.1.sz.mell.'!B39</f>
        <v>Kommunális adó</v>
      </c>
      <c r="C36" s="142"/>
      <c r="D36" s="142"/>
      <c r="E36" s="84">
        <v>955793</v>
      </c>
    </row>
    <row r="37" spans="1:5" s="52" customFormat="1" ht="12" customHeight="1" thickBot="1" x14ac:dyDescent="0.25">
      <c r="A37" s="25" t="s">
        <v>8</v>
      </c>
      <c r="B37" s="19" t="s">
        <v>308</v>
      </c>
      <c r="C37" s="139">
        <f>SUM(C38:C48)</f>
        <v>39116345</v>
      </c>
      <c r="D37" s="139">
        <f>SUM(D38:D48)</f>
        <v>106069944</v>
      </c>
      <c r="E37" s="81">
        <f>SUM(E38:E48)</f>
        <v>31096092</v>
      </c>
    </row>
    <row r="38" spans="1:5" s="52" customFormat="1" ht="12" customHeight="1" x14ac:dyDescent="0.2">
      <c r="A38" s="169" t="s">
        <v>52</v>
      </c>
      <c r="B38" s="152" t="s">
        <v>175</v>
      </c>
      <c r="C38" s="141">
        <v>15445845</v>
      </c>
      <c r="D38" s="141">
        <v>15445845</v>
      </c>
      <c r="E38" s="83">
        <v>15064471</v>
      </c>
    </row>
    <row r="39" spans="1:5" s="52" customFormat="1" ht="12" customHeight="1" x14ac:dyDescent="0.2">
      <c r="A39" s="170" t="s">
        <v>53</v>
      </c>
      <c r="B39" s="153" t="s">
        <v>176</v>
      </c>
      <c r="C39" s="140">
        <v>16100000</v>
      </c>
      <c r="D39" s="140">
        <v>16100000</v>
      </c>
      <c r="E39" s="82">
        <v>5924784</v>
      </c>
    </row>
    <row r="40" spans="1:5" s="52" customFormat="1" ht="12" customHeight="1" x14ac:dyDescent="0.2">
      <c r="A40" s="170" t="s">
        <v>54</v>
      </c>
      <c r="B40" s="153" t="s">
        <v>177</v>
      </c>
      <c r="C40" s="140"/>
      <c r="D40" s="140"/>
      <c r="E40" s="82"/>
    </row>
    <row r="41" spans="1:5" s="52" customFormat="1" ht="12" customHeight="1" x14ac:dyDescent="0.2">
      <c r="A41" s="170" t="s">
        <v>110</v>
      </c>
      <c r="B41" s="153" t="s">
        <v>178</v>
      </c>
      <c r="C41" s="140"/>
      <c r="D41" s="140"/>
      <c r="E41" s="82"/>
    </row>
    <row r="42" spans="1:5" s="52" customFormat="1" ht="12" customHeight="1" x14ac:dyDescent="0.2">
      <c r="A42" s="170" t="s">
        <v>111</v>
      </c>
      <c r="B42" s="153" t="s">
        <v>179</v>
      </c>
      <c r="C42" s="140"/>
      <c r="D42" s="140"/>
      <c r="E42" s="82"/>
    </row>
    <row r="43" spans="1:5" s="52" customFormat="1" ht="12" customHeight="1" x14ac:dyDescent="0.2">
      <c r="A43" s="170" t="s">
        <v>112</v>
      </c>
      <c r="B43" s="153" t="s">
        <v>180</v>
      </c>
      <c r="C43" s="140">
        <v>7570000</v>
      </c>
      <c r="D43" s="140">
        <v>5832812</v>
      </c>
      <c r="E43" s="82">
        <v>4216097</v>
      </c>
    </row>
    <row r="44" spans="1:5" s="52" customFormat="1" ht="12" customHeight="1" x14ac:dyDescent="0.2">
      <c r="A44" s="170" t="s">
        <v>113</v>
      </c>
      <c r="B44" s="153" t="s">
        <v>181</v>
      </c>
      <c r="C44" s="140"/>
      <c r="D44" s="140"/>
      <c r="E44" s="82"/>
    </row>
    <row r="45" spans="1:5" s="52" customFormat="1" ht="12" customHeight="1" x14ac:dyDescent="0.2">
      <c r="A45" s="170" t="s">
        <v>114</v>
      </c>
      <c r="B45" s="153" t="s">
        <v>445</v>
      </c>
      <c r="C45" s="140">
        <v>500</v>
      </c>
      <c r="D45" s="140">
        <v>500</v>
      </c>
      <c r="E45" s="82">
        <v>3</v>
      </c>
    </row>
    <row r="46" spans="1:5" s="52" customFormat="1" ht="12" customHeight="1" x14ac:dyDescent="0.2">
      <c r="A46" s="170" t="s">
        <v>173</v>
      </c>
      <c r="B46" s="153" t="s">
        <v>183</v>
      </c>
      <c r="C46" s="143"/>
      <c r="D46" s="143"/>
      <c r="E46" s="85"/>
    </row>
    <row r="47" spans="1:5" s="52" customFormat="1" ht="12" customHeight="1" x14ac:dyDescent="0.2">
      <c r="A47" s="171" t="s">
        <v>174</v>
      </c>
      <c r="B47" s="154" t="s">
        <v>310</v>
      </c>
      <c r="C47" s="144"/>
      <c r="D47" s="144"/>
      <c r="E47" s="86"/>
    </row>
    <row r="48" spans="1:5" s="52" customFormat="1" ht="12" customHeight="1" thickBot="1" x14ac:dyDescent="0.25">
      <c r="A48" s="171" t="s">
        <v>309</v>
      </c>
      <c r="B48" s="154" t="s">
        <v>184</v>
      </c>
      <c r="C48" s="144"/>
      <c r="D48" s="144">
        <v>68690787</v>
      </c>
      <c r="E48" s="86">
        <v>5890737</v>
      </c>
    </row>
    <row r="49" spans="1:5" s="52" customFormat="1" ht="12" customHeight="1" thickBot="1" x14ac:dyDescent="0.25">
      <c r="A49" s="25" t="s">
        <v>9</v>
      </c>
      <c r="B49" s="19" t="s">
        <v>185</v>
      </c>
      <c r="C49" s="139">
        <f>SUM(C50:C54)</f>
        <v>0</v>
      </c>
      <c r="D49" s="139">
        <f>SUM(D50:D54)</f>
        <v>0</v>
      </c>
      <c r="E49" s="81">
        <f>SUM(E50:E54)</f>
        <v>2000000</v>
      </c>
    </row>
    <row r="50" spans="1:5" s="52" customFormat="1" ht="12" customHeight="1" x14ac:dyDescent="0.2">
      <c r="A50" s="169" t="s">
        <v>55</v>
      </c>
      <c r="B50" s="152" t="s">
        <v>189</v>
      </c>
      <c r="C50" s="183"/>
      <c r="D50" s="183"/>
      <c r="E50" s="87"/>
    </row>
    <row r="51" spans="1:5" s="52" customFormat="1" ht="12" customHeight="1" x14ac:dyDescent="0.2">
      <c r="A51" s="170" t="s">
        <v>56</v>
      </c>
      <c r="B51" s="153" t="s">
        <v>190</v>
      </c>
      <c r="C51" s="143"/>
      <c r="D51" s="143"/>
      <c r="E51" s="85">
        <v>2000000</v>
      </c>
    </row>
    <row r="52" spans="1:5" s="52" customFormat="1" ht="12" customHeight="1" x14ac:dyDescent="0.2">
      <c r="A52" s="170" t="s">
        <v>186</v>
      </c>
      <c r="B52" s="153" t="s">
        <v>191</v>
      </c>
      <c r="C52" s="143"/>
      <c r="D52" s="143"/>
      <c r="E52" s="85"/>
    </row>
    <row r="53" spans="1:5" s="52" customFormat="1" ht="12" customHeight="1" x14ac:dyDescent="0.2">
      <c r="A53" s="170" t="s">
        <v>187</v>
      </c>
      <c r="B53" s="153" t="s">
        <v>192</v>
      </c>
      <c r="C53" s="143"/>
      <c r="D53" s="143"/>
      <c r="E53" s="85"/>
    </row>
    <row r="54" spans="1:5" s="52" customFormat="1" ht="12" customHeight="1" thickBot="1" x14ac:dyDescent="0.25">
      <c r="A54" s="171" t="s">
        <v>188</v>
      </c>
      <c r="B54" s="154" t="s">
        <v>193</v>
      </c>
      <c r="C54" s="144"/>
      <c r="D54" s="144"/>
      <c r="E54" s="86"/>
    </row>
    <row r="55" spans="1:5" s="52" customFormat="1" ht="12" customHeight="1" thickBot="1" x14ac:dyDescent="0.25">
      <c r="A55" s="25" t="s">
        <v>115</v>
      </c>
      <c r="B55" s="19" t="s">
        <v>194</v>
      </c>
      <c r="C55" s="139">
        <f>SUM(C56:C58)</f>
        <v>0</v>
      </c>
      <c r="D55" s="139">
        <f>SUM(D56:D58)</f>
        <v>0</v>
      </c>
      <c r="E55" s="81">
        <f>SUM(E56:E58)</f>
        <v>0</v>
      </c>
    </row>
    <row r="56" spans="1:5" s="52" customFormat="1" ht="12" customHeight="1" x14ac:dyDescent="0.2">
      <c r="A56" s="169" t="s">
        <v>57</v>
      </c>
      <c r="B56" s="152" t="s">
        <v>195</v>
      </c>
      <c r="C56" s="141"/>
      <c r="D56" s="141"/>
      <c r="E56" s="83"/>
    </row>
    <row r="57" spans="1:5" s="52" customFormat="1" ht="12" customHeight="1" x14ac:dyDescent="0.2">
      <c r="A57" s="170" t="s">
        <v>58</v>
      </c>
      <c r="B57" s="153" t="s">
        <v>303</v>
      </c>
      <c r="C57" s="140"/>
      <c r="D57" s="140"/>
      <c r="E57" s="82"/>
    </row>
    <row r="58" spans="1:5" s="52" customFormat="1" ht="12" customHeight="1" x14ac:dyDescent="0.2">
      <c r="A58" s="170" t="s">
        <v>198</v>
      </c>
      <c r="B58" s="153" t="s">
        <v>196</v>
      </c>
      <c r="C58" s="140"/>
      <c r="D58" s="140"/>
      <c r="E58" s="82"/>
    </row>
    <row r="59" spans="1:5" s="52" customFormat="1" ht="12" customHeight="1" thickBot="1" x14ac:dyDescent="0.25">
      <c r="A59" s="171" t="s">
        <v>199</v>
      </c>
      <c r="B59" s="154" t="s">
        <v>197</v>
      </c>
      <c r="C59" s="142"/>
      <c r="D59" s="142"/>
      <c r="E59" s="84"/>
    </row>
    <row r="60" spans="1:5" s="52" customFormat="1" ht="12" customHeight="1" thickBot="1" x14ac:dyDescent="0.25">
      <c r="A60" s="25" t="s">
        <v>11</v>
      </c>
      <c r="B60" s="88" t="s">
        <v>200</v>
      </c>
      <c r="C60" s="139">
        <f>SUM(C61:C63)</f>
        <v>0</v>
      </c>
      <c r="D60" s="139">
        <f>SUM(D61:D63)</f>
        <v>0</v>
      </c>
      <c r="E60" s="81">
        <f>SUM(E61:E63)</f>
        <v>0</v>
      </c>
    </row>
    <row r="61" spans="1:5" s="52" customFormat="1" ht="12" customHeight="1" x14ac:dyDescent="0.2">
      <c r="A61" s="169" t="s">
        <v>116</v>
      </c>
      <c r="B61" s="152" t="s">
        <v>202</v>
      </c>
      <c r="C61" s="143"/>
      <c r="D61" s="143"/>
      <c r="E61" s="85"/>
    </row>
    <row r="62" spans="1:5" s="52" customFormat="1" ht="12" customHeight="1" x14ac:dyDescent="0.2">
      <c r="A62" s="170" t="s">
        <v>117</v>
      </c>
      <c r="B62" s="153" t="s">
        <v>304</v>
      </c>
      <c r="C62" s="143"/>
      <c r="D62" s="143"/>
      <c r="E62" s="85"/>
    </row>
    <row r="63" spans="1:5" s="52" customFormat="1" ht="12" customHeight="1" x14ac:dyDescent="0.2">
      <c r="A63" s="170" t="s">
        <v>136</v>
      </c>
      <c r="B63" s="153" t="s">
        <v>203</v>
      </c>
      <c r="C63" s="143"/>
      <c r="D63" s="143"/>
      <c r="E63" s="85"/>
    </row>
    <row r="64" spans="1:5" s="52" customFormat="1" ht="12" customHeight="1" thickBot="1" x14ac:dyDescent="0.25">
      <c r="A64" s="171" t="s">
        <v>201</v>
      </c>
      <c r="B64" s="154" t="s">
        <v>204</v>
      </c>
      <c r="C64" s="143"/>
      <c r="D64" s="143"/>
      <c r="E64" s="85"/>
    </row>
    <row r="65" spans="1:5" s="52" customFormat="1" ht="12" customHeight="1" thickBot="1" x14ac:dyDescent="0.25">
      <c r="A65" s="25" t="s">
        <v>12</v>
      </c>
      <c r="B65" s="19" t="s">
        <v>205</v>
      </c>
      <c r="C65" s="145">
        <f>+C8+C15+C22+C29+C37+C49+C55+C60</f>
        <v>314014333</v>
      </c>
      <c r="D65" s="145">
        <f>+D8+D15+D22+D29+D37+D49+D55+D60</f>
        <v>383173493</v>
      </c>
      <c r="E65" s="181">
        <f>+E8+E15+E22+E29+E37+E49+E55+E60</f>
        <v>121017571</v>
      </c>
    </row>
    <row r="66" spans="1:5" s="52" customFormat="1" ht="12" customHeight="1" thickBot="1" x14ac:dyDescent="0.2">
      <c r="A66" s="172" t="s">
        <v>290</v>
      </c>
      <c r="B66" s="88" t="s">
        <v>207</v>
      </c>
      <c r="C66" s="139">
        <f>SUM(C67:C69)</f>
        <v>0</v>
      </c>
      <c r="D66" s="139">
        <f>SUM(D67:D69)</f>
        <v>0</v>
      </c>
      <c r="E66" s="81">
        <f>SUM(E67:E69)</f>
        <v>0</v>
      </c>
    </row>
    <row r="67" spans="1:5" s="52" customFormat="1" ht="12" customHeight="1" x14ac:dyDescent="0.2">
      <c r="A67" s="169" t="s">
        <v>235</v>
      </c>
      <c r="B67" s="152" t="s">
        <v>208</v>
      </c>
      <c r="C67" s="143"/>
      <c r="D67" s="143"/>
      <c r="E67" s="85"/>
    </row>
    <row r="68" spans="1:5" s="52" customFormat="1" ht="12" customHeight="1" x14ac:dyDescent="0.2">
      <c r="A68" s="170" t="s">
        <v>244</v>
      </c>
      <c r="B68" s="153" t="s">
        <v>209</v>
      </c>
      <c r="C68" s="143"/>
      <c r="D68" s="143"/>
      <c r="E68" s="85"/>
    </row>
    <row r="69" spans="1:5" s="52" customFormat="1" ht="12" customHeight="1" thickBot="1" x14ac:dyDescent="0.25">
      <c r="A69" s="179" t="s">
        <v>245</v>
      </c>
      <c r="B69" s="271" t="s">
        <v>335</v>
      </c>
      <c r="C69" s="143"/>
      <c r="D69" s="143"/>
      <c r="E69" s="85"/>
    </row>
    <row r="70" spans="1:5" s="52" customFormat="1" ht="12" customHeight="1" thickBot="1" x14ac:dyDescent="0.2">
      <c r="A70" s="172" t="s">
        <v>211</v>
      </c>
      <c r="B70" s="88" t="s">
        <v>212</v>
      </c>
      <c r="C70" s="139">
        <f>SUM(C71:C74)</f>
        <v>0</v>
      </c>
      <c r="D70" s="139">
        <f>SUM(D71:D74)</f>
        <v>0</v>
      </c>
      <c r="E70" s="81">
        <f>SUM(E71:E74)</f>
        <v>0</v>
      </c>
    </row>
    <row r="71" spans="1:5" s="52" customFormat="1" ht="12" customHeight="1" x14ac:dyDescent="0.2">
      <c r="A71" s="169" t="s">
        <v>94</v>
      </c>
      <c r="B71" s="258" t="s">
        <v>213</v>
      </c>
      <c r="C71" s="143"/>
      <c r="D71" s="143"/>
      <c r="E71" s="85"/>
    </row>
    <row r="72" spans="1:5" s="52" customFormat="1" ht="12" customHeight="1" x14ac:dyDescent="0.2">
      <c r="A72" s="170" t="s">
        <v>95</v>
      </c>
      <c r="B72" s="258" t="s">
        <v>452</v>
      </c>
      <c r="C72" s="143"/>
      <c r="D72" s="143"/>
      <c r="E72" s="85"/>
    </row>
    <row r="73" spans="1:5" s="52" customFormat="1" ht="12" customHeight="1" x14ac:dyDescent="0.2">
      <c r="A73" s="170" t="s">
        <v>236</v>
      </c>
      <c r="B73" s="258" t="s">
        <v>214</v>
      </c>
      <c r="C73" s="143"/>
      <c r="D73" s="143"/>
      <c r="E73" s="85"/>
    </row>
    <row r="74" spans="1:5" s="52" customFormat="1" ht="12" customHeight="1" thickBot="1" x14ac:dyDescent="0.25">
      <c r="A74" s="171" t="s">
        <v>237</v>
      </c>
      <c r="B74" s="259" t="s">
        <v>453</v>
      </c>
      <c r="C74" s="143"/>
      <c r="D74" s="143"/>
      <c r="E74" s="85"/>
    </row>
    <row r="75" spans="1:5" s="52" customFormat="1" ht="12" customHeight="1" thickBot="1" x14ac:dyDescent="0.2">
      <c r="A75" s="172" t="s">
        <v>215</v>
      </c>
      <c r="B75" s="88" t="s">
        <v>216</v>
      </c>
      <c r="C75" s="139">
        <f>SUM(C76:C77)</f>
        <v>65458</v>
      </c>
      <c r="D75" s="139">
        <f>SUM(D76:D77)</f>
        <v>2359724</v>
      </c>
      <c r="E75" s="81">
        <f>SUM(E76:E77)</f>
        <v>2359996</v>
      </c>
    </row>
    <row r="76" spans="1:5" s="52" customFormat="1" ht="12" customHeight="1" x14ac:dyDescent="0.2">
      <c r="A76" s="169" t="s">
        <v>238</v>
      </c>
      <c r="B76" s="152" t="s">
        <v>217</v>
      </c>
      <c r="C76" s="143">
        <v>65458</v>
      </c>
      <c r="D76" s="143">
        <v>2359724</v>
      </c>
      <c r="E76" s="85">
        <v>2359996</v>
      </c>
    </row>
    <row r="77" spans="1:5" s="52" customFormat="1" ht="12" customHeight="1" thickBot="1" x14ac:dyDescent="0.25">
      <c r="A77" s="171" t="s">
        <v>239</v>
      </c>
      <c r="B77" s="154" t="s">
        <v>218</v>
      </c>
      <c r="C77" s="143"/>
      <c r="D77" s="143"/>
      <c r="E77" s="85"/>
    </row>
    <row r="78" spans="1:5" s="51" customFormat="1" ht="12" customHeight="1" thickBot="1" x14ac:dyDescent="0.2">
      <c r="A78" s="172" t="s">
        <v>219</v>
      </c>
      <c r="B78" s="88" t="s">
        <v>220</v>
      </c>
      <c r="C78" s="139">
        <f>SUM(C79:C81)</f>
        <v>0</v>
      </c>
      <c r="D78" s="139">
        <f>SUM(D79:D81)</f>
        <v>1519132</v>
      </c>
      <c r="E78" s="81">
        <f>SUM(E79:E81)</f>
        <v>1519132</v>
      </c>
    </row>
    <row r="79" spans="1:5" s="52" customFormat="1" ht="12" customHeight="1" x14ac:dyDescent="0.2">
      <c r="A79" s="169" t="s">
        <v>240</v>
      </c>
      <c r="B79" s="152" t="s">
        <v>221</v>
      </c>
      <c r="C79" s="143"/>
      <c r="D79" s="143">
        <v>1519132</v>
      </c>
      <c r="E79" s="85">
        <v>1519132</v>
      </c>
    </row>
    <row r="80" spans="1:5" s="52" customFormat="1" ht="12" customHeight="1" x14ac:dyDescent="0.2">
      <c r="A80" s="170" t="s">
        <v>241</v>
      </c>
      <c r="B80" s="153" t="s">
        <v>222</v>
      </c>
      <c r="C80" s="143"/>
      <c r="D80" s="143"/>
      <c r="E80" s="85"/>
    </row>
    <row r="81" spans="1:5" s="52" customFormat="1" ht="12" customHeight="1" thickBot="1" x14ac:dyDescent="0.25">
      <c r="A81" s="171" t="s">
        <v>242</v>
      </c>
      <c r="B81" s="154" t="s">
        <v>454</v>
      </c>
      <c r="C81" s="143"/>
      <c r="D81" s="143"/>
      <c r="E81" s="85"/>
    </row>
    <row r="82" spans="1:5" s="52" customFormat="1" ht="12" customHeight="1" thickBot="1" x14ac:dyDescent="0.2">
      <c r="A82" s="172" t="s">
        <v>223</v>
      </c>
      <c r="B82" s="88" t="s">
        <v>243</v>
      </c>
      <c r="C82" s="139">
        <f>SUM(C83:C86)</f>
        <v>0</v>
      </c>
      <c r="D82" s="139">
        <f>SUM(D83:D86)</f>
        <v>0</v>
      </c>
      <c r="E82" s="81">
        <f>SUM(E83:E86)</f>
        <v>0</v>
      </c>
    </row>
    <row r="83" spans="1:5" s="52" customFormat="1" ht="12" customHeight="1" x14ac:dyDescent="0.2">
      <c r="A83" s="173" t="s">
        <v>224</v>
      </c>
      <c r="B83" s="152" t="s">
        <v>225</v>
      </c>
      <c r="C83" s="143"/>
      <c r="D83" s="143"/>
      <c r="E83" s="85"/>
    </row>
    <row r="84" spans="1:5" s="52" customFormat="1" ht="12" customHeight="1" x14ac:dyDescent="0.2">
      <c r="A84" s="174" t="s">
        <v>226</v>
      </c>
      <c r="B84" s="153" t="s">
        <v>227</v>
      </c>
      <c r="C84" s="143"/>
      <c r="D84" s="143"/>
      <c r="E84" s="85"/>
    </row>
    <row r="85" spans="1:5" s="52" customFormat="1" ht="12" customHeight="1" x14ac:dyDescent="0.2">
      <c r="A85" s="174" t="s">
        <v>228</v>
      </c>
      <c r="B85" s="153" t="s">
        <v>229</v>
      </c>
      <c r="C85" s="143"/>
      <c r="D85" s="143"/>
      <c r="E85" s="85"/>
    </row>
    <row r="86" spans="1:5" s="51" customFormat="1" ht="12" customHeight="1" thickBot="1" x14ac:dyDescent="0.25">
      <c r="A86" s="175" t="s">
        <v>230</v>
      </c>
      <c r="B86" s="154" t="s">
        <v>231</v>
      </c>
      <c r="C86" s="143"/>
      <c r="D86" s="143"/>
      <c r="E86" s="85"/>
    </row>
    <row r="87" spans="1:5" s="51" customFormat="1" ht="12" customHeight="1" thickBot="1" x14ac:dyDescent="0.2">
      <c r="A87" s="172" t="s">
        <v>232</v>
      </c>
      <c r="B87" s="88" t="s">
        <v>349</v>
      </c>
      <c r="C87" s="186"/>
      <c r="D87" s="186"/>
      <c r="E87" s="187"/>
    </row>
    <row r="88" spans="1:5" s="51" customFormat="1" ht="12" customHeight="1" thickBot="1" x14ac:dyDescent="0.2">
      <c r="A88" s="172" t="s">
        <v>367</v>
      </c>
      <c r="B88" s="88" t="s">
        <v>233</v>
      </c>
      <c r="C88" s="186"/>
      <c r="D88" s="186"/>
      <c r="E88" s="187"/>
    </row>
    <row r="89" spans="1:5" s="51" customFormat="1" ht="12" customHeight="1" thickBot="1" x14ac:dyDescent="0.2">
      <c r="A89" s="172" t="s">
        <v>368</v>
      </c>
      <c r="B89" s="159" t="s">
        <v>352</v>
      </c>
      <c r="C89" s="145">
        <f>+C66+C70+C75+C78+C82+C88+C87</f>
        <v>65458</v>
      </c>
      <c r="D89" s="145">
        <f>+D66+D70+D75+D78+D82+D88+D87</f>
        <v>3878856</v>
      </c>
      <c r="E89" s="181">
        <f>+E66+E70+E75+E78+E82+E88+E87</f>
        <v>3879128</v>
      </c>
    </row>
    <row r="90" spans="1:5" s="51" customFormat="1" ht="12" customHeight="1" thickBot="1" x14ac:dyDescent="0.2">
      <c r="A90" s="176" t="s">
        <v>369</v>
      </c>
      <c r="B90" s="160" t="s">
        <v>370</v>
      </c>
      <c r="C90" s="145">
        <f>+C65+C89</f>
        <v>314079791</v>
      </c>
      <c r="D90" s="145">
        <f>+D65+D89</f>
        <v>387052349</v>
      </c>
      <c r="E90" s="181">
        <f>+E65+E89</f>
        <v>124896699</v>
      </c>
    </row>
    <row r="91" spans="1:5" s="52" customFormat="1" ht="15.2" customHeight="1" thickBot="1" x14ac:dyDescent="0.25">
      <c r="A91" s="75"/>
      <c r="B91" s="76"/>
      <c r="C91" s="125"/>
    </row>
    <row r="92" spans="1:5" s="47" customFormat="1" ht="16.5" customHeight="1" thickBot="1" x14ac:dyDescent="0.25">
      <c r="A92" s="624" t="s">
        <v>38</v>
      </c>
      <c r="B92" s="625"/>
      <c r="C92" s="625"/>
      <c r="D92" s="625"/>
      <c r="E92" s="626"/>
    </row>
    <row r="93" spans="1:5" s="53" customFormat="1" ht="12" customHeight="1" thickBot="1" x14ac:dyDescent="0.25">
      <c r="A93" s="146" t="s">
        <v>4</v>
      </c>
      <c r="B93" s="24" t="s">
        <v>374</v>
      </c>
      <c r="C93" s="138">
        <f>C94+C95+C96+C97+C98+C111</f>
        <v>105027379</v>
      </c>
      <c r="D93" s="138">
        <f>D94+D95+D96+D97+D98+D111</f>
        <v>209440591</v>
      </c>
      <c r="E93" s="201">
        <f>E94+E95+E96+E97+E98+E111</f>
        <v>103287952</v>
      </c>
    </row>
    <row r="94" spans="1:5" ht="12" customHeight="1" x14ac:dyDescent="0.2">
      <c r="A94" s="177" t="s">
        <v>59</v>
      </c>
      <c r="B94" s="8" t="s">
        <v>33</v>
      </c>
      <c r="C94" s="208">
        <v>59487341</v>
      </c>
      <c r="D94" s="208">
        <v>125211291</v>
      </c>
      <c r="E94" s="202">
        <v>59984191</v>
      </c>
    </row>
    <row r="95" spans="1:5" ht="12" customHeight="1" x14ac:dyDescent="0.2">
      <c r="A95" s="170" t="s">
        <v>60</v>
      </c>
      <c r="B95" s="6" t="s">
        <v>118</v>
      </c>
      <c r="C95" s="140">
        <v>10861041</v>
      </c>
      <c r="D95" s="140">
        <v>27955527</v>
      </c>
      <c r="E95" s="82">
        <v>7235263</v>
      </c>
    </row>
    <row r="96" spans="1:5" ht="12" customHeight="1" x14ac:dyDescent="0.2">
      <c r="A96" s="170" t="s">
        <v>61</v>
      </c>
      <c r="B96" s="6" t="s">
        <v>86</v>
      </c>
      <c r="C96" s="142">
        <v>31853997</v>
      </c>
      <c r="D96" s="142">
        <v>46656385</v>
      </c>
      <c r="E96" s="84">
        <v>28429303</v>
      </c>
    </row>
    <row r="97" spans="1:5" ht="12" customHeight="1" x14ac:dyDescent="0.2">
      <c r="A97" s="170" t="s">
        <v>62</v>
      </c>
      <c r="B97" s="9" t="s">
        <v>119</v>
      </c>
      <c r="C97" s="142">
        <v>1825000</v>
      </c>
      <c r="D97" s="142">
        <v>4336385</v>
      </c>
      <c r="E97" s="84">
        <v>3387952</v>
      </c>
    </row>
    <row r="98" spans="1:5" ht="12" customHeight="1" x14ac:dyDescent="0.2">
      <c r="A98" s="170" t="s">
        <v>71</v>
      </c>
      <c r="B98" s="17" t="s">
        <v>120</v>
      </c>
      <c r="C98" s="142">
        <v>1000000</v>
      </c>
      <c r="D98" s="142">
        <v>5281003</v>
      </c>
      <c r="E98" s="84">
        <v>4251243</v>
      </c>
    </row>
    <row r="99" spans="1:5" ht="12" customHeight="1" x14ac:dyDescent="0.2">
      <c r="A99" s="170" t="s">
        <v>63</v>
      </c>
      <c r="B99" s="6" t="s">
        <v>371</v>
      </c>
      <c r="C99" s="142"/>
      <c r="D99" s="142"/>
      <c r="E99" s="84"/>
    </row>
    <row r="100" spans="1:5" ht="12" customHeight="1" x14ac:dyDescent="0.2">
      <c r="A100" s="170" t="s">
        <v>64</v>
      </c>
      <c r="B100" s="60" t="s">
        <v>315</v>
      </c>
      <c r="C100" s="142"/>
      <c r="D100" s="142"/>
      <c r="E100" s="84"/>
    </row>
    <row r="101" spans="1:5" ht="12" customHeight="1" x14ac:dyDescent="0.2">
      <c r="A101" s="170" t="s">
        <v>72</v>
      </c>
      <c r="B101" s="60" t="s">
        <v>314</v>
      </c>
      <c r="C101" s="142">
        <v>0</v>
      </c>
      <c r="D101" s="142">
        <v>261003</v>
      </c>
      <c r="E101" s="84">
        <v>31977</v>
      </c>
    </row>
    <row r="102" spans="1:5" ht="12" customHeight="1" x14ac:dyDescent="0.2">
      <c r="A102" s="170" t="s">
        <v>73</v>
      </c>
      <c r="B102" s="60" t="s">
        <v>249</v>
      </c>
      <c r="C102" s="142"/>
      <c r="D102" s="142"/>
      <c r="E102" s="84"/>
    </row>
    <row r="103" spans="1:5" ht="12" customHeight="1" x14ac:dyDescent="0.2">
      <c r="A103" s="170" t="s">
        <v>74</v>
      </c>
      <c r="B103" s="61" t="s">
        <v>250</v>
      </c>
      <c r="C103" s="142"/>
      <c r="D103" s="142">
        <v>4000000</v>
      </c>
      <c r="E103" s="84">
        <v>4000000</v>
      </c>
    </row>
    <row r="104" spans="1:5" ht="12" customHeight="1" x14ac:dyDescent="0.2">
      <c r="A104" s="170" t="s">
        <v>75</v>
      </c>
      <c r="B104" s="61" t="s">
        <v>251</v>
      </c>
      <c r="C104" s="142"/>
      <c r="D104" s="142"/>
      <c r="E104" s="84"/>
    </row>
    <row r="105" spans="1:5" ht="12" customHeight="1" x14ac:dyDescent="0.2">
      <c r="A105" s="170" t="s">
        <v>77</v>
      </c>
      <c r="B105" s="60" t="s">
        <v>252</v>
      </c>
      <c r="C105" s="142">
        <v>1000000</v>
      </c>
      <c r="D105" s="142">
        <v>1000000</v>
      </c>
      <c r="E105" s="84">
        <v>199266</v>
      </c>
    </row>
    <row r="106" spans="1:5" ht="12" customHeight="1" x14ac:dyDescent="0.2">
      <c r="A106" s="170" t="s">
        <v>121</v>
      </c>
      <c r="B106" s="60" t="s">
        <v>253</v>
      </c>
      <c r="C106" s="142"/>
      <c r="D106" s="142"/>
      <c r="E106" s="84"/>
    </row>
    <row r="107" spans="1:5" ht="12" customHeight="1" x14ac:dyDescent="0.2">
      <c r="A107" s="170" t="s">
        <v>247</v>
      </c>
      <c r="B107" s="61" t="s">
        <v>254</v>
      </c>
      <c r="C107" s="142"/>
      <c r="D107" s="142"/>
      <c r="E107" s="84"/>
    </row>
    <row r="108" spans="1:5" ht="12" customHeight="1" x14ac:dyDescent="0.2">
      <c r="A108" s="178" t="s">
        <v>248</v>
      </c>
      <c r="B108" s="62" t="s">
        <v>255</v>
      </c>
      <c r="C108" s="142"/>
      <c r="D108" s="142"/>
      <c r="E108" s="84"/>
    </row>
    <row r="109" spans="1:5" ht="12" customHeight="1" x14ac:dyDescent="0.2">
      <c r="A109" s="170" t="s">
        <v>312</v>
      </c>
      <c r="B109" s="62" t="s">
        <v>256</v>
      </c>
      <c r="C109" s="142"/>
      <c r="D109" s="142"/>
      <c r="E109" s="84"/>
    </row>
    <row r="110" spans="1:5" ht="12" customHeight="1" x14ac:dyDescent="0.2">
      <c r="A110" s="170" t="s">
        <v>313</v>
      </c>
      <c r="B110" s="61" t="s">
        <v>257</v>
      </c>
      <c r="C110" s="142">
        <v>0</v>
      </c>
      <c r="D110" s="142">
        <v>20000</v>
      </c>
      <c r="E110" s="84">
        <v>20000</v>
      </c>
    </row>
    <row r="111" spans="1:5" ht="12" customHeight="1" x14ac:dyDescent="0.2">
      <c r="A111" s="170" t="s">
        <v>317</v>
      </c>
      <c r="B111" s="9" t="s">
        <v>34</v>
      </c>
      <c r="C111" s="140"/>
      <c r="D111" s="140"/>
      <c r="E111" s="82"/>
    </row>
    <row r="112" spans="1:5" ht="12" customHeight="1" x14ac:dyDescent="0.2">
      <c r="A112" s="171" t="s">
        <v>318</v>
      </c>
      <c r="B112" s="6" t="s">
        <v>372</v>
      </c>
      <c r="C112" s="140"/>
      <c r="D112" s="140"/>
      <c r="E112" s="82"/>
    </row>
    <row r="113" spans="1:5" ht="12" customHeight="1" thickBot="1" x14ac:dyDescent="0.25">
      <c r="A113" s="179" t="s">
        <v>319</v>
      </c>
      <c r="B113" s="63" t="s">
        <v>373</v>
      </c>
      <c r="C113" s="209"/>
      <c r="D113" s="209"/>
      <c r="E113" s="203"/>
    </row>
    <row r="114" spans="1:5" ht="12" customHeight="1" thickBot="1" x14ac:dyDescent="0.25">
      <c r="A114" s="25" t="s">
        <v>5</v>
      </c>
      <c r="B114" s="23" t="s">
        <v>258</v>
      </c>
      <c r="C114" s="210">
        <f>+C115+C117+C119</f>
        <v>209052412</v>
      </c>
      <c r="D114" s="139">
        <f>+D115+D117+D119</f>
        <v>173070028</v>
      </c>
      <c r="E114" s="204">
        <f>+E115+E117+E119</f>
        <v>15485616</v>
      </c>
    </row>
    <row r="115" spans="1:5" ht="12" customHeight="1" x14ac:dyDescent="0.2">
      <c r="A115" s="169" t="s">
        <v>65</v>
      </c>
      <c r="B115" s="6" t="s">
        <v>135</v>
      </c>
      <c r="C115" s="141">
        <v>44052412</v>
      </c>
      <c r="D115" s="219">
        <v>43052412</v>
      </c>
      <c r="E115" s="83">
        <v>205270</v>
      </c>
    </row>
    <row r="116" spans="1:5" ht="12" customHeight="1" x14ac:dyDescent="0.2">
      <c r="A116" s="169" t="s">
        <v>66</v>
      </c>
      <c r="B116" s="10" t="s">
        <v>262</v>
      </c>
      <c r="C116" s="141"/>
      <c r="D116" s="219"/>
      <c r="E116" s="83"/>
    </row>
    <row r="117" spans="1:5" ht="12" customHeight="1" x14ac:dyDescent="0.2">
      <c r="A117" s="169" t="s">
        <v>67</v>
      </c>
      <c r="B117" s="10" t="s">
        <v>122</v>
      </c>
      <c r="C117" s="140">
        <v>165000000</v>
      </c>
      <c r="D117" s="220">
        <v>130017616</v>
      </c>
      <c r="E117" s="82">
        <v>15280346</v>
      </c>
    </row>
    <row r="118" spans="1:5" ht="12" customHeight="1" x14ac:dyDescent="0.2">
      <c r="A118" s="169" t="s">
        <v>68</v>
      </c>
      <c r="B118" s="10" t="s">
        <v>263</v>
      </c>
      <c r="C118" s="140"/>
      <c r="D118" s="220"/>
      <c r="E118" s="82"/>
    </row>
    <row r="119" spans="1:5" ht="12" customHeight="1" x14ac:dyDescent="0.2">
      <c r="A119" s="169" t="s">
        <v>69</v>
      </c>
      <c r="B119" s="90" t="s">
        <v>137</v>
      </c>
      <c r="C119" s="140"/>
      <c r="D119" s="220"/>
      <c r="E119" s="82"/>
    </row>
    <row r="120" spans="1:5" ht="12" customHeight="1" x14ac:dyDescent="0.2">
      <c r="A120" s="169" t="s">
        <v>76</v>
      </c>
      <c r="B120" s="89" t="s">
        <v>305</v>
      </c>
      <c r="C120" s="140"/>
      <c r="D120" s="220"/>
      <c r="E120" s="82"/>
    </row>
    <row r="121" spans="1:5" ht="12" customHeight="1" x14ac:dyDescent="0.2">
      <c r="A121" s="169" t="s">
        <v>78</v>
      </c>
      <c r="B121" s="148" t="s">
        <v>268</v>
      </c>
      <c r="C121" s="140"/>
      <c r="D121" s="220"/>
      <c r="E121" s="82"/>
    </row>
    <row r="122" spans="1:5" ht="12" customHeight="1" x14ac:dyDescent="0.2">
      <c r="A122" s="169" t="s">
        <v>123</v>
      </c>
      <c r="B122" s="61" t="s">
        <v>251</v>
      </c>
      <c r="C122" s="140"/>
      <c r="D122" s="220"/>
      <c r="E122" s="82"/>
    </row>
    <row r="123" spans="1:5" ht="12" customHeight="1" x14ac:dyDescent="0.2">
      <c r="A123" s="169" t="s">
        <v>124</v>
      </c>
      <c r="B123" s="61" t="s">
        <v>267</v>
      </c>
      <c r="C123" s="140"/>
      <c r="D123" s="220"/>
      <c r="E123" s="82"/>
    </row>
    <row r="124" spans="1:5" ht="12" customHeight="1" x14ac:dyDescent="0.2">
      <c r="A124" s="169" t="s">
        <v>125</v>
      </c>
      <c r="B124" s="61" t="s">
        <v>266</v>
      </c>
      <c r="C124" s="140"/>
      <c r="D124" s="220"/>
      <c r="E124" s="82"/>
    </row>
    <row r="125" spans="1:5" ht="12" customHeight="1" x14ac:dyDescent="0.2">
      <c r="A125" s="169" t="s">
        <v>259</v>
      </c>
      <c r="B125" s="61" t="s">
        <v>254</v>
      </c>
      <c r="C125" s="140"/>
      <c r="D125" s="220"/>
      <c r="E125" s="82"/>
    </row>
    <row r="126" spans="1:5" ht="12" customHeight="1" x14ac:dyDescent="0.2">
      <c r="A126" s="169" t="s">
        <v>260</v>
      </c>
      <c r="B126" s="61" t="s">
        <v>265</v>
      </c>
      <c r="C126" s="140"/>
      <c r="D126" s="220"/>
      <c r="E126" s="82"/>
    </row>
    <row r="127" spans="1:5" ht="12" customHeight="1" thickBot="1" x14ac:dyDescent="0.25">
      <c r="A127" s="178" t="s">
        <v>261</v>
      </c>
      <c r="B127" s="61" t="s">
        <v>264</v>
      </c>
      <c r="C127" s="142"/>
      <c r="D127" s="221"/>
      <c r="E127" s="84"/>
    </row>
    <row r="128" spans="1:5" ht="12" customHeight="1" thickBot="1" x14ac:dyDescent="0.25">
      <c r="A128" s="25" t="s">
        <v>6</v>
      </c>
      <c r="B128" s="57" t="s">
        <v>322</v>
      </c>
      <c r="C128" s="139">
        <f>+C93+C114</f>
        <v>314079791</v>
      </c>
      <c r="D128" s="218">
        <f>+D93+D114</f>
        <v>382510619</v>
      </c>
      <c r="E128" s="81">
        <f>+E93+E114</f>
        <v>118773568</v>
      </c>
    </row>
    <row r="129" spans="1:11" ht="12" customHeight="1" thickBot="1" x14ac:dyDescent="0.25">
      <c r="A129" s="25" t="s">
        <v>7</v>
      </c>
      <c r="B129" s="57" t="s">
        <v>323</v>
      </c>
      <c r="C129" s="139">
        <f>+C130+C131+C132</f>
        <v>0</v>
      </c>
      <c r="D129" s="218">
        <f>+D130+D131+D132</f>
        <v>3000000</v>
      </c>
      <c r="E129" s="81">
        <f>+E130+E131+E132</f>
        <v>3000000</v>
      </c>
    </row>
    <row r="130" spans="1:11" s="53" customFormat="1" ht="12" customHeight="1" x14ac:dyDescent="0.2">
      <c r="A130" s="169" t="s">
        <v>168</v>
      </c>
      <c r="B130" s="7" t="s">
        <v>377</v>
      </c>
      <c r="C130" s="140"/>
      <c r="D130" s="220"/>
      <c r="E130" s="82"/>
    </row>
    <row r="131" spans="1:11" ht="12" customHeight="1" x14ac:dyDescent="0.2">
      <c r="A131" s="169" t="s">
        <v>169</v>
      </c>
      <c r="B131" s="7" t="s">
        <v>331</v>
      </c>
      <c r="C131" s="140"/>
      <c r="D131" s="220"/>
      <c r="E131" s="82"/>
    </row>
    <row r="132" spans="1:11" ht="12" customHeight="1" thickBot="1" x14ac:dyDescent="0.25">
      <c r="A132" s="178" t="s">
        <v>170</v>
      </c>
      <c r="B132" s="5" t="s">
        <v>376</v>
      </c>
      <c r="C132" s="140"/>
      <c r="D132" s="220">
        <v>3000000</v>
      </c>
      <c r="E132" s="82">
        <v>3000000</v>
      </c>
    </row>
    <row r="133" spans="1:11" ht="12" customHeight="1" thickBot="1" x14ac:dyDescent="0.25">
      <c r="A133" s="25" t="s">
        <v>8</v>
      </c>
      <c r="B133" s="57" t="s">
        <v>324</v>
      </c>
      <c r="C133" s="139">
        <f>SUM(C134:C139)</f>
        <v>0</v>
      </c>
      <c r="D133" s="218">
        <f>SUM(D134:D139)</f>
        <v>0</v>
      </c>
      <c r="E133" s="81">
        <f>SUM(E134:E139)</f>
        <v>0</v>
      </c>
    </row>
    <row r="134" spans="1:11" ht="12" customHeight="1" x14ac:dyDescent="0.2">
      <c r="A134" s="169" t="s">
        <v>52</v>
      </c>
      <c r="B134" s="7" t="s">
        <v>333</v>
      </c>
      <c r="C134" s="140"/>
      <c r="D134" s="220"/>
      <c r="E134" s="82"/>
    </row>
    <row r="135" spans="1:11" ht="12" customHeight="1" x14ac:dyDescent="0.2">
      <c r="A135" s="169" t="s">
        <v>53</v>
      </c>
      <c r="B135" s="7" t="s">
        <v>325</v>
      </c>
      <c r="C135" s="140"/>
      <c r="D135" s="220"/>
      <c r="E135" s="82"/>
    </row>
    <row r="136" spans="1:11" ht="12" customHeight="1" x14ac:dyDescent="0.2">
      <c r="A136" s="169" t="s">
        <v>54</v>
      </c>
      <c r="B136" s="7" t="s">
        <v>326</v>
      </c>
      <c r="C136" s="140"/>
      <c r="D136" s="220"/>
      <c r="E136" s="82"/>
    </row>
    <row r="137" spans="1:11" ht="12" customHeight="1" x14ac:dyDescent="0.2">
      <c r="A137" s="169" t="s">
        <v>110</v>
      </c>
      <c r="B137" s="7" t="s">
        <v>375</v>
      </c>
      <c r="C137" s="140"/>
      <c r="D137" s="220"/>
      <c r="E137" s="82"/>
    </row>
    <row r="138" spans="1:11" ht="12" customHeight="1" x14ac:dyDescent="0.2">
      <c r="A138" s="169" t="s">
        <v>111</v>
      </c>
      <c r="B138" s="7" t="s">
        <v>328</v>
      </c>
      <c r="C138" s="140"/>
      <c r="D138" s="220"/>
      <c r="E138" s="82"/>
    </row>
    <row r="139" spans="1:11" s="53" customFormat="1" ht="12" customHeight="1" thickBot="1" x14ac:dyDescent="0.25">
      <c r="A139" s="178" t="s">
        <v>112</v>
      </c>
      <c r="B139" s="5" t="s">
        <v>329</v>
      </c>
      <c r="C139" s="209"/>
      <c r="D139" s="251"/>
      <c r="E139" s="203"/>
    </row>
    <row r="140" spans="1:11" ht="12" customHeight="1" thickBot="1" x14ac:dyDescent="0.25">
      <c r="A140" s="25" t="s">
        <v>9</v>
      </c>
      <c r="B140" s="57" t="s">
        <v>381</v>
      </c>
      <c r="C140" s="145">
        <f>+C141+C142+C143+C144</f>
        <v>0</v>
      </c>
      <c r="D140" s="222">
        <f>+D141+D142+D143+D144</f>
        <v>1541730</v>
      </c>
      <c r="E140" s="181">
        <f>+E141+E142+E143+E144</f>
        <v>1541730</v>
      </c>
      <c r="K140" s="80"/>
    </row>
    <row r="141" spans="1:11" x14ac:dyDescent="0.2">
      <c r="A141" s="169" t="s">
        <v>55</v>
      </c>
      <c r="B141" s="7" t="s">
        <v>269</v>
      </c>
      <c r="C141" s="140"/>
      <c r="D141" s="220"/>
      <c r="E141" s="82"/>
    </row>
    <row r="142" spans="1:11" ht="12" customHeight="1" x14ac:dyDescent="0.2">
      <c r="A142" s="169" t="s">
        <v>56</v>
      </c>
      <c r="B142" s="7" t="s">
        <v>270</v>
      </c>
      <c r="C142" s="140"/>
      <c r="D142" s="220">
        <v>1541730</v>
      </c>
      <c r="E142" s="82">
        <v>1541730</v>
      </c>
    </row>
    <row r="143" spans="1:11" ht="12" customHeight="1" x14ac:dyDescent="0.2">
      <c r="A143" s="169" t="s">
        <v>186</v>
      </c>
      <c r="B143" s="7" t="s">
        <v>380</v>
      </c>
      <c r="C143" s="140"/>
      <c r="D143" s="220"/>
      <c r="E143" s="82"/>
    </row>
    <row r="144" spans="1:11" s="53" customFormat="1" ht="12" customHeight="1" thickBot="1" x14ac:dyDescent="0.25">
      <c r="A144" s="169" t="s">
        <v>187</v>
      </c>
      <c r="B144" s="7" t="s">
        <v>338</v>
      </c>
      <c r="C144" s="140"/>
      <c r="D144" s="220"/>
      <c r="E144" s="82"/>
    </row>
    <row r="145" spans="1:5" s="53" customFormat="1" ht="12" customHeight="1" thickBot="1" x14ac:dyDescent="0.25">
      <c r="A145" s="178" t="s">
        <v>188</v>
      </c>
      <c r="B145" s="5" t="s">
        <v>286</v>
      </c>
      <c r="C145" s="211">
        <f>SUM(C146:C150)</f>
        <v>0</v>
      </c>
      <c r="D145" s="223">
        <f>SUM(D146:D150)</f>
        <v>0</v>
      </c>
      <c r="E145" s="205">
        <f>SUM(E146:E150)</f>
        <v>0</v>
      </c>
    </row>
    <row r="146" spans="1:5" s="53" customFormat="1" ht="12" customHeight="1" thickBot="1" x14ac:dyDescent="0.25">
      <c r="A146" s="25" t="s">
        <v>10</v>
      </c>
      <c r="B146" s="57" t="s">
        <v>339</v>
      </c>
      <c r="C146" s="140"/>
      <c r="D146" s="220"/>
      <c r="E146" s="82"/>
    </row>
    <row r="147" spans="1:5" s="53" customFormat="1" ht="12" customHeight="1" x14ac:dyDescent="0.2">
      <c r="A147" s="169" t="s">
        <v>57</v>
      </c>
      <c r="B147" s="7" t="s">
        <v>334</v>
      </c>
      <c r="C147" s="140"/>
      <c r="D147" s="220"/>
      <c r="E147" s="82"/>
    </row>
    <row r="148" spans="1:5" s="53" customFormat="1" ht="12" customHeight="1" x14ac:dyDescent="0.2">
      <c r="A148" s="169" t="s">
        <v>58</v>
      </c>
      <c r="B148" s="7" t="s">
        <v>341</v>
      </c>
      <c r="C148" s="140"/>
      <c r="D148" s="220"/>
      <c r="E148" s="82"/>
    </row>
    <row r="149" spans="1:5" s="53" customFormat="1" ht="12" customHeight="1" x14ac:dyDescent="0.2">
      <c r="A149" s="169" t="s">
        <v>198</v>
      </c>
      <c r="B149" s="7" t="s">
        <v>336</v>
      </c>
      <c r="C149" s="140"/>
      <c r="D149" s="220"/>
      <c r="E149" s="82"/>
    </row>
    <row r="150" spans="1:5" s="53" customFormat="1" ht="12" customHeight="1" thickBot="1" x14ac:dyDescent="0.25">
      <c r="A150" s="169" t="s">
        <v>199</v>
      </c>
      <c r="B150" s="7" t="s">
        <v>378</v>
      </c>
      <c r="C150" s="140"/>
      <c r="D150" s="220"/>
      <c r="E150" s="82"/>
    </row>
    <row r="151" spans="1:5" ht="12.75" customHeight="1" thickBot="1" x14ac:dyDescent="0.25">
      <c r="A151" s="178" t="s">
        <v>340</v>
      </c>
      <c r="B151" s="5" t="s">
        <v>343</v>
      </c>
      <c r="C151" s="212"/>
      <c r="D151" s="224"/>
      <c r="E151" s="206"/>
    </row>
    <row r="152" spans="1:5" ht="12.75" customHeight="1" thickBot="1" x14ac:dyDescent="0.25">
      <c r="A152" s="200" t="s">
        <v>11</v>
      </c>
      <c r="B152" s="57" t="s">
        <v>344</v>
      </c>
      <c r="C152" s="212"/>
      <c r="D152" s="224"/>
      <c r="E152" s="206"/>
    </row>
    <row r="153" spans="1:5" ht="12.75" customHeight="1" thickBot="1" x14ac:dyDescent="0.25">
      <c r="A153" s="200" t="s">
        <v>12</v>
      </c>
      <c r="B153" s="57" t="s">
        <v>345</v>
      </c>
      <c r="C153" s="213">
        <f>+C129+C133+C140+C145+C151+C152</f>
        <v>0</v>
      </c>
      <c r="D153" s="225">
        <f>+D129+D133+D140+D145+D151+D152</f>
        <v>4541730</v>
      </c>
      <c r="E153" s="207">
        <f>+E129+E133+E140+E145+E151+E152</f>
        <v>4541730</v>
      </c>
    </row>
    <row r="154" spans="1:5" ht="12" customHeight="1" thickBot="1" x14ac:dyDescent="0.25">
      <c r="A154" s="25" t="s">
        <v>13</v>
      </c>
      <c r="B154" s="57" t="s">
        <v>347</v>
      </c>
      <c r="C154" s="213">
        <f>+C128+C153</f>
        <v>314079791</v>
      </c>
      <c r="D154" s="225">
        <f>+D128+D153</f>
        <v>387052349</v>
      </c>
      <c r="E154" s="207">
        <f>+E128+E153</f>
        <v>123315298</v>
      </c>
    </row>
    <row r="155" spans="1:5" ht="15.2" customHeight="1" thickBot="1" x14ac:dyDescent="0.25">
      <c r="A155" s="180" t="s">
        <v>14</v>
      </c>
      <c r="B155" s="126" t="s">
        <v>346</v>
      </c>
      <c r="C155" s="213">
        <v>314079791</v>
      </c>
      <c r="D155" s="225">
        <v>387052349</v>
      </c>
      <c r="E155" s="207">
        <v>123315298</v>
      </c>
    </row>
    <row r="156" spans="1:5" ht="13.5" thickBot="1" x14ac:dyDescent="0.25">
      <c r="A156" s="129"/>
      <c r="B156" s="130"/>
      <c r="C156" s="476">
        <f>C90-C155</f>
        <v>0</v>
      </c>
      <c r="D156" s="476">
        <f>D90-D155</f>
        <v>0</v>
      </c>
      <c r="E156" s="131"/>
    </row>
    <row r="157" spans="1:5" ht="15.2" customHeight="1" thickBot="1" x14ac:dyDescent="0.25">
      <c r="A157" s="78" t="s">
        <v>447</v>
      </c>
      <c r="B157" s="79"/>
      <c r="C157" s="250"/>
      <c r="D157" s="250"/>
      <c r="E157" s="249">
        <v>12</v>
      </c>
    </row>
    <row r="158" spans="1:5" ht="14.45" customHeight="1" thickBot="1" x14ac:dyDescent="0.25">
      <c r="A158" s="78" t="s">
        <v>448</v>
      </c>
      <c r="B158" s="79"/>
      <c r="C158" s="250"/>
      <c r="D158" s="250"/>
      <c r="E158" s="249">
        <v>29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workbookViewId="0">
      <selection activeCell="O16" sqref="O15:O16"/>
    </sheetView>
  </sheetViews>
  <sheetFormatPr defaultRowHeight="12.75" x14ac:dyDescent="0.2"/>
  <cols>
    <col min="1" max="1" width="28.5" bestFit="1" customWidth="1"/>
    <col min="2" max="2" width="36.1640625" bestFit="1" customWidth="1"/>
    <col min="3" max="3" width="12.1640625" customWidth="1"/>
    <col min="7" max="7" width="7.5" bestFit="1" customWidth="1"/>
    <col min="9" max="9" width="9.1640625" bestFit="1" customWidth="1"/>
  </cols>
  <sheetData>
    <row r="1" spans="1:10" ht="15" x14ac:dyDescent="0.2">
      <c r="A1" s="633"/>
      <c r="B1" s="633"/>
      <c r="C1" s="633"/>
      <c r="D1" s="633"/>
      <c r="E1" s="633"/>
      <c r="F1" s="633"/>
      <c r="G1" s="633"/>
      <c r="H1" s="633"/>
      <c r="I1" s="633"/>
      <c r="J1" s="639" t="str">
        <f>CONCATENATE("5. melléklet ",[1]Z_ALAPADATOK!A7," ",[1]Z_ALAPADATOK!B7," ",[1]Z_ALAPADATOK!C7," ",[1]Z_ALAPADATOK!D7," ",[1]Z_ALAPADATOK!E7," ",[1]Z_ALAPADATOK!F7," ",[1]Z_ALAPADATOK!G7," ",[1]Z_ALAPADATOK!H7)</f>
        <v>5. melléklet a … / 2020. ( … ) önkormányzati rendelethez</v>
      </c>
    </row>
    <row r="2" spans="1:10" ht="15.75" x14ac:dyDescent="0.2">
      <c r="A2" s="662" t="s">
        <v>747</v>
      </c>
      <c r="B2" s="662"/>
      <c r="C2" s="662"/>
      <c r="D2" s="662"/>
      <c r="E2" s="662"/>
      <c r="F2" s="662"/>
      <c r="G2" s="662"/>
      <c r="H2" s="662"/>
      <c r="I2" s="662"/>
      <c r="J2" s="639"/>
    </row>
    <row r="3" spans="1:10" ht="14.25" thickBot="1" x14ac:dyDescent="0.25">
      <c r="A3" s="525"/>
      <c r="B3" s="525"/>
      <c r="C3" s="525"/>
      <c r="D3" s="525"/>
      <c r="E3" s="525"/>
      <c r="F3" s="525"/>
      <c r="G3" s="525"/>
      <c r="H3" s="635" t="str">
        <f>H13</f>
        <v>Forintban!</v>
      </c>
      <c r="I3" s="635"/>
      <c r="J3" s="639"/>
    </row>
    <row r="4" spans="1:10" ht="42.75" thickBot="1" x14ac:dyDescent="0.25">
      <c r="A4" s="664" t="s">
        <v>85</v>
      </c>
      <c r="B4" s="665"/>
      <c r="C4" s="665"/>
      <c r="D4" s="665"/>
      <c r="E4" s="665"/>
      <c r="F4" s="666"/>
      <c r="G4" s="526" t="s">
        <v>412</v>
      </c>
      <c r="H4" s="526" t="s">
        <v>411</v>
      </c>
      <c r="I4" s="526" t="str">
        <f>CONCATENATE("Összes teljesítés ",[1]Z_TARTALOMJEGYZÉK!A1,". XII.31 -ig")</f>
        <v>Összes teljesítés 2019. XII.31 -ig</v>
      </c>
      <c r="J4" s="639"/>
    </row>
    <row r="5" spans="1:10" x14ac:dyDescent="0.2">
      <c r="A5" s="667" t="s">
        <v>772</v>
      </c>
      <c r="B5" s="668"/>
      <c r="C5" s="668"/>
      <c r="D5" s="668"/>
      <c r="E5" s="668"/>
      <c r="F5" s="669"/>
      <c r="G5" s="527"/>
      <c r="H5" s="528"/>
      <c r="I5" s="528"/>
      <c r="J5" s="639"/>
    </row>
    <row r="6" spans="1:10" ht="13.5" thickBot="1" x14ac:dyDescent="0.25">
      <c r="A6" s="656"/>
      <c r="B6" s="657"/>
      <c r="C6" s="657"/>
      <c r="D6" s="657"/>
      <c r="E6" s="657"/>
      <c r="F6" s="658"/>
      <c r="G6" s="529"/>
      <c r="H6" s="530"/>
      <c r="I6" s="530"/>
      <c r="J6" s="639"/>
    </row>
    <row r="7" spans="1:10" ht="13.5" thickBot="1" x14ac:dyDescent="0.25">
      <c r="A7" s="636" t="s">
        <v>473</v>
      </c>
      <c r="B7" s="637"/>
      <c r="C7" s="637"/>
      <c r="D7" s="637"/>
      <c r="E7" s="637"/>
      <c r="F7" s="638"/>
      <c r="G7" s="531">
        <f>SUM(G5:G6)</f>
        <v>0</v>
      </c>
      <c r="H7" s="531">
        <f>SUM(H5:H6)</f>
        <v>0</v>
      </c>
      <c r="I7" s="531">
        <f>SUM(I5:I6)</f>
        <v>0</v>
      </c>
      <c r="J7" s="639"/>
    </row>
    <row r="8" spans="1:10" x14ac:dyDescent="0.2">
      <c r="A8" s="550"/>
      <c r="B8" s="550"/>
      <c r="C8" s="550"/>
      <c r="D8" s="550"/>
      <c r="E8" s="550"/>
      <c r="F8" s="550"/>
      <c r="G8" s="551"/>
      <c r="H8" s="551"/>
      <c r="I8" s="551"/>
      <c r="J8" s="639"/>
    </row>
    <row r="9" spans="1:10" ht="15.75" x14ac:dyDescent="0.2">
      <c r="A9" s="659" t="s">
        <v>478</v>
      </c>
      <c r="B9" s="659"/>
      <c r="C9" s="659"/>
      <c r="D9" s="659"/>
      <c r="E9" s="659"/>
      <c r="F9" s="659"/>
      <c r="G9" s="659"/>
      <c r="H9" s="659"/>
      <c r="I9" s="659"/>
      <c r="J9" s="639"/>
    </row>
    <row r="10" spans="1:10" ht="15.75" x14ac:dyDescent="0.2">
      <c r="A10" s="660" t="s">
        <v>744</v>
      </c>
      <c r="B10" s="659"/>
      <c r="C10" s="659"/>
      <c r="D10" s="659"/>
      <c r="E10" s="659"/>
      <c r="F10" s="659"/>
      <c r="G10" s="659"/>
      <c r="H10" s="659"/>
      <c r="I10" s="659"/>
      <c r="J10" s="639"/>
    </row>
    <row r="11" spans="1:10" ht="15.75" x14ac:dyDescent="0.2">
      <c r="A11" s="524"/>
      <c r="B11" s="523"/>
      <c r="C11" s="523"/>
      <c r="D11" s="523"/>
      <c r="E11" s="523"/>
      <c r="F11" s="523"/>
      <c r="G11" s="523"/>
      <c r="H11" s="523"/>
      <c r="I11" s="523"/>
      <c r="J11" s="639"/>
    </row>
    <row r="12" spans="1:10" ht="14.25" x14ac:dyDescent="0.2">
      <c r="A12" s="661" t="s">
        <v>745</v>
      </c>
      <c r="B12" s="661"/>
      <c r="C12" s="634"/>
      <c r="D12" s="634"/>
      <c r="E12" s="634"/>
      <c r="F12" s="634"/>
      <c r="G12" s="634"/>
      <c r="H12" s="634"/>
      <c r="I12" s="634"/>
      <c r="J12" s="639"/>
    </row>
    <row r="13" spans="1:10" ht="15.75" thickBot="1" x14ac:dyDescent="0.25">
      <c r="A13" s="532"/>
      <c r="B13" s="532"/>
      <c r="C13" s="532"/>
      <c r="D13" s="532"/>
      <c r="E13" s="532"/>
      <c r="F13" s="532"/>
      <c r="G13" s="532"/>
      <c r="H13" s="663" t="s">
        <v>732</v>
      </c>
      <c r="I13" s="663"/>
      <c r="J13" s="639"/>
    </row>
    <row r="14" spans="1:10" ht="13.5" thickBot="1" x14ac:dyDescent="0.25">
      <c r="A14" s="640" t="s">
        <v>79</v>
      </c>
      <c r="B14" s="643" t="s">
        <v>408</v>
      </c>
      <c r="C14" s="644"/>
      <c r="D14" s="644"/>
      <c r="E14" s="644"/>
      <c r="F14" s="645"/>
      <c r="G14" s="645"/>
      <c r="H14" s="645"/>
      <c r="I14" s="646"/>
      <c r="J14" s="639"/>
    </row>
    <row r="15" spans="1:10" ht="13.5" thickBot="1" x14ac:dyDescent="0.25">
      <c r="A15" s="641"/>
      <c r="B15" s="647" t="s">
        <v>751</v>
      </c>
      <c r="C15" s="650" t="s">
        <v>746</v>
      </c>
      <c r="D15" s="651"/>
      <c r="E15" s="651"/>
      <c r="F15" s="651"/>
      <c r="G15" s="651"/>
      <c r="H15" s="651"/>
      <c r="I15" s="652"/>
      <c r="J15" s="639"/>
    </row>
    <row r="16" spans="1:10" ht="48.75" thickBot="1" x14ac:dyDescent="0.25">
      <c r="A16" s="641"/>
      <c r="B16" s="648"/>
      <c r="C16" s="653" t="str">
        <f>CONCATENATE([1]Z_TARTALOMJEGYZÉK!$A$1,".  előtti forrás, kiadás")</f>
        <v>2019.  előtti forrás, kiadás</v>
      </c>
      <c r="D16" s="533" t="s">
        <v>410</v>
      </c>
      <c r="E16" s="533" t="s">
        <v>411</v>
      </c>
      <c r="F16" s="534" t="str">
        <f>CONCATENATE("Összes teljesítés ",[1]Z_TARTALOMJEGYZÉK!$A$1,". XII.31 -ig")</f>
        <v>Összes teljesítés 2019. XII.31 -ig</v>
      </c>
      <c r="G16" s="534" t="s">
        <v>410</v>
      </c>
      <c r="H16" s="534" t="s">
        <v>411</v>
      </c>
      <c r="I16" s="534" t="str">
        <f>CONCATENATE("Összes teljesítés ",[1]Z_TARTALOMJEGYZÉK!$A$1,". XII.31 -ig")</f>
        <v>Összes teljesítés 2019. XII.31 -ig</v>
      </c>
      <c r="J16" s="639"/>
    </row>
    <row r="17" spans="1:10" ht="13.5" thickBot="1" x14ac:dyDescent="0.25">
      <c r="A17" s="642"/>
      <c r="B17" s="649"/>
      <c r="C17" s="654"/>
      <c r="D17" s="630" t="str">
        <f>CONCATENATE([1]Z_TARTALOMJEGYZÉK!$A$1,". évi")</f>
        <v>2019. évi</v>
      </c>
      <c r="E17" s="670"/>
      <c r="F17" s="632"/>
      <c r="G17" s="630" t="str">
        <f>CONCATENATE([1]Z_TARTALOMJEGYZÉK!$A$1,". után")</f>
        <v>2019. után</v>
      </c>
      <c r="H17" s="631"/>
      <c r="I17" s="632"/>
      <c r="J17" s="639"/>
    </row>
    <row r="18" spans="1:10" ht="13.5" thickBot="1" x14ac:dyDescent="0.25">
      <c r="A18" s="535" t="s">
        <v>358</v>
      </c>
      <c r="B18" s="536" t="s">
        <v>750</v>
      </c>
      <c r="C18" s="537" t="s">
        <v>360</v>
      </c>
      <c r="D18" s="538" t="s">
        <v>362</v>
      </c>
      <c r="E18" s="538" t="s">
        <v>361</v>
      </c>
      <c r="F18" s="537" t="s">
        <v>363</v>
      </c>
      <c r="G18" s="537" t="s">
        <v>364</v>
      </c>
      <c r="H18" s="537" t="s">
        <v>365</v>
      </c>
      <c r="I18" s="539" t="s">
        <v>749</v>
      </c>
      <c r="J18" s="639"/>
    </row>
    <row r="19" spans="1:10" x14ac:dyDescent="0.2">
      <c r="A19" s="540" t="s">
        <v>80</v>
      </c>
      <c r="B19" s="566">
        <f t="shared" ref="B19:B24" si="0">C19+E19+H19</f>
        <v>0</v>
      </c>
      <c r="C19" s="552"/>
      <c r="D19" s="553"/>
      <c r="E19" s="553"/>
      <c r="F19" s="563"/>
      <c r="G19" s="553"/>
      <c r="H19" s="554"/>
      <c r="I19" s="555">
        <f t="shared" ref="I19:I24" si="1">C19+F19</f>
        <v>0</v>
      </c>
      <c r="J19" s="639"/>
    </row>
    <row r="20" spans="1:10" x14ac:dyDescent="0.2">
      <c r="A20" s="541" t="s">
        <v>91</v>
      </c>
      <c r="B20" s="567">
        <f t="shared" si="0"/>
        <v>0</v>
      </c>
      <c r="C20" s="556"/>
      <c r="D20" s="556"/>
      <c r="E20" s="557"/>
      <c r="F20" s="564"/>
      <c r="G20" s="556"/>
      <c r="H20" s="557"/>
      <c r="I20" s="558">
        <f t="shared" si="1"/>
        <v>0</v>
      </c>
      <c r="J20" s="639"/>
    </row>
    <row r="21" spans="1:10" x14ac:dyDescent="0.2">
      <c r="A21" s="542" t="s">
        <v>81</v>
      </c>
      <c r="B21" s="568">
        <f t="shared" si="0"/>
        <v>0</v>
      </c>
      <c r="C21" s="557"/>
      <c r="D21" s="557"/>
      <c r="E21" s="557"/>
      <c r="F21" s="565"/>
      <c r="G21" s="557"/>
      <c r="H21" s="557"/>
      <c r="I21" s="558">
        <f t="shared" si="1"/>
        <v>0</v>
      </c>
      <c r="J21" s="639"/>
    </row>
    <row r="22" spans="1:10" x14ac:dyDescent="0.2">
      <c r="A22" s="542" t="s">
        <v>92</v>
      </c>
      <c r="B22" s="568">
        <f t="shared" si="0"/>
        <v>0</v>
      </c>
      <c r="C22" s="557"/>
      <c r="D22" s="557"/>
      <c r="E22" s="557"/>
      <c r="F22" s="565"/>
      <c r="G22" s="557"/>
      <c r="H22" s="557"/>
      <c r="I22" s="558">
        <f t="shared" si="1"/>
        <v>0</v>
      </c>
      <c r="J22" s="639"/>
    </row>
    <row r="23" spans="1:10" x14ac:dyDescent="0.2">
      <c r="A23" s="542" t="s">
        <v>82</v>
      </c>
      <c r="B23" s="568">
        <f t="shared" si="0"/>
        <v>0</v>
      </c>
      <c r="C23" s="557"/>
      <c r="D23" s="557"/>
      <c r="E23" s="557"/>
      <c r="F23" s="565"/>
      <c r="G23" s="557"/>
      <c r="H23" s="557"/>
      <c r="I23" s="558">
        <f t="shared" si="1"/>
        <v>0</v>
      </c>
      <c r="J23" s="639"/>
    </row>
    <row r="24" spans="1:10" ht="13.5" thickBot="1" x14ac:dyDescent="0.25">
      <c r="A24" s="542" t="s">
        <v>83</v>
      </c>
      <c r="B24" s="568">
        <f t="shared" si="0"/>
        <v>0</v>
      </c>
      <c r="C24" s="557"/>
      <c r="D24" s="557"/>
      <c r="E24" s="557"/>
      <c r="F24" s="565"/>
      <c r="G24" s="557"/>
      <c r="H24" s="557"/>
      <c r="I24" s="558">
        <f t="shared" si="1"/>
        <v>0</v>
      </c>
      <c r="J24" s="639"/>
    </row>
    <row r="25" spans="1:10" ht="13.5" thickBot="1" x14ac:dyDescent="0.25">
      <c r="A25" s="543" t="s">
        <v>84</v>
      </c>
      <c r="B25" s="569">
        <f t="shared" ref="B25:I25" si="2">B19+SUM(B21:B24)</f>
        <v>0</v>
      </c>
      <c r="C25" s="559">
        <f t="shared" si="2"/>
        <v>0</v>
      </c>
      <c r="D25" s="559">
        <f t="shared" si="2"/>
        <v>0</v>
      </c>
      <c r="E25" s="559">
        <f t="shared" si="2"/>
        <v>0</v>
      </c>
      <c r="F25" s="559">
        <f t="shared" si="2"/>
        <v>0</v>
      </c>
      <c r="G25" s="559">
        <f t="shared" si="2"/>
        <v>0</v>
      </c>
      <c r="H25" s="559">
        <f t="shared" si="2"/>
        <v>0</v>
      </c>
      <c r="I25" s="560">
        <f t="shared" si="2"/>
        <v>0</v>
      </c>
      <c r="J25" s="639"/>
    </row>
    <row r="26" spans="1:10" x14ac:dyDescent="0.2">
      <c r="A26" s="544" t="s">
        <v>87</v>
      </c>
      <c r="B26" s="566">
        <f>C26+E26+H26</f>
        <v>0</v>
      </c>
      <c r="C26" s="553"/>
      <c r="D26" s="553"/>
      <c r="E26" s="553"/>
      <c r="F26" s="553"/>
      <c r="G26" s="553"/>
      <c r="H26" s="553"/>
      <c r="I26" s="555">
        <f>C26+F26</f>
        <v>0</v>
      </c>
      <c r="J26" s="639"/>
    </row>
    <row r="27" spans="1:10" x14ac:dyDescent="0.2">
      <c r="A27" s="545" t="s">
        <v>88</v>
      </c>
      <c r="B27" s="568">
        <f>C27+E27+H27</f>
        <v>0</v>
      </c>
      <c r="C27" s="557"/>
      <c r="D27" s="557"/>
      <c r="E27" s="557"/>
      <c r="F27" s="557"/>
      <c r="G27" s="557"/>
      <c r="H27" s="557"/>
      <c r="I27" s="558">
        <f>C27+F27</f>
        <v>0</v>
      </c>
      <c r="J27" s="639"/>
    </row>
    <row r="28" spans="1:10" x14ac:dyDescent="0.2">
      <c r="A28" s="545" t="s">
        <v>89</v>
      </c>
      <c r="B28" s="568">
        <f>C28+E28+H28</f>
        <v>0</v>
      </c>
      <c r="C28" s="557"/>
      <c r="D28" s="557"/>
      <c r="E28" s="557"/>
      <c r="F28" s="557"/>
      <c r="G28" s="557"/>
      <c r="H28" s="557"/>
      <c r="I28" s="558">
        <f>C28+F28</f>
        <v>0</v>
      </c>
      <c r="J28" s="639"/>
    </row>
    <row r="29" spans="1:10" x14ac:dyDescent="0.2">
      <c r="A29" s="545" t="s">
        <v>90</v>
      </c>
      <c r="B29" s="568">
        <f>C29+E29+H29</f>
        <v>0</v>
      </c>
      <c r="C29" s="557"/>
      <c r="D29" s="557"/>
      <c r="E29" s="557"/>
      <c r="F29" s="557"/>
      <c r="G29" s="557"/>
      <c r="H29" s="557"/>
      <c r="I29" s="558">
        <f>C29+F29</f>
        <v>0</v>
      </c>
      <c r="J29" s="639"/>
    </row>
    <row r="30" spans="1:10" ht="13.5" thickBot="1" x14ac:dyDescent="0.25">
      <c r="A30" s="546"/>
      <c r="B30" s="570">
        <f>C30+E30+H30</f>
        <v>0</v>
      </c>
      <c r="C30" s="561"/>
      <c r="D30" s="561"/>
      <c r="E30" s="557"/>
      <c r="F30" s="561"/>
      <c r="G30" s="561"/>
      <c r="H30" s="557"/>
      <c r="I30" s="562">
        <f>C30+F30</f>
        <v>0</v>
      </c>
      <c r="J30" s="639"/>
    </row>
    <row r="31" spans="1:10" ht="13.5" thickBot="1" x14ac:dyDescent="0.25">
      <c r="A31" s="547" t="s">
        <v>70</v>
      </c>
      <c r="B31" s="569">
        <f t="shared" ref="B31:I31" si="3">SUM(B26:B30)</f>
        <v>0</v>
      </c>
      <c r="C31" s="559">
        <f t="shared" si="3"/>
        <v>0</v>
      </c>
      <c r="D31" s="559">
        <f t="shared" si="3"/>
        <v>0</v>
      </c>
      <c r="E31" s="559">
        <f t="shared" si="3"/>
        <v>0</v>
      </c>
      <c r="F31" s="559">
        <f t="shared" si="3"/>
        <v>0</v>
      </c>
      <c r="G31" s="559">
        <f t="shared" si="3"/>
        <v>0</v>
      </c>
      <c r="H31" s="559">
        <f t="shared" si="3"/>
        <v>0</v>
      </c>
      <c r="I31" s="560">
        <f t="shared" si="3"/>
        <v>0</v>
      </c>
      <c r="J31" s="639"/>
    </row>
    <row r="32" spans="1:10" x14ac:dyDescent="0.2">
      <c r="A32" s="655" t="s">
        <v>474</v>
      </c>
      <c r="B32" s="655"/>
      <c r="C32" s="655"/>
      <c r="D32" s="655"/>
      <c r="E32" s="655"/>
      <c r="F32" s="655"/>
      <c r="G32" s="655"/>
      <c r="H32" s="655"/>
      <c r="I32" s="655"/>
      <c r="J32" s="639"/>
    </row>
    <row r="33" spans="1:10" x14ac:dyDescent="0.2">
      <c r="A33" s="548"/>
      <c r="B33" s="548"/>
      <c r="C33" s="548"/>
      <c r="D33" s="548"/>
      <c r="E33" s="548"/>
      <c r="F33" s="548"/>
      <c r="G33" s="548"/>
      <c r="H33" s="548"/>
      <c r="I33" s="548"/>
      <c r="J33" s="639"/>
    </row>
  </sheetData>
  <mergeCells count="21">
    <mergeCell ref="A2:I2"/>
    <mergeCell ref="H13:I13"/>
    <mergeCell ref="A4:F4"/>
    <mergeCell ref="A5:F5"/>
    <mergeCell ref="D17:F17"/>
    <mergeCell ref="C16:C17"/>
    <mergeCell ref="A32:I32"/>
    <mergeCell ref="A6:F6"/>
    <mergeCell ref="A9:I9"/>
    <mergeCell ref="A10:I10"/>
    <mergeCell ref="A12:B12"/>
    <mergeCell ref="G17:I17"/>
    <mergeCell ref="A1:I1"/>
    <mergeCell ref="C12:I12"/>
    <mergeCell ref="H3:I3"/>
    <mergeCell ref="A7:F7"/>
    <mergeCell ref="J1:J33"/>
    <mergeCell ref="A14:A17"/>
    <mergeCell ref="B14:I14"/>
    <mergeCell ref="B15:B17"/>
    <mergeCell ref="C15:I1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33" zoomScale="120" zoomScaleNormal="120" zoomScaleSheetLayoutView="100" workbookViewId="0">
      <selection activeCell="I145" sqref="I145"/>
    </sheetView>
  </sheetViews>
  <sheetFormatPr defaultRowHeight="12.75" x14ac:dyDescent="0.2"/>
  <cols>
    <col min="1" max="1" width="16.1640625" style="132" customWidth="1"/>
    <col min="2" max="2" width="62" style="133" customWidth="1"/>
    <col min="3" max="3" width="14.1640625" style="13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272"/>
      <c r="B1" s="628" t="str">
        <f>CONCATENATE("6.1.1. melléklet ",Z_ALAPADATOK!A7," ",Z_ALAPADATOK!B7," ",Z_ALAPADATOK!C7," ",Z_ALAPADATOK!D7," ",Z_ALAPADATOK!E7," ",Z_ALAPADATOK!F7," ",Z_ALAPADATOK!G7," ",Z_ALAPADATOK!H7)</f>
        <v>6.1.1. melléklet a … / 2021 ( … ) önkormányzati rendelethez</v>
      </c>
      <c r="C1" s="629"/>
      <c r="D1" s="629"/>
      <c r="E1" s="629"/>
    </row>
    <row r="2" spans="1:5" s="49" customFormat="1" ht="21.2" customHeight="1" thickBot="1" x14ac:dyDescent="0.25">
      <c r="A2" s="279" t="s">
        <v>40</v>
      </c>
      <c r="B2" s="627" t="str">
        <f>CONCATENATE(Z_ALAPADATOK!A3)</f>
        <v>Háromhuta Község Önkormányzata</v>
      </c>
      <c r="C2" s="627"/>
      <c r="D2" s="627"/>
      <c r="E2" s="280" t="s">
        <v>36</v>
      </c>
    </row>
    <row r="3" spans="1:5" s="49" customFormat="1" ht="24.75" thickBot="1" x14ac:dyDescent="0.25">
      <c r="A3" s="279" t="s">
        <v>131</v>
      </c>
      <c r="B3" s="627" t="s">
        <v>296</v>
      </c>
      <c r="C3" s="627"/>
      <c r="D3" s="627"/>
      <c r="E3" s="281" t="s">
        <v>39</v>
      </c>
    </row>
    <row r="4" spans="1:5" s="50" customFormat="1" ht="15.95" customHeight="1" thickBot="1" x14ac:dyDescent="0.3">
      <c r="A4" s="273"/>
      <c r="B4" s="273"/>
      <c r="C4" s="274"/>
      <c r="D4" s="275"/>
      <c r="E4" s="274" t="str">
        <f>'Z_6.1.sz.mell'!E4</f>
        <v xml:space="preserve"> Forintban!</v>
      </c>
    </row>
    <row r="5" spans="1:5" ht="24.75" thickBot="1" x14ac:dyDescent="0.25">
      <c r="A5" s="276" t="s">
        <v>132</v>
      </c>
      <c r="B5" s="277" t="s">
        <v>446</v>
      </c>
      <c r="C5" s="277" t="s">
        <v>413</v>
      </c>
      <c r="D5" s="278" t="s">
        <v>414</v>
      </c>
      <c r="E5" s="265" t="str">
        <f>CONCATENATE('Z_6.1.sz.mell'!E5)</f>
        <v>Teljesítés
2019. XII. 31.</v>
      </c>
    </row>
    <row r="6" spans="1:5" s="47" customFormat="1" ht="12.95" customHeight="1" thickBot="1" x14ac:dyDescent="0.25">
      <c r="A6" s="69" t="s">
        <v>358</v>
      </c>
      <c r="B6" s="70" t="s">
        <v>359</v>
      </c>
      <c r="C6" s="70" t="s">
        <v>360</v>
      </c>
      <c r="D6" s="248" t="s">
        <v>362</v>
      </c>
      <c r="E6" s="71" t="s">
        <v>361</v>
      </c>
    </row>
    <row r="7" spans="1:5" s="47" customFormat="1" ht="15.95" customHeight="1" thickBot="1" x14ac:dyDescent="0.25">
      <c r="A7" s="624" t="s">
        <v>37</v>
      </c>
      <c r="B7" s="625"/>
      <c r="C7" s="625"/>
      <c r="D7" s="625"/>
      <c r="E7" s="626"/>
    </row>
    <row r="8" spans="1:5" s="47" customFormat="1" ht="12" customHeight="1" thickBot="1" x14ac:dyDescent="0.25">
      <c r="A8" s="25" t="s">
        <v>4</v>
      </c>
      <c r="B8" s="19" t="s">
        <v>153</v>
      </c>
      <c r="C8" s="139">
        <f>+C9+C10+C11+C12+C13+C14</f>
        <v>18818316</v>
      </c>
      <c r="D8" s="139">
        <f>+D9+D10+D11+D12+D13+D14</f>
        <v>23510677</v>
      </c>
      <c r="E8" s="81">
        <f>+E9+E10+E11+E12+E13+E14</f>
        <v>23510677</v>
      </c>
    </row>
    <row r="9" spans="1:5" s="51" customFormat="1" ht="12" customHeight="1" x14ac:dyDescent="0.2">
      <c r="A9" s="169" t="s">
        <v>59</v>
      </c>
      <c r="B9" s="152" t="s">
        <v>154</v>
      </c>
      <c r="C9" s="141">
        <v>11143316</v>
      </c>
      <c r="D9" s="219">
        <v>10565051</v>
      </c>
      <c r="E9" s="83">
        <v>10565051</v>
      </c>
    </row>
    <row r="10" spans="1:5" s="52" customFormat="1" ht="12" customHeight="1" x14ac:dyDescent="0.2">
      <c r="A10" s="170" t="s">
        <v>60</v>
      </c>
      <c r="B10" s="153" t="s">
        <v>155</v>
      </c>
      <c r="C10" s="140"/>
      <c r="D10" s="220"/>
      <c r="E10" s="82"/>
    </row>
    <row r="11" spans="1:5" s="52" customFormat="1" ht="12" customHeight="1" x14ac:dyDescent="0.2">
      <c r="A11" s="170" t="s">
        <v>61</v>
      </c>
      <c r="B11" s="153" t="s">
        <v>156</v>
      </c>
      <c r="C11" s="140">
        <v>5875000</v>
      </c>
      <c r="D11" s="220">
        <v>6423856</v>
      </c>
      <c r="E11" s="82">
        <v>6423856</v>
      </c>
    </row>
    <row r="12" spans="1:5" s="52" customFormat="1" ht="12" customHeight="1" x14ac:dyDescent="0.2">
      <c r="A12" s="170" t="s">
        <v>62</v>
      </c>
      <c r="B12" s="153" t="s">
        <v>157</v>
      </c>
      <c r="C12" s="140">
        <v>1800000</v>
      </c>
      <c r="D12" s="220">
        <v>2000000</v>
      </c>
      <c r="E12" s="82">
        <v>2000000</v>
      </c>
    </row>
    <row r="13" spans="1:5" s="52" customFormat="1" ht="12" customHeight="1" x14ac:dyDescent="0.2">
      <c r="A13" s="170" t="s">
        <v>93</v>
      </c>
      <c r="B13" s="153" t="s">
        <v>366</v>
      </c>
      <c r="C13" s="140"/>
      <c r="D13" s="220">
        <v>4521770</v>
      </c>
      <c r="E13" s="82">
        <v>4521770</v>
      </c>
    </row>
    <row r="14" spans="1:5" s="51" customFormat="1" ht="12" customHeight="1" thickBot="1" x14ac:dyDescent="0.25">
      <c r="A14" s="171" t="s">
        <v>63</v>
      </c>
      <c r="B14" s="154" t="s">
        <v>307</v>
      </c>
      <c r="C14" s="140"/>
      <c r="D14" s="220"/>
      <c r="E14" s="82"/>
    </row>
    <row r="15" spans="1:5" s="51" customFormat="1" ht="12" customHeight="1" thickBot="1" x14ac:dyDescent="0.25">
      <c r="A15" s="25" t="s">
        <v>5</v>
      </c>
      <c r="B15" s="88" t="s">
        <v>158</v>
      </c>
      <c r="C15" s="139">
        <f>+C16+C17+C18+C19+C20</f>
        <v>47799672</v>
      </c>
      <c r="D15" s="139">
        <f>+D16+D17+D18+D19+D20</f>
        <v>47799672</v>
      </c>
      <c r="E15" s="81">
        <f>+E16+E17+E18+E19+E20</f>
        <v>45691158</v>
      </c>
    </row>
    <row r="16" spans="1:5" s="51" customFormat="1" ht="12" customHeight="1" x14ac:dyDescent="0.2">
      <c r="A16" s="169" t="s">
        <v>65</v>
      </c>
      <c r="B16" s="152" t="s">
        <v>159</v>
      </c>
      <c r="C16" s="141"/>
      <c r="D16" s="141"/>
      <c r="E16" s="83"/>
    </row>
    <row r="17" spans="1:5" s="51" customFormat="1" ht="12" customHeight="1" x14ac:dyDescent="0.2">
      <c r="A17" s="170" t="s">
        <v>66</v>
      </c>
      <c r="B17" s="153" t="s">
        <v>160</v>
      </c>
      <c r="C17" s="140"/>
      <c r="D17" s="140"/>
      <c r="E17" s="82"/>
    </row>
    <row r="18" spans="1:5" s="51" customFormat="1" ht="12" customHeight="1" x14ac:dyDescent="0.2">
      <c r="A18" s="170" t="s">
        <v>67</v>
      </c>
      <c r="B18" s="153" t="s">
        <v>299</v>
      </c>
      <c r="C18" s="140"/>
      <c r="D18" s="140"/>
      <c r="E18" s="82">
        <v>4000000</v>
      </c>
    </row>
    <row r="19" spans="1:5" s="51" customFormat="1" ht="12" customHeight="1" x14ac:dyDescent="0.2">
      <c r="A19" s="170" t="s">
        <v>68</v>
      </c>
      <c r="B19" s="153" t="s">
        <v>300</v>
      </c>
      <c r="C19" s="140"/>
      <c r="D19" s="140"/>
      <c r="E19" s="82"/>
    </row>
    <row r="20" spans="1:5" s="51" customFormat="1" ht="12" customHeight="1" x14ac:dyDescent="0.2">
      <c r="A20" s="170" t="s">
        <v>69</v>
      </c>
      <c r="B20" s="153" t="s">
        <v>161</v>
      </c>
      <c r="C20" s="140">
        <v>47799672</v>
      </c>
      <c r="D20" s="140">
        <v>47799672</v>
      </c>
      <c r="E20" s="82">
        <v>41691158</v>
      </c>
    </row>
    <row r="21" spans="1:5" s="52" customFormat="1" ht="12" customHeight="1" thickBot="1" x14ac:dyDescent="0.25">
      <c r="A21" s="171" t="s">
        <v>76</v>
      </c>
      <c r="B21" s="154" t="s">
        <v>162</v>
      </c>
      <c r="C21" s="142"/>
      <c r="D21" s="142"/>
      <c r="E21" s="84"/>
    </row>
    <row r="22" spans="1:5" s="52" customFormat="1" ht="12" customHeight="1" thickBot="1" x14ac:dyDescent="0.25">
      <c r="A22" s="25" t="s">
        <v>6</v>
      </c>
      <c r="B22" s="19" t="s">
        <v>163</v>
      </c>
      <c r="C22" s="139">
        <f>+C23+C24+C25+C26+C27</f>
        <v>197390000</v>
      </c>
      <c r="D22" s="139">
        <f>+D23+D24+D25+D26+D27</f>
        <v>195903200</v>
      </c>
      <c r="E22" s="81">
        <f>+E23+E24+E25+E26+E27</f>
        <v>14114847</v>
      </c>
    </row>
    <row r="23" spans="1:5" s="52" customFormat="1" ht="12" customHeight="1" x14ac:dyDescent="0.2">
      <c r="A23" s="169" t="s">
        <v>48</v>
      </c>
      <c r="B23" s="152" t="s">
        <v>164</v>
      </c>
      <c r="C23" s="141"/>
      <c r="D23" s="141"/>
      <c r="E23" s="83"/>
    </row>
    <row r="24" spans="1:5" s="51" customFormat="1" ht="12" customHeight="1" x14ac:dyDescent="0.2">
      <c r="A24" s="170" t="s">
        <v>49</v>
      </c>
      <c r="B24" s="153" t="s">
        <v>165</v>
      </c>
      <c r="C24" s="140"/>
      <c r="D24" s="140"/>
      <c r="E24" s="82"/>
    </row>
    <row r="25" spans="1:5" s="52" customFormat="1" ht="12" customHeight="1" x14ac:dyDescent="0.2">
      <c r="A25" s="170" t="s">
        <v>50</v>
      </c>
      <c r="B25" s="153" t="s">
        <v>301</v>
      </c>
      <c r="C25" s="140">
        <v>197390000</v>
      </c>
      <c r="D25" s="140">
        <v>195903200</v>
      </c>
      <c r="E25" s="82">
        <v>14114847</v>
      </c>
    </row>
    <row r="26" spans="1:5" s="52" customFormat="1" ht="12" customHeight="1" x14ac:dyDescent="0.2">
      <c r="A26" s="170" t="s">
        <v>51</v>
      </c>
      <c r="B26" s="153" t="s">
        <v>302</v>
      </c>
      <c r="C26" s="140"/>
      <c r="D26" s="140"/>
      <c r="E26" s="82"/>
    </row>
    <row r="27" spans="1:5" s="52" customFormat="1" ht="12" customHeight="1" x14ac:dyDescent="0.2">
      <c r="A27" s="170" t="s">
        <v>106</v>
      </c>
      <c r="B27" s="153" t="s">
        <v>166</v>
      </c>
      <c r="C27" s="140"/>
      <c r="D27" s="140"/>
      <c r="E27" s="82"/>
    </row>
    <row r="28" spans="1:5" s="52" customFormat="1" ht="12" customHeight="1" thickBot="1" x14ac:dyDescent="0.25">
      <c r="A28" s="171" t="s">
        <v>107</v>
      </c>
      <c r="B28" s="154" t="s">
        <v>167</v>
      </c>
      <c r="C28" s="142"/>
      <c r="D28" s="142"/>
      <c r="E28" s="84"/>
    </row>
    <row r="29" spans="1:5" s="52" customFormat="1" ht="12" customHeight="1" thickBot="1" x14ac:dyDescent="0.25">
      <c r="A29" s="25" t="s">
        <v>108</v>
      </c>
      <c r="B29" s="19" t="s">
        <v>439</v>
      </c>
      <c r="C29" s="145">
        <f>SUM(C30:C36)</f>
        <v>10890000</v>
      </c>
      <c r="D29" s="145">
        <f>SUM(D30:D36)</f>
        <v>9890000</v>
      </c>
      <c r="E29" s="181">
        <f>SUM(E30:E36)</f>
        <v>4604797</v>
      </c>
    </row>
    <row r="30" spans="1:5" s="52" customFormat="1" ht="12" customHeight="1" x14ac:dyDescent="0.2">
      <c r="A30" s="169" t="s">
        <v>168</v>
      </c>
      <c r="B30" s="152" t="str">
        <f>'Z_1.1.sz.mell.'!B33</f>
        <v>Építményadó</v>
      </c>
      <c r="C30" s="141">
        <v>3000000</v>
      </c>
      <c r="D30" s="141">
        <v>3000000</v>
      </c>
      <c r="E30" s="83">
        <v>3017029</v>
      </c>
    </row>
    <row r="31" spans="1:5" s="52" customFormat="1" ht="12" customHeight="1" x14ac:dyDescent="0.2">
      <c r="A31" s="170" t="s">
        <v>169</v>
      </c>
      <c r="B31" s="152" t="str">
        <f>'Z_1.1.sz.mell.'!B34</f>
        <v xml:space="preserve">Idegenforgalmi adó </v>
      </c>
      <c r="C31" s="140">
        <v>0</v>
      </c>
      <c r="D31" s="140"/>
      <c r="E31" s="82"/>
    </row>
    <row r="32" spans="1:5" s="52" customFormat="1" ht="12" customHeight="1" x14ac:dyDescent="0.2">
      <c r="A32" s="170" t="s">
        <v>170</v>
      </c>
      <c r="B32" s="152" t="str">
        <f>'Z_1.1.sz.mell.'!B35</f>
        <v>Iparűzési adó</v>
      </c>
      <c r="C32" s="140">
        <v>0</v>
      </c>
      <c r="D32" s="140">
        <v>0</v>
      </c>
      <c r="E32" s="82">
        <v>0</v>
      </c>
    </row>
    <row r="33" spans="1:5" s="52" customFormat="1" ht="12" customHeight="1" x14ac:dyDescent="0.2">
      <c r="A33" s="170" t="s">
        <v>171</v>
      </c>
      <c r="B33" s="152" t="str">
        <f>'Z_1.1.sz.mell.'!B36</f>
        <v>Egyéb áruhasználati ls szolgáltatási adók</v>
      </c>
      <c r="C33" s="140">
        <v>4370000</v>
      </c>
      <c r="D33" s="140">
        <v>4370000</v>
      </c>
      <c r="E33" s="82">
        <v>614700</v>
      </c>
    </row>
    <row r="34" spans="1:5" s="52" customFormat="1" ht="12" customHeight="1" x14ac:dyDescent="0.2">
      <c r="A34" s="170" t="s">
        <v>442</v>
      </c>
      <c r="B34" s="152" t="str">
        <f>'Z_1.1.sz.mell.'!B37</f>
        <v>Gépjárműadó</v>
      </c>
      <c r="C34" s="140">
        <v>1000000</v>
      </c>
      <c r="D34" s="140">
        <v>0</v>
      </c>
      <c r="E34" s="82">
        <v>0</v>
      </c>
    </row>
    <row r="35" spans="1:5" s="52" customFormat="1" ht="12" customHeight="1" x14ac:dyDescent="0.2">
      <c r="A35" s="170" t="s">
        <v>443</v>
      </c>
      <c r="B35" s="152" t="str">
        <f>'Z_1.1.sz.mell.'!B38</f>
        <v>Egyéb közhatalmi bevételek</v>
      </c>
      <c r="C35" s="140">
        <v>2520000</v>
      </c>
      <c r="D35" s="140">
        <v>2520000</v>
      </c>
      <c r="E35" s="82">
        <v>17275</v>
      </c>
    </row>
    <row r="36" spans="1:5" s="52" customFormat="1" ht="12" customHeight="1" thickBot="1" x14ac:dyDescent="0.25">
      <c r="A36" s="171" t="s">
        <v>444</v>
      </c>
      <c r="B36" s="152" t="str">
        <f>'Z_1.1.sz.mell.'!B39</f>
        <v>Kommunális adó</v>
      </c>
      <c r="C36" s="142"/>
      <c r="D36" s="142"/>
      <c r="E36" s="84">
        <v>955793</v>
      </c>
    </row>
    <row r="37" spans="1:5" s="52" customFormat="1" ht="12" customHeight="1" thickBot="1" x14ac:dyDescent="0.25">
      <c r="A37" s="25" t="s">
        <v>8</v>
      </c>
      <c r="B37" s="19" t="s">
        <v>308</v>
      </c>
      <c r="C37" s="139">
        <f>SUM(C38:C48)</f>
        <v>39116345</v>
      </c>
      <c r="D37" s="139">
        <f>SUM(D38:D48)</f>
        <v>106069944</v>
      </c>
      <c r="E37" s="81">
        <f>SUM(E38:E48)</f>
        <v>31096092</v>
      </c>
    </row>
    <row r="38" spans="1:5" s="52" customFormat="1" ht="12" customHeight="1" x14ac:dyDescent="0.2">
      <c r="A38" s="169" t="s">
        <v>52</v>
      </c>
      <c r="B38" s="152" t="s">
        <v>175</v>
      </c>
      <c r="C38" s="141">
        <v>15445845</v>
      </c>
      <c r="D38" s="141">
        <v>15445845</v>
      </c>
      <c r="E38" s="83">
        <v>15064471</v>
      </c>
    </row>
    <row r="39" spans="1:5" s="52" customFormat="1" ht="12" customHeight="1" x14ac:dyDescent="0.2">
      <c r="A39" s="170" t="s">
        <v>53</v>
      </c>
      <c r="B39" s="153" t="s">
        <v>176</v>
      </c>
      <c r="C39" s="140">
        <v>16100000</v>
      </c>
      <c r="D39" s="140">
        <v>16100000</v>
      </c>
      <c r="E39" s="82">
        <v>5924784</v>
      </c>
    </row>
    <row r="40" spans="1:5" s="52" customFormat="1" ht="12" customHeight="1" x14ac:dyDescent="0.2">
      <c r="A40" s="170" t="s">
        <v>54</v>
      </c>
      <c r="B40" s="153" t="s">
        <v>177</v>
      </c>
      <c r="C40" s="140"/>
      <c r="D40" s="140"/>
      <c r="E40" s="82"/>
    </row>
    <row r="41" spans="1:5" s="52" customFormat="1" ht="12" customHeight="1" x14ac:dyDescent="0.2">
      <c r="A41" s="170" t="s">
        <v>110</v>
      </c>
      <c r="B41" s="153" t="s">
        <v>178</v>
      </c>
      <c r="C41" s="140"/>
      <c r="D41" s="140"/>
      <c r="E41" s="82"/>
    </row>
    <row r="42" spans="1:5" s="52" customFormat="1" ht="12" customHeight="1" x14ac:dyDescent="0.2">
      <c r="A42" s="170" t="s">
        <v>111</v>
      </c>
      <c r="B42" s="153" t="s">
        <v>179</v>
      </c>
      <c r="C42" s="140"/>
      <c r="D42" s="140"/>
      <c r="E42" s="82"/>
    </row>
    <row r="43" spans="1:5" s="52" customFormat="1" ht="12" customHeight="1" x14ac:dyDescent="0.2">
      <c r="A43" s="170" t="s">
        <v>112</v>
      </c>
      <c r="B43" s="153" t="s">
        <v>180</v>
      </c>
      <c r="C43" s="140">
        <v>7570000</v>
      </c>
      <c r="D43" s="140">
        <v>5832812</v>
      </c>
      <c r="E43" s="82">
        <v>4216097</v>
      </c>
    </row>
    <row r="44" spans="1:5" s="52" customFormat="1" ht="12" customHeight="1" x14ac:dyDescent="0.2">
      <c r="A44" s="170" t="s">
        <v>113</v>
      </c>
      <c r="B44" s="153" t="s">
        <v>181</v>
      </c>
      <c r="C44" s="140"/>
      <c r="D44" s="140"/>
      <c r="E44" s="82"/>
    </row>
    <row r="45" spans="1:5" s="52" customFormat="1" ht="12" customHeight="1" x14ac:dyDescent="0.2">
      <c r="A45" s="170" t="s">
        <v>114</v>
      </c>
      <c r="B45" s="153" t="s">
        <v>445</v>
      </c>
      <c r="C45" s="140">
        <v>500</v>
      </c>
      <c r="D45" s="140">
        <v>500</v>
      </c>
      <c r="E45" s="82">
        <v>3</v>
      </c>
    </row>
    <row r="46" spans="1:5" s="52" customFormat="1" ht="12" customHeight="1" x14ac:dyDescent="0.2">
      <c r="A46" s="170" t="s">
        <v>173</v>
      </c>
      <c r="B46" s="153" t="s">
        <v>183</v>
      </c>
      <c r="C46" s="143"/>
      <c r="D46" s="143"/>
      <c r="E46" s="85"/>
    </row>
    <row r="47" spans="1:5" s="52" customFormat="1" ht="12" customHeight="1" x14ac:dyDescent="0.2">
      <c r="A47" s="171" t="s">
        <v>174</v>
      </c>
      <c r="B47" s="154" t="s">
        <v>310</v>
      </c>
      <c r="C47" s="144"/>
      <c r="D47" s="144"/>
      <c r="E47" s="86"/>
    </row>
    <row r="48" spans="1:5" s="52" customFormat="1" ht="12" customHeight="1" thickBot="1" x14ac:dyDescent="0.25">
      <c r="A48" s="171" t="s">
        <v>309</v>
      </c>
      <c r="B48" s="154" t="s">
        <v>184</v>
      </c>
      <c r="C48" s="144"/>
      <c r="D48" s="144">
        <v>68690787</v>
      </c>
      <c r="E48" s="86">
        <v>5890737</v>
      </c>
    </row>
    <row r="49" spans="1:5" s="52" customFormat="1" ht="12" customHeight="1" thickBot="1" x14ac:dyDescent="0.25">
      <c r="A49" s="25" t="s">
        <v>9</v>
      </c>
      <c r="B49" s="19" t="s">
        <v>185</v>
      </c>
      <c r="C49" s="139">
        <f>SUM(C50:C54)</f>
        <v>0</v>
      </c>
      <c r="D49" s="139">
        <f>SUM(D50:D54)</f>
        <v>0</v>
      </c>
      <c r="E49" s="81">
        <f>SUM(E50:E54)</f>
        <v>2000000</v>
      </c>
    </row>
    <row r="50" spans="1:5" s="52" customFormat="1" ht="12" customHeight="1" x14ac:dyDescent="0.2">
      <c r="A50" s="169" t="s">
        <v>55</v>
      </c>
      <c r="B50" s="152" t="s">
        <v>189</v>
      </c>
      <c r="C50" s="183"/>
      <c r="D50" s="183"/>
      <c r="E50" s="87"/>
    </row>
    <row r="51" spans="1:5" s="52" customFormat="1" ht="12" customHeight="1" x14ac:dyDescent="0.2">
      <c r="A51" s="170" t="s">
        <v>56</v>
      </c>
      <c r="B51" s="153" t="s">
        <v>190</v>
      </c>
      <c r="C51" s="143"/>
      <c r="D51" s="143"/>
      <c r="E51" s="85">
        <v>2000000</v>
      </c>
    </row>
    <row r="52" spans="1:5" s="52" customFormat="1" ht="12" customHeight="1" x14ac:dyDescent="0.2">
      <c r="A52" s="170" t="s">
        <v>186</v>
      </c>
      <c r="B52" s="153" t="s">
        <v>191</v>
      </c>
      <c r="C52" s="143"/>
      <c r="D52" s="143"/>
      <c r="E52" s="85"/>
    </row>
    <row r="53" spans="1:5" s="52" customFormat="1" ht="12" customHeight="1" x14ac:dyDescent="0.2">
      <c r="A53" s="170" t="s">
        <v>187</v>
      </c>
      <c r="B53" s="153" t="s">
        <v>192</v>
      </c>
      <c r="C53" s="143"/>
      <c r="D53" s="143"/>
      <c r="E53" s="85"/>
    </row>
    <row r="54" spans="1:5" s="52" customFormat="1" ht="12" customHeight="1" thickBot="1" x14ac:dyDescent="0.25">
      <c r="A54" s="171" t="s">
        <v>188</v>
      </c>
      <c r="B54" s="154" t="s">
        <v>193</v>
      </c>
      <c r="C54" s="144"/>
      <c r="D54" s="144"/>
      <c r="E54" s="86"/>
    </row>
    <row r="55" spans="1:5" s="52" customFormat="1" ht="12" customHeight="1" thickBot="1" x14ac:dyDescent="0.25">
      <c r="A55" s="25" t="s">
        <v>115</v>
      </c>
      <c r="B55" s="19" t="s">
        <v>194</v>
      </c>
      <c r="C55" s="139">
        <f>SUM(C56:C58)</f>
        <v>0</v>
      </c>
      <c r="D55" s="139">
        <f>SUM(D56:D58)</f>
        <v>0</v>
      </c>
      <c r="E55" s="81">
        <f>SUM(E56:E58)</f>
        <v>0</v>
      </c>
    </row>
    <row r="56" spans="1:5" s="52" customFormat="1" ht="12" customHeight="1" x14ac:dyDescent="0.2">
      <c r="A56" s="169" t="s">
        <v>57</v>
      </c>
      <c r="B56" s="152" t="s">
        <v>195</v>
      </c>
      <c r="C56" s="141"/>
      <c r="D56" s="141"/>
      <c r="E56" s="83"/>
    </row>
    <row r="57" spans="1:5" s="52" customFormat="1" ht="12" customHeight="1" x14ac:dyDescent="0.2">
      <c r="A57" s="170" t="s">
        <v>58</v>
      </c>
      <c r="B57" s="153" t="s">
        <v>303</v>
      </c>
      <c r="C57" s="140"/>
      <c r="D57" s="140"/>
      <c r="E57" s="82"/>
    </row>
    <row r="58" spans="1:5" s="52" customFormat="1" ht="12" customHeight="1" x14ac:dyDescent="0.2">
      <c r="A58" s="170" t="s">
        <v>198</v>
      </c>
      <c r="B58" s="153" t="s">
        <v>196</v>
      </c>
      <c r="C58" s="140"/>
      <c r="D58" s="140"/>
      <c r="E58" s="82"/>
    </row>
    <row r="59" spans="1:5" s="52" customFormat="1" ht="12" customHeight="1" thickBot="1" x14ac:dyDescent="0.25">
      <c r="A59" s="171" t="s">
        <v>199</v>
      </c>
      <c r="B59" s="154" t="s">
        <v>197</v>
      </c>
      <c r="C59" s="142"/>
      <c r="D59" s="142"/>
      <c r="E59" s="84"/>
    </row>
    <row r="60" spans="1:5" s="52" customFormat="1" ht="12" customHeight="1" thickBot="1" x14ac:dyDescent="0.25">
      <c r="A60" s="25" t="s">
        <v>11</v>
      </c>
      <c r="B60" s="88" t="s">
        <v>200</v>
      </c>
      <c r="C60" s="139">
        <f>SUM(C61:C63)</f>
        <v>0</v>
      </c>
      <c r="D60" s="139">
        <f>SUM(D61:D63)</f>
        <v>0</v>
      </c>
      <c r="E60" s="81">
        <f>SUM(E61:E63)</f>
        <v>0</v>
      </c>
    </row>
    <row r="61" spans="1:5" s="52" customFormat="1" ht="12" customHeight="1" x14ac:dyDescent="0.2">
      <c r="A61" s="169" t="s">
        <v>116</v>
      </c>
      <c r="B61" s="152" t="s">
        <v>202</v>
      </c>
      <c r="C61" s="143"/>
      <c r="D61" s="143"/>
      <c r="E61" s="85"/>
    </row>
    <row r="62" spans="1:5" s="52" customFormat="1" ht="12" customHeight="1" x14ac:dyDescent="0.2">
      <c r="A62" s="170" t="s">
        <v>117</v>
      </c>
      <c r="B62" s="153" t="s">
        <v>304</v>
      </c>
      <c r="C62" s="143"/>
      <c r="D62" s="143"/>
      <c r="E62" s="85"/>
    </row>
    <row r="63" spans="1:5" s="52" customFormat="1" ht="12" customHeight="1" x14ac:dyDescent="0.2">
      <c r="A63" s="170" t="s">
        <v>136</v>
      </c>
      <c r="B63" s="153" t="s">
        <v>203</v>
      </c>
      <c r="C63" s="143"/>
      <c r="D63" s="143"/>
      <c r="E63" s="85"/>
    </row>
    <row r="64" spans="1:5" s="52" customFormat="1" ht="12" customHeight="1" thickBot="1" x14ac:dyDescent="0.25">
      <c r="A64" s="171" t="s">
        <v>201</v>
      </c>
      <c r="B64" s="154" t="s">
        <v>204</v>
      </c>
      <c r="C64" s="143"/>
      <c r="D64" s="143"/>
      <c r="E64" s="85"/>
    </row>
    <row r="65" spans="1:5" s="52" customFormat="1" ht="12" customHeight="1" thickBot="1" x14ac:dyDescent="0.25">
      <c r="A65" s="25" t="s">
        <v>12</v>
      </c>
      <c r="B65" s="19" t="s">
        <v>205</v>
      </c>
      <c r="C65" s="145">
        <f>+C8+C15+C22+C29+C37+C49+C55+C60</f>
        <v>314014333</v>
      </c>
      <c r="D65" s="145">
        <f>+D8+D15+D22+D29+D37+D49+D55+D60</f>
        <v>383173493</v>
      </c>
      <c r="E65" s="181">
        <f>+E8+E15+E22+E29+E37+E49+E55+E60</f>
        <v>121017571</v>
      </c>
    </row>
    <row r="66" spans="1:5" s="52" customFormat="1" ht="12" customHeight="1" thickBot="1" x14ac:dyDescent="0.2">
      <c r="A66" s="172" t="s">
        <v>290</v>
      </c>
      <c r="B66" s="88" t="s">
        <v>207</v>
      </c>
      <c r="C66" s="139">
        <f>SUM(C67:C69)</f>
        <v>0</v>
      </c>
      <c r="D66" s="139">
        <f>SUM(D67:D69)</f>
        <v>0</v>
      </c>
      <c r="E66" s="81">
        <f>SUM(E67:E69)</f>
        <v>0</v>
      </c>
    </row>
    <row r="67" spans="1:5" s="52" customFormat="1" ht="12" customHeight="1" x14ac:dyDescent="0.2">
      <c r="A67" s="169" t="s">
        <v>235</v>
      </c>
      <c r="B67" s="152" t="s">
        <v>208</v>
      </c>
      <c r="C67" s="143"/>
      <c r="D67" s="143"/>
      <c r="E67" s="85"/>
    </row>
    <row r="68" spans="1:5" s="52" customFormat="1" ht="12" customHeight="1" x14ac:dyDescent="0.2">
      <c r="A68" s="170" t="s">
        <v>244</v>
      </c>
      <c r="B68" s="153" t="s">
        <v>209</v>
      </c>
      <c r="C68" s="143"/>
      <c r="D68" s="143"/>
      <c r="E68" s="85"/>
    </row>
    <row r="69" spans="1:5" s="52" customFormat="1" ht="12" customHeight="1" thickBot="1" x14ac:dyDescent="0.25">
      <c r="A69" s="179" t="s">
        <v>245</v>
      </c>
      <c r="B69" s="271" t="s">
        <v>210</v>
      </c>
      <c r="C69" s="143"/>
      <c r="D69" s="143"/>
      <c r="E69" s="85"/>
    </row>
    <row r="70" spans="1:5" s="52" customFormat="1" ht="12" customHeight="1" thickBot="1" x14ac:dyDescent="0.2">
      <c r="A70" s="172" t="s">
        <v>211</v>
      </c>
      <c r="B70" s="88" t="s">
        <v>212</v>
      </c>
      <c r="C70" s="139">
        <f>SUM(C71:C74)</f>
        <v>0</v>
      </c>
      <c r="D70" s="139">
        <f>SUM(D71:D74)</f>
        <v>0</v>
      </c>
      <c r="E70" s="81">
        <f>SUM(E71:E74)</f>
        <v>0</v>
      </c>
    </row>
    <row r="71" spans="1:5" s="52" customFormat="1" ht="12" customHeight="1" x14ac:dyDescent="0.2">
      <c r="A71" s="169" t="s">
        <v>94</v>
      </c>
      <c r="B71" s="258" t="s">
        <v>213</v>
      </c>
      <c r="C71" s="143"/>
      <c r="D71" s="143"/>
      <c r="E71" s="85"/>
    </row>
    <row r="72" spans="1:5" s="52" customFormat="1" ht="12" customHeight="1" x14ac:dyDescent="0.2">
      <c r="A72" s="170" t="s">
        <v>95</v>
      </c>
      <c r="B72" s="258" t="s">
        <v>452</v>
      </c>
      <c r="C72" s="143"/>
      <c r="D72" s="143"/>
      <c r="E72" s="85"/>
    </row>
    <row r="73" spans="1:5" s="52" customFormat="1" ht="12" customHeight="1" x14ac:dyDescent="0.2">
      <c r="A73" s="170" t="s">
        <v>236</v>
      </c>
      <c r="B73" s="258" t="s">
        <v>214</v>
      </c>
      <c r="C73" s="143"/>
      <c r="D73" s="143"/>
      <c r="E73" s="85"/>
    </row>
    <row r="74" spans="1:5" s="52" customFormat="1" ht="12" customHeight="1" thickBot="1" x14ac:dyDescent="0.25">
      <c r="A74" s="171" t="s">
        <v>237</v>
      </c>
      <c r="B74" s="259" t="s">
        <v>453</v>
      </c>
      <c r="C74" s="143"/>
      <c r="D74" s="143"/>
      <c r="E74" s="85"/>
    </row>
    <row r="75" spans="1:5" s="52" customFormat="1" ht="12" customHeight="1" thickBot="1" x14ac:dyDescent="0.2">
      <c r="A75" s="172" t="s">
        <v>215</v>
      </c>
      <c r="B75" s="88" t="s">
        <v>216</v>
      </c>
      <c r="C75" s="139">
        <f>SUM(C76:C77)</f>
        <v>65458</v>
      </c>
      <c r="D75" s="139">
        <f>SUM(D76:D77)</f>
        <v>2359724</v>
      </c>
      <c r="E75" s="81">
        <f>SUM(E76:E77)</f>
        <v>2359996</v>
      </c>
    </row>
    <row r="76" spans="1:5" s="52" customFormat="1" ht="12" customHeight="1" x14ac:dyDescent="0.2">
      <c r="A76" s="169" t="s">
        <v>238</v>
      </c>
      <c r="B76" s="152" t="s">
        <v>217</v>
      </c>
      <c r="C76" s="143">
        <v>65458</v>
      </c>
      <c r="D76" s="143">
        <v>2359724</v>
      </c>
      <c r="E76" s="85">
        <v>2359996</v>
      </c>
    </row>
    <row r="77" spans="1:5" s="52" customFormat="1" ht="12" customHeight="1" thickBot="1" x14ac:dyDescent="0.25">
      <c r="A77" s="171" t="s">
        <v>239</v>
      </c>
      <c r="B77" s="154" t="s">
        <v>218</v>
      </c>
      <c r="C77" s="143"/>
      <c r="D77" s="143"/>
      <c r="E77" s="85"/>
    </row>
    <row r="78" spans="1:5" s="51" customFormat="1" ht="12" customHeight="1" thickBot="1" x14ac:dyDescent="0.2">
      <c r="A78" s="172" t="s">
        <v>219</v>
      </c>
      <c r="B78" s="88" t="s">
        <v>220</v>
      </c>
      <c r="C78" s="139">
        <f>SUM(C79:C81)</f>
        <v>0</v>
      </c>
      <c r="D78" s="139">
        <f>SUM(D79:D81)</f>
        <v>1519132</v>
      </c>
      <c r="E78" s="81">
        <f>SUM(E79:E81)</f>
        <v>1519132</v>
      </c>
    </row>
    <row r="79" spans="1:5" s="52" customFormat="1" ht="12" customHeight="1" x14ac:dyDescent="0.2">
      <c r="A79" s="169" t="s">
        <v>240</v>
      </c>
      <c r="B79" s="152" t="s">
        <v>221</v>
      </c>
      <c r="C79" s="143"/>
      <c r="D79" s="143">
        <v>1519132</v>
      </c>
      <c r="E79" s="85">
        <v>1519132</v>
      </c>
    </row>
    <row r="80" spans="1:5" s="52" customFormat="1" ht="12" customHeight="1" x14ac:dyDescent="0.2">
      <c r="A80" s="170" t="s">
        <v>241</v>
      </c>
      <c r="B80" s="153" t="s">
        <v>222</v>
      </c>
      <c r="C80" s="143"/>
      <c r="D80" s="143"/>
      <c r="E80" s="85"/>
    </row>
    <row r="81" spans="1:5" s="52" customFormat="1" ht="12" customHeight="1" thickBot="1" x14ac:dyDescent="0.25">
      <c r="A81" s="171" t="s">
        <v>242</v>
      </c>
      <c r="B81" s="154" t="s">
        <v>454</v>
      </c>
      <c r="C81" s="143"/>
      <c r="D81" s="143"/>
      <c r="E81" s="85"/>
    </row>
    <row r="82" spans="1:5" s="52" customFormat="1" ht="12" customHeight="1" thickBot="1" x14ac:dyDescent="0.2">
      <c r="A82" s="172" t="s">
        <v>223</v>
      </c>
      <c r="B82" s="88" t="s">
        <v>243</v>
      </c>
      <c r="C82" s="139">
        <f>SUM(C83:C86)</f>
        <v>0</v>
      </c>
      <c r="D82" s="139">
        <f>SUM(D83:D86)</f>
        <v>0</v>
      </c>
      <c r="E82" s="81">
        <f>SUM(E83:E86)</f>
        <v>0</v>
      </c>
    </row>
    <row r="83" spans="1:5" s="52" customFormat="1" ht="12" customHeight="1" x14ac:dyDescent="0.2">
      <c r="A83" s="173" t="s">
        <v>224</v>
      </c>
      <c r="B83" s="152" t="s">
        <v>225</v>
      </c>
      <c r="C83" s="143"/>
      <c r="D83" s="143"/>
      <c r="E83" s="85"/>
    </row>
    <row r="84" spans="1:5" s="52" customFormat="1" ht="12" customHeight="1" x14ac:dyDescent="0.2">
      <c r="A84" s="174" t="s">
        <v>226</v>
      </c>
      <c r="B84" s="153" t="s">
        <v>227</v>
      </c>
      <c r="C84" s="143"/>
      <c r="D84" s="143"/>
      <c r="E84" s="85"/>
    </row>
    <row r="85" spans="1:5" s="52" customFormat="1" ht="12" customHeight="1" x14ac:dyDescent="0.2">
      <c r="A85" s="174" t="s">
        <v>228</v>
      </c>
      <c r="B85" s="153" t="s">
        <v>229</v>
      </c>
      <c r="C85" s="143"/>
      <c r="D85" s="143"/>
      <c r="E85" s="85"/>
    </row>
    <row r="86" spans="1:5" s="51" customFormat="1" ht="12" customHeight="1" thickBot="1" x14ac:dyDescent="0.25">
      <c r="A86" s="175" t="s">
        <v>230</v>
      </c>
      <c r="B86" s="154" t="s">
        <v>231</v>
      </c>
      <c r="C86" s="143"/>
      <c r="D86" s="143"/>
      <c r="E86" s="85"/>
    </row>
    <row r="87" spans="1:5" s="51" customFormat="1" ht="12" customHeight="1" thickBot="1" x14ac:dyDescent="0.2">
      <c r="A87" s="172" t="s">
        <v>232</v>
      </c>
      <c r="B87" s="88" t="s">
        <v>349</v>
      </c>
      <c r="C87" s="186"/>
      <c r="D87" s="186"/>
      <c r="E87" s="187"/>
    </row>
    <row r="88" spans="1:5" s="51" customFormat="1" ht="12" customHeight="1" thickBot="1" x14ac:dyDescent="0.2">
      <c r="A88" s="172" t="s">
        <v>367</v>
      </c>
      <c r="B88" s="88" t="s">
        <v>233</v>
      </c>
      <c r="C88" s="186"/>
      <c r="D88" s="186"/>
      <c r="E88" s="187"/>
    </row>
    <row r="89" spans="1:5" s="51" customFormat="1" ht="12" customHeight="1" thickBot="1" x14ac:dyDescent="0.2">
      <c r="A89" s="172" t="s">
        <v>368</v>
      </c>
      <c r="B89" s="159" t="s">
        <v>352</v>
      </c>
      <c r="C89" s="145">
        <f>+C66+C70+C75+C78+C82+C88+C87</f>
        <v>65458</v>
      </c>
      <c r="D89" s="145">
        <f>+D66+D70+D75+D78+D82+D88+D87</f>
        <v>3878856</v>
      </c>
      <c r="E89" s="181">
        <f>+E66+E70+E75+E78+E82+E88+E87</f>
        <v>3879128</v>
      </c>
    </row>
    <row r="90" spans="1:5" s="51" customFormat="1" ht="12" customHeight="1" thickBot="1" x14ac:dyDescent="0.2">
      <c r="A90" s="176" t="s">
        <v>369</v>
      </c>
      <c r="B90" s="160" t="s">
        <v>370</v>
      </c>
      <c r="C90" s="145">
        <f>+C65+C89</f>
        <v>314079791</v>
      </c>
      <c r="D90" s="145">
        <f>+D65+D89</f>
        <v>387052349</v>
      </c>
      <c r="E90" s="181">
        <f>+E65+E89</f>
        <v>124896699</v>
      </c>
    </row>
    <row r="91" spans="1:5" s="52" customFormat="1" ht="15.2" customHeight="1" thickBot="1" x14ac:dyDescent="0.25">
      <c r="A91" s="75"/>
      <c r="B91" s="76"/>
      <c r="C91" s="125"/>
    </row>
    <row r="92" spans="1:5" s="47" customFormat="1" ht="16.5" customHeight="1" thickBot="1" x14ac:dyDescent="0.25">
      <c r="A92" s="624" t="s">
        <v>38</v>
      </c>
      <c r="B92" s="625"/>
      <c r="C92" s="625"/>
      <c r="D92" s="625"/>
      <c r="E92" s="626"/>
    </row>
    <row r="93" spans="1:5" s="53" customFormat="1" ht="12" customHeight="1" thickBot="1" x14ac:dyDescent="0.25">
      <c r="A93" s="146" t="s">
        <v>4</v>
      </c>
      <c r="B93" s="24" t="s">
        <v>374</v>
      </c>
      <c r="C93" s="138">
        <f>C94+C95+C96+C97+C98+C111</f>
        <v>105027379</v>
      </c>
      <c r="D93" s="138">
        <f>D94+D95+D96+D97+D98+D111</f>
        <v>209440591</v>
      </c>
      <c r="E93" s="201">
        <f>E94+E95+E96+E97+E98+E111</f>
        <v>103287952</v>
      </c>
    </row>
    <row r="94" spans="1:5" ht="12" customHeight="1" x14ac:dyDescent="0.2">
      <c r="A94" s="177" t="s">
        <v>59</v>
      </c>
      <c r="B94" s="8" t="s">
        <v>33</v>
      </c>
      <c r="C94" s="208">
        <v>59487341</v>
      </c>
      <c r="D94" s="208">
        <v>125211291</v>
      </c>
      <c r="E94" s="202">
        <v>59984191</v>
      </c>
    </row>
    <row r="95" spans="1:5" ht="12" customHeight="1" x14ac:dyDescent="0.2">
      <c r="A95" s="170" t="s">
        <v>60</v>
      </c>
      <c r="B95" s="6" t="s">
        <v>118</v>
      </c>
      <c r="C95" s="140">
        <v>10861041</v>
      </c>
      <c r="D95" s="140">
        <v>27955527</v>
      </c>
      <c r="E95" s="82">
        <v>7235263</v>
      </c>
    </row>
    <row r="96" spans="1:5" ht="12" customHeight="1" x14ac:dyDescent="0.2">
      <c r="A96" s="170" t="s">
        <v>61</v>
      </c>
      <c r="B96" s="6" t="s">
        <v>86</v>
      </c>
      <c r="C96" s="142">
        <v>31853997</v>
      </c>
      <c r="D96" s="142">
        <v>46656385</v>
      </c>
      <c r="E96" s="84">
        <v>28429303</v>
      </c>
    </row>
    <row r="97" spans="1:5" ht="12" customHeight="1" x14ac:dyDescent="0.2">
      <c r="A97" s="170" t="s">
        <v>62</v>
      </c>
      <c r="B97" s="9" t="s">
        <v>119</v>
      </c>
      <c r="C97" s="142">
        <v>1825000</v>
      </c>
      <c r="D97" s="142">
        <v>4336385</v>
      </c>
      <c r="E97" s="84">
        <v>3387952</v>
      </c>
    </row>
    <row r="98" spans="1:5" ht="12" customHeight="1" x14ac:dyDescent="0.2">
      <c r="A98" s="170" t="s">
        <v>71</v>
      </c>
      <c r="B98" s="17" t="s">
        <v>120</v>
      </c>
      <c r="C98" s="142">
        <v>1000000</v>
      </c>
      <c r="D98" s="142">
        <v>5281003</v>
      </c>
      <c r="E98" s="84">
        <v>4251243</v>
      </c>
    </row>
    <row r="99" spans="1:5" ht="12" customHeight="1" x14ac:dyDescent="0.2">
      <c r="A99" s="170" t="s">
        <v>63</v>
      </c>
      <c r="B99" s="6" t="s">
        <v>371</v>
      </c>
      <c r="C99" s="142"/>
      <c r="D99" s="142"/>
      <c r="E99" s="84"/>
    </row>
    <row r="100" spans="1:5" ht="12" customHeight="1" x14ac:dyDescent="0.2">
      <c r="A100" s="170" t="s">
        <v>64</v>
      </c>
      <c r="B100" s="60" t="s">
        <v>315</v>
      </c>
      <c r="C100" s="142"/>
      <c r="D100" s="142"/>
      <c r="E100" s="84"/>
    </row>
    <row r="101" spans="1:5" ht="12" customHeight="1" x14ac:dyDescent="0.2">
      <c r="A101" s="170" t="s">
        <v>72</v>
      </c>
      <c r="B101" s="60" t="s">
        <v>314</v>
      </c>
      <c r="C101" s="142">
        <v>0</v>
      </c>
      <c r="D101" s="142">
        <v>261003</v>
      </c>
      <c r="E101" s="84">
        <v>31977</v>
      </c>
    </row>
    <row r="102" spans="1:5" ht="12" customHeight="1" x14ac:dyDescent="0.2">
      <c r="A102" s="170" t="s">
        <v>73</v>
      </c>
      <c r="B102" s="60" t="s">
        <v>249</v>
      </c>
      <c r="C102" s="142"/>
      <c r="D102" s="142"/>
      <c r="E102" s="84"/>
    </row>
    <row r="103" spans="1:5" ht="12" customHeight="1" x14ac:dyDescent="0.2">
      <c r="A103" s="170" t="s">
        <v>74</v>
      </c>
      <c r="B103" s="61" t="s">
        <v>250</v>
      </c>
      <c r="C103" s="142"/>
      <c r="D103" s="142">
        <v>4000000</v>
      </c>
      <c r="E103" s="84">
        <v>4000000</v>
      </c>
    </row>
    <row r="104" spans="1:5" ht="12" customHeight="1" x14ac:dyDescent="0.2">
      <c r="A104" s="170" t="s">
        <v>75</v>
      </c>
      <c r="B104" s="61" t="s">
        <v>251</v>
      </c>
      <c r="C104" s="142"/>
      <c r="D104" s="142"/>
      <c r="E104" s="84"/>
    </row>
    <row r="105" spans="1:5" ht="12" customHeight="1" x14ac:dyDescent="0.2">
      <c r="A105" s="170" t="s">
        <v>77</v>
      </c>
      <c r="B105" s="60" t="s">
        <v>252</v>
      </c>
      <c r="C105" s="142">
        <v>1000000</v>
      </c>
      <c r="D105" s="142">
        <v>1000000</v>
      </c>
      <c r="E105" s="84">
        <v>199266</v>
      </c>
    </row>
    <row r="106" spans="1:5" ht="12" customHeight="1" x14ac:dyDescent="0.2">
      <c r="A106" s="170" t="s">
        <v>121</v>
      </c>
      <c r="B106" s="60" t="s">
        <v>253</v>
      </c>
      <c r="C106" s="142"/>
      <c r="D106" s="142"/>
      <c r="E106" s="84"/>
    </row>
    <row r="107" spans="1:5" ht="12" customHeight="1" x14ac:dyDescent="0.2">
      <c r="A107" s="170" t="s">
        <v>247</v>
      </c>
      <c r="B107" s="61" t="s">
        <v>254</v>
      </c>
      <c r="C107" s="142"/>
      <c r="D107" s="142"/>
      <c r="E107" s="84"/>
    </row>
    <row r="108" spans="1:5" ht="12" customHeight="1" x14ac:dyDescent="0.2">
      <c r="A108" s="178" t="s">
        <v>248</v>
      </c>
      <c r="B108" s="62" t="s">
        <v>255</v>
      </c>
      <c r="C108" s="142"/>
      <c r="D108" s="142"/>
      <c r="E108" s="84"/>
    </row>
    <row r="109" spans="1:5" ht="12" customHeight="1" x14ac:dyDescent="0.2">
      <c r="A109" s="170" t="s">
        <v>312</v>
      </c>
      <c r="B109" s="62" t="s">
        <v>256</v>
      </c>
      <c r="C109" s="142"/>
      <c r="D109" s="142"/>
      <c r="E109" s="84"/>
    </row>
    <row r="110" spans="1:5" ht="12" customHeight="1" x14ac:dyDescent="0.2">
      <c r="A110" s="170" t="s">
        <v>313</v>
      </c>
      <c r="B110" s="61" t="s">
        <v>257</v>
      </c>
      <c r="C110" s="142">
        <v>0</v>
      </c>
      <c r="D110" s="142">
        <v>20000</v>
      </c>
      <c r="E110" s="84">
        <v>20000</v>
      </c>
    </row>
    <row r="111" spans="1:5" ht="12" customHeight="1" x14ac:dyDescent="0.2">
      <c r="A111" s="170" t="s">
        <v>317</v>
      </c>
      <c r="B111" s="9" t="s">
        <v>34</v>
      </c>
      <c r="C111" s="140"/>
      <c r="D111" s="140"/>
      <c r="E111" s="82"/>
    </row>
    <row r="112" spans="1:5" ht="12" customHeight="1" x14ac:dyDescent="0.2">
      <c r="A112" s="171" t="s">
        <v>318</v>
      </c>
      <c r="B112" s="6" t="s">
        <v>372</v>
      </c>
      <c r="C112" s="140"/>
      <c r="D112" s="140"/>
      <c r="E112" s="82"/>
    </row>
    <row r="113" spans="1:5" ht="12" customHeight="1" thickBot="1" x14ac:dyDescent="0.25">
      <c r="A113" s="179" t="s">
        <v>319</v>
      </c>
      <c r="B113" s="63" t="s">
        <v>373</v>
      </c>
      <c r="C113" s="209"/>
      <c r="D113" s="209"/>
      <c r="E113" s="203"/>
    </row>
    <row r="114" spans="1:5" ht="12" customHeight="1" thickBot="1" x14ac:dyDescent="0.25">
      <c r="A114" s="25" t="s">
        <v>5</v>
      </c>
      <c r="B114" s="23" t="s">
        <v>258</v>
      </c>
      <c r="C114" s="210">
        <f>+C115+C117+C119</f>
        <v>209052412</v>
      </c>
      <c r="D114" s="139">
        <f>+D115+D117+D119</f>
        <v>173070028</v>
      </c>
      <c r="E114" s="204">
        <f>+E115+E117+E119</f>
        <v>15485616</v>
      </c>
    </row>
    <row r="115" spans="1:5" ht="12" customHeight="1" x14ac:dyDescent="0.2">
      <c r="A115" s="169" t="s">
        <v>65</v>
      </c>
      <c r="B115" s="6" t="s">
        <v>135</v>
      </c>
      <c r="C115" s="141">
        <v>44052412</v>
      </c>
      <c r="D115" s="219">
        <v>43052412</v>
      </c>
      <c r="E115" s="83">
        <v>205270</v>
      </c>
    </row>
    <row r="116" spans="1:5" ht="12" customHeight="1" x14ac:dyDescent="0.2">
      <c r="A116" s="169" t="s">
        <v>66</v>
      </c>
      <c r="B116" s="10" t="s">
        <v>262</v>
      </c>
      <c r="C116" s="141"/>
      <c r="D116" s="219"/>
      <c r="E116" s="83"/>
    </row>
    <row r="117" spans="1:5" ht="12" customHeight="1" x14ac:dyDescent="0.2">
      <c r="A117" s="169" t="s">
        <v>67</v>
      </c>
      <c r="B117" s="10" t="s">
        <v>122</v>
      </c>
      <c r="C117" s="140">
        <v>165000000</v>
      </c>
      <c r="D117" s="220">
        <v>130017616</v>
      </c>
      <c r="E117" s="82">
        <v>15280346</v>
      </c>
    </row>
    <row r="118" spans="1:5" ht="12" customHeight="1" x14ac:dyDescent="0.2">
      <c r="A118" s="169" t="s">
        <v>68</v>
      </c>
      <c r="B118" s="10" t="s">
        <v>263</v>
      </c>
      <c r="C118" s="140"/>
      <c r="D118" s="220"/>
      <c r="E118" s="82"/>
    </row>
    <row r="119" spans="1:5" ht="12" customHeight="1" x14ac:dyDescent="0.2">
      <c r="A119" s="169" t="s">
        <v>69</v>
      </c>
      <c r="B119" s="90" t="s">
        <v>137</v>
      </c>
      <c r="C119" s="140"/>
      <c r="D119" s="220"/>
      <c r="E119" s="82"/>
    </row>
    <row r="120" spans="1:5" ht="12" customHeight="1" x14ac:dyDescent="0.2">
      <c r="A120" s="169" t="s">
        <v>76</v>
      </c>
      <c r="B120" s="89" t="s">
        <v>305</v>
      </c>
      <c r="C120" s="140"/>
      <c r="D120" s="220"/>
      <c r="E120" s="82"/>
    </row>
    <row r="121" spans="1:5" ht="12" customHeight="1" x14ac:dyDescent="0.2">
      <c r="A121" s="169" t="s">
        <v>78</v>
      </c>
      <c r="B121" s="148" t="s">
        <v>268</v>
      </c>
      <c r="C121" s="140"/>
      <c r="D121" s="220"/>
      <c r="E121" s="82"/>
    </row>
    <row r="122" spans="1:5" ht="12" customHeight="1" x14ac:dyDescent="0.2">
      <c r="A122" s="169" t="s">
        <v>123</v>
      </c>
      <c r="B122" s="61" t="s">
        <v>251</v>
      </c>
      <c r="C122" s="140"/>
      <c r="D122" s="220"/>
      <c r="E122" s="82"/>
    </row>
    <row r="123" spans="1:5" ht="12" customHeight="1" x14ac:dyDescent="0.2">
      <c r="A123" s="169" t="s">
        <v>124</v>
      </c>
      <c r="B123" s="61" t="s">
        <v>267</v>
      </c>
      <c r="C123" s="140"/>
      <c r="D123" s="220"/>
      <c r="E123" s="82"/>
    </row>
    <row r="124" spans="1:5" ht="12" customHeight="1" x14ac:dyDescent="0.2">
      <c r="A124" s="169" t="s">
        <v>125</v>
      </c>
      <c r="B124" s="61" t="s">
        <v>266</v>
      </c>
      <c r="C124" s="140"/>
      <c r="D124" s="220"/>
      <c r="E124" s="82"/>
    </row>
    <row r="125" spans="1:5" ht="12" customHeight="1" x14ac:dyDescent="0.2">
      <c r="A125" s="169" t="s">
        <v>259</v>
      </c>
      <c r="B125" s="61" t="s">
        <v>254</v>
      </c>
      <c r="C125" s="140"/>
      <c r="D125" s="220"/>
      <c r="E125" s="82"/>
    </row>
    <row r="126" spans="1:5" ht="12" customHeight="1" x14ac:dyDescent="0.2">
      <c r="A126" s="169" t="s">
        <v>260</v>
      </c>
      <c r="B126" s="61" t="s">
        <v>265</v>
      </c>
      <c r="C126" s="140"/>
      <c r="D126" s="220"/>
      <c r="E126" s="82"/>
    </row>
    <row r="127" spans="1:5" ht="12" customHeight="1" thickBot="1" x14ac:dyDescent="0.25">
      <c r="A127" s="178" t="s">
        <v>261</v>
      </c>
      <c r="B127" s="61" t="s">
        <v>264</v>
      </c>
      <c r="C127" s="142"/>
      <c r="D127" s="221"/>
      <c r="E127" s="84"/>
    </row>
    <row r="128" spans="1:5" ht="12" customHeight="1" thickBot="1" x14ac:dyDescent="0.25">
      <c r="A128" s="25" t="s">
        <v>6</v>
      </c>
      <c r="B128" s="57" t="s">
        <v>322</v>
      </c>
      <c r="C128" s="139">
        <f>+C93+C114</f>
        <v>314079791</v>
      </c>
      <c r="D128" s="218">
        <f>+D93+D114</f>
        <v>382510619</v>
      </c>
      <c r="E128" s="81">
        <f>+E93+E114</f>
        <v>118773568</v>
      </c>
    </row>
    <row r="129" spans="1:11" ht="12" customHeight="1" thickBot="1" x14ac:dyDescent="0.25">
      <c r="A129" s="25" t="s">
        <v>7</v>
      </c>
      <c r="B129" s="57" t="s">
        <v>323</v>
      </c>
      <c r="C129" s="139">
        <f>+C130+C131+C132</f>
        <v>0</v>
      </c>
      <c r="D129" s="218">
        <f>+D130+D131+D132</f>
        <v>3000000</v>
      </c>
      <c r="E129" s="81">
        <f>+E130+E131+E132</f>
        <v>3000000</v>
      </c>
    </row>
    <row r="130" spans="1:11" s="53" customFormat="1" ht="12" customHeight="1" x14ac:dyDescent="0.2">
      <c r="A130" s="169" t="s">
        <v>168</v>
      </c>
      <c r="B130" s="7" t="s">
        <v>377</v>
      </c>
      <c r="C130" s="140"/>
      <c r="D130" s="220"/>
      <c r="E130" s="82"/>
    </row>
    <row r="131" spans="1:11" ht="12" customHeight="1" x14ac:dyDescent="0.2">
      <c r="A131" s="169" t="s">
        <v>169</v>
      </c>
      <c r="B131" s="7" t="s">
        <v>331</v>
      </c>
      <c r="C131" s="140"/>
      <c r="D131" s="220"/>
      <c r="E131" s="82"/>
    </row>
    <row r="132" spans="1:11" ht="12" customHeight="1" thickBot="1" x14ac:dyDescent="0.25">
      <c r="A132" s="178" t="s">
        <v>170</v>
      </c>
      <c r="B132" s="5" t="s">
        <v>376</v>
      </c>
      <c r="C132" s="140"/>
      <c r="D132" s="220">
        <v>3000000</v>
      </c>
      <c r="E132" s="82">
        <v>3000000</v>
      </c>
    </row>
    <row r="133" spans="1:11" ht="12" customHeight="1" thickBot="1" x14ac:dyDescent="0.25">
      <c r="A133" s="25" t="s">
        <v>8</v>
      </c>
      <c r="B133" s="57" t="s">
        <v>324</v>
      </c>
      <c r="C133" s="139">
        <f>SUM(C134:C139)</f>
        <v>0</v>
      </c>
      <c r="D133" s="218">
        <f>SUM(D134:D139)</f>
        <v>0</v>
      </c>
      <c r="E133" s="81">
        <f>SUM(E134:E139)</f>
        <v>0</v>
      </c>
    </row>
    <row r="134" spans="1:11" ht="12" customHeight="1" x14ac:dyDescent="0.2">
      <c r="A134" s="169" t="s">
        <v>52</v>
      </c>
      <c r="B134" s="7" t="s">
        <v>333</v>
      </c>
      <c r="C134" s="140"/>
      <c r="D134" s="220"/>
      <c r="E134" s="82"/>
    </row>
    <row r="135" spans="1:11" ht="12" customHeight="1" x14ac:dyDescent="0.2">
      <c r="A135" s="169" t="s">
        <v>53</v>
      </c>
      <c r="B135" s="7" t="s">
        <v>325</v>
      </c>
      <c r="C135" s="140"/>
      <c r="D135" s="220"/>
      <c r="E135" s="82"/>
    </row>
    <row r="136" spans="1:11" ht="12" customHeight="1" x14ac:dyDescent="0.2">
      <c r="A136" s="169" t="s">
        <v>54</v>
      </c>
      <c r="B136" s="7" t="s">
        <v>326</v>
      </c>
      <c r="C136" s="140"/>
      <c r="D136" s="220"/>
      <c r="E136" s="82"/>
    </row>
    <row r="137" spans="1:11" ht="12" customHeight="1" x14ac:dyDescent="0.2">
      <c r="A137" s="169" t="s">
        <v>110</v>
      </c>
      <c r="B137" s="7" t="s">
        <v>375</v>
      </c>
      <c r="C137" s="140"/>
      <c r="D137" s="220"/>
      <c r="E137" s="82"/>
    </row>
    <row r="138" spans="1:11" ht="12" customHeight="1" x14ac:dyDescent="0.2">
      <c r="A138" s="169" t="s">
        <v>111</v>
      </c>
      <c r="B138" s="7" t="s">
        <v>328</v>
      </c>
      <c r="C138" s="140"/>
      <c r="D138" s="220"/>
      <c r="E138" s="82"/>
    </row>
    <row r="139" spans="1:11" s="53" customFormat="1" ht="12" customHeight="1" thickBot="1" x14ac:dyDescent="0.25">
      <c r="A139" s="178" t="s">
        <v>112</v>
      </c>
      <c r="B139" s="5" t="s">
        <v>329</v>
      </c>
      <c r="C139" s="209"/>
      <c r="D139" s="251"/>
      <c r="E139" s="203"/>
    </row>
    <row r="140" spans="1:11" ht="12" customHeight="1" thickBot="1" x14ac:dyDescent="0.25">
      <c r="A140" s="25" t="s">
        <v>9</v>
      </c>
      <c r="B140" s="57" t="s">
        <v>381</v>
      </c>
      <c r="C140" s="145">
        <f>+C141+C142+C143+C144</f>
        <v>0</v>
      </c>
      <c r="D140" s="222">
        <f>+D141+D142+D143+D144</f>
        <v>1541730</v>
      </c>
      <c r="E140" s="181">
        <f>+E141+E142+E143+E144</f>
        <v>1541730</v>
      </c>
      <c r="K140" s="80"/>
    </row>
    <row r="141" spans="1:11" x14ac:dyDescent="0.2">
      <c r="A141" s="169" t="s">
        <v>55</v>
      </c>
      <c r="B141" s="7" t="s">
        <v>269</v>
      </c>
      <c r="C141" s="140"/>
      <c r="D141" s="220"/>
      <c r="E141" s="82"/>
    </row>
    <row r="142" spans="1:11" ht="12" customHeight="1" x14ac:dyDescent="0.2">
      <c r="A142" s="169" t="s">
        <v>56</v>
      </c>
      <c r="B142" s="7" t="s">
        <v>270</v>
      </c>
      <c r="C142" s="140"/>
      <c r="D142" s="220">
        <v>1541730</v>
      </c>
      <c r="E142" s="82">
        <v>1541730</v>
      </c>
    </row>
    <row r="143" spans="1:11" ht="12" customHeight="1" x14ac:dyDescent="0.2">
      <c r="A143" s="169" t="s">
        <v>186</v>
      </c>
      <c r="B143" s="7" t="s">
        <v>380</v>
      </c>
      <c r="C143" s="140"/>
      <c r="D143" s="220"/>
      <c r="E143" s="82"/>
    </row>
    <row r="144" spans="1:11" s="53" customFormat="1" ht="12" customHeight="1" thickBot="1" x14ac:dyDescent="0.25">
      <c r="A144" s="169" t="s">
        <v>187</v>
      </c>
      <c r="B144" s="7" t="s">
        <v>338</v>
      </c>
      <c r="C144" s="140"/>
      <c r="D144" s="220"/>
      <c r="E144" s="82"/>
    </row>
    <row r="145" spans="1:5" s="53" customFormat="1" ht="12" customHeight="1" thickBot="1" x14ac:dyDescent="0.25">
      <c r="A145" s="178" t="s">
        <v>188</v>
      </c>
      <c r="B145" s="5" t="s">
        <v>286</v>
      </c>
      <c r="C145" s="211">
        <f>SUM(C146:C150)</f>
        <v>0</v>
      </c>
      <c r="D145" s="223">
        <f>SUM(D146:D150)</f>
        <v>0</v>
      </c>
      <c r="E145" s="205">
        <f>SUM(E146:E150)</f>
        <v>0</v>
      </c>
    </row>
    <row r="146" spans="1:5" s="53" customFormat="1" ht="12" customHeight="1" thickBot="1" x14ac:dyDescent="0.25">
      <c r="A146" s="25" t="s">
        <v>10</v>
      </c>
      <c r="B146" s="57" t="s">
        <v>339</v>
      </c>
      <c r="C146" s="140"/>
      <c r="D146" s="220"/>
      <c r="E146" s="82"/>
    </row>
    <row r="147" spans="1:5" s="53" customFormat="1" ht="12" customHeight="1" x14ac:dyDescent="0.2">
      <c r="A147" s="169" t="s">
        <v>57</v>
      </c>
      <c r="B147" s="7" t="s">
        <v>334</v>
      </c>
      <c r="C147" s="140"/>
      <c r="D147" s="220"/>
      <c r="E147" s="82"/>
    </row>
    <row r="148" spans="1:5" s="53" customFormat="1" ht="12" customHeight="1" x14ac:dyDescent="0.2">
      <c r="A148" s="169" t="s">
        <v>58</v>
      </c>
      <c r="B148" s="7" t="s">
        <v>341</v>
      </c>
      <c r="C148" s="140"/>
      <c r="D148" s="220"/>
      <c r="E148" s="82"/>
    </row>
    <row r="149" spans="1:5" s="53" customFormat="1" ht="12" customHeight="1" x14ac:dyDescent="0.2">
      <c r="A149" s="169" t="s">
        <v>198</v>
      </c>
      <c r="B149" s="7" t="s">
        <v>336</v>
      </c>
      <c r="C149" s="140"/>
      <c r="D149" s="220"/>
      <c r="E149" s="82"/>
    </row>
    <row r="150" spans="1:5" s="53" customFormat="1" ht="12" customHeight="1" thickBot="1" x14ac:dyDescent="0.25">
      <c r="A150" s="169" t="s">
        <v>199</v>
      </c>
      <c r="B150" s="7" t="s">
        <v>378</v>
      </c>
      <c r="C150" s="140"/>
      <c r="D150" s="220"/>
      <c r="E150" s="82"/>
    </row>
    <row r="151" spans="1:5" ht="12.75" customHeight="1" thickBot="1" x14ac:dyDescent="0.25">
      <c r="A151" s="178" t="s">
        <v>340</v>
      </c>
      <c r="B151" s="5" t="s">
        <v>343</v>
      </c>
      <c r="C151" s="212"/>
      <c r="D151" s="224"/>
      <c r="E151" s="206"/>
    </row>
    <row r="152" spans="1:5" ht="12.75" customHeight="1" thickBot="1" x14ac:dyDescent="0.25">
      <c r="A152" s="200" t="s">
        <v>11</v>
      </c>
      <c r="B152" s="57" t="s">
        <v>344</v>
      </c>
      <c r="C152" s="212"/>
      <c r="D152" s="224"/>
      <c r="E152" s="206"/>
    </row>
    <row r="153" spans="1:5" ht="12.75" customHeight="1" thickBot="1" x14ac:dyDescent="0.25">
      <c r="A153" s="200" t="s">
        <v>12</v>
      </c>
      <c r="B153" s="57" t="s">
        <v>345</v>
      </c>
      <c r="C153" s="213">
        <f>+C129+C133+C140+C145+C151+C152</f>
        <v>0</v>
      </c>
      <c r="D153" s="225">
        <f>+D129+D133+D140+D145+D151+D152</f>
        <v>4541730</v>
      </c>
      <c r="E153" s="207">
        <f>+E129+E133+E140+E145+E151+E152</f>
        <v>4541730</v>
      </c>
    </row>
    <row r="154" spans="1:5" ht="12" customHeight="1" thickBot="1" x14ac:dyDescent="0.25">
      <c r="A154" s="25" t="s">
        <v>13</v>
      </c>
      <c r="B154" s="57" t="s">
        <v>347</v>
      </c>
      <c r="C154" s="213">
        <f>+C128+C153</f>
        <v>314079791</v>
      </c>
      <c r="D154" s="225">
        <f>+D128+D153</f>
        <v>387052349</v>
      </c>
      <c r="E154" s="207">
        <f>+E128+E153</f>
        <v>123315298</v>
      </c>
    </row>
    <row r="155" spans="1:5" ht="15.2" customHeight="1" thickBot="1" x14ac:dyDescent="0.25">
      <c r="A155" s="180" t="s">
        <v>14</v>
      </c>
      <c r="B155" s="126" t="s">
        <v>346</v>
      </c>
      <c r="C155" s="213">
        <v>314079791</v>
      </c>
      <c r="D155" s="225">
        <v>387052349</v>
      </c>
      <c r="E155" s="207">
        <v>115486716</v>
      </c>
    </row>
    <row r="156" spans="1:5" ht="13.5" thickBot="1" x14ac:dyDescent="0.25">
      <c r="A156" s="129"/>
      <c r="B156" s="130"/>
      <c r="C156" s="476">
        <f>C90-C155</f>
        <v>0</v>
      </c>
      <c r="D156" s="476">
        <f>D90-D155</f>
        <v>0</v>
      </c>
      <c r="E156" s="131"/>
    </row>
    <row r="157" spans="1:5" ht="15.2" customHeight="1" thickBot="1" x14ac:dyDescent="0.25">
      <c r="A157" s="252" t="s">
        <v>447</v>
      </c>
      <c r="B157" s="253"/>
      <c r="C157" s="250"/>
      <c r="D157" s="250"/>
      <c r="E157" s="249">
        <v>12</v>
      </c>
    </row>
    <row r="158" spans="1:5" ht="14.45" customHeight="1" thickBot="1" x14ac:dyDescent="0.25">
      <c r="A158" s="254" t="s">
        <v>448</v>
      </c>
      <c r="B158" s="255"/>
      <c r="C158" s="250"/>
      <c r="D158" s="250"/>
      <c r="E158" s="249">
        <v>29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89" zoomScale="120" zoomScaleNormal="120" zoomScaleSheetLayoutView="100" workbookViewId="0">
      <selection activeCell="C93" sqref="C93:E153"/>
    </sheetView>
  </sheetViews>
  <sheetFormatPr defaultRowHeight="12.75" x14ac:dyDescent="0.2"/>
  <cols>
    <col min="1" max="1" width="16.1640625" style="132" customWidth="1"/>
    <col min="2" max="2" width="62" style="133" customWidth="1"/>
    <col min="3" max="3" width="14.1640625" style="13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272"/>
      <c r="B1" s="282"/>
      <c r="C1" s="283"/>
      <c r="D1" s="283"/>
      <c r="E1" s="479" t="str">
        <f>CONCATENATE("6.1.2. melléklet ",Z_ALAPADATOK!A7," ",Z_ALAPADATOK!B7," ",Z_ALAPADATOK!C7," ",Z_ALAPADATOK!D7," ",Z_ALAPADATOK!E7," ",Z_ALAPADATOK!F7," ",Z_ALAPADATOK!G7," ",Z_ALAPADATOK!H7)</f>
        <v>6.1.2. melléklet a … / 2021 ( … ) önkormányzati rendelethez</v>
      </c>
    </row>
    <row r="2" spans="1:5" s="49" customFormat="1" ht="21.2" customHeight="1" thickBot="1" x14ac:dyDescent="0.25">
      <c r="A2" s="279" t="s">
        <v>40</v>
      </c>
      <c r="B2" s="627" t="str">
        <f>CONCATENATE(Z_ALAPADATOK!A3)</f>
        <v>Háromhuta Község Önkormányzata</v>
      </c>
      <c r="C2" s="627"/>
      <c r="D2" s="627"/>
      <c r="E2" s="280" t="s">
        <v>36</v>
      </c>
    </row>
    <row r="3" spans="1:5" s="49" customFormat="1" ht="24.75" thickBot="1" x14ac:dyDescent="0.25">
      <c r="A3" s="279" t="s">
        <v>131</v>
      </c>
      <c r="B3" s="627" t="s">
        <v>297</v>
      </c>
      <c r="C3" s="627"/>
      <c r="D3" s="627"/>
      <c r="E3" s="281" t="s">
        <v>39</v>
      </c>
    </row>
    <row r="4" spans="1:5" s="50" customFormat="1" ht="15.95" customHeight="1" thickBot="1" x14ac:dyDescent="0.3">
      <c r="A4" s="273"/>
      <c r="B4" s="273"/>
      <c r="C4" s="274"/>
      <c r="D4" s="275"/>
      <c r="E4" s="274" t="str">
        <f>'Z_6.1.1.sz.mell'!E4</f>
        <v xml:space="preserve"> Forintban!</v>
      </c>
    </row>
    <row r="5" spans="1:5" ht="24.75" thickBot="1" x14ac:dyDescent="0.25">
      <c r="A5" s="276" t="s">
        <v>132</v>
      </c>
      <c r="B5" s="277" t="s">
        <v>446</v>
      </c>
      <c r="C5" s="277" t="s">
        <v>413</v>
      </c>
      <c r="D5" s="278" t="s">
        <v>414</v>
      </c>
      <c r="E5" s="265" t="str">
        <f>CONCATENATE('Z_6.1.1.sz.mell'!E5)</f>
        <v>Teljesítés
2019. XII. 31.</v>
      </c>
    </row>
    <row r="6" spans="1:5" s="47" customFormat="1" ht="12.95" customHeight="1" thickBot="1" x14ac:dyDescent="0.25">
      <c r="A6" s="69" t="s">
        <v>358</v>
      </c>
      <c r="B6" s="70" t="s">
        <v>359</v>
      </c>
      <c r="C6" s="70" t="s">
        <v>360</v>
      </c>
      <c r="D6" s="248" t="s">
        <v>362</v>
      </c>
      <c r="E6" s="71" t="s">
        <v>361</v>
      </c>
    </row>
    <row r="7" spans="1:5" s="47" customFormat="1" ht="15.95" customHeight="1" thickBot="1" x14ac:dyDescent="0.25">
      <c r="A7" s="624" t="s">
        <v>37</v>
      </c>
      <c r="B7" s="625"/>
      <c r="C7" s="625"/>
      <c r="D7" s="625"/>
      <c r="E7" s="626"/>
    </row>
    <row r="8" spans="1:5" s="47" customFormat="1" ht="12" customHeight="1" thickBot="1" x14ac:dyDescent="0.25">
      <c r="A8" s="25" t="s">
        <v>4</v>
      </c>
      <c r="B8" s="19" t="s">
        <v>153</v>
      </c>
      <c r="C8" s="139">
        <f>+C9+C10+C11+C12+C13+C14</f>
        <v>0</v>
      </c>
      <c r="D8" s="218">
        <f>+D9+D10+D11+D12+D13+D14</f>
        <v>0</v>
      </c>
      <c r="E8" s="81">
        <f>+E9+E10+E11+E12+E13+E14</f>
        <v>0</v>
      </c>
    </row>
    <row r="9" spans="1:5" s="51" customFormat="1" ht="12" customHeight="1" x14ac:dyDescent="0.2">
      <c r="A9" s="169" t="s">
        <v>59</v>
      </c>
      <c r="B9" s="152" t="s">
        <v>154</v>
      </c>
      <c r="C9" s="141"/>
      <c r="D9" s="219"/>
      <c r="E9" s="83"/>
    </row>
    <row r="10" spans="1:5" s="52" customFormat="1" ht="12" customHeight="1" x14ac:dyDescent="0.2">
      <c r="A10" s="170" t="s">
        <v>60</v>
      </c>
      <c r="B10" s="153" t="s">
        <v>155</v>
      </c>
      <c r="C10" s="140"/>
      <c r="D10" s="220"/>
      <c r="E10" s="82"/>
    </row>
    <row r="11" spans="1:5" s="52" customFormat="1" ht="12" customHeight="1" x14ac:dyDescent="0.2">
      <c r="A11" s="170" t="s">
        <v>61</v>
      </c>
      <c r="B11" s="153" t="s">
        <v>156</v>
      </c>
      <c r="C11" s="140"/>
      <c r="D11" s="220"/>
      <c r="E11" s="82"/>
    </row>
    <row r="12" spans="1:5" s="52" customFormat="1" ht="12" customHeight="1" x14ac:dyDescent="0.2">
      <c r="A12" s="170" t="s">
        <v>62</v>
      </c>
      <c r="B12" s="153" t="s">
        <v>157</v>
      </c>
      <c r="C12" s="140"/>
      <c r="D12" s="220"/>
      <c r="E12" s="82"/>
    </row>
    <row r="13" spans="1:5" s="52" customFormat="1" ht="12" customHeight="1" x14ac:dyDescent="0.2">
      <c r="A13" s="170" t="s">
        <v>93</v>
      </c>
      <c r="B13" s="153" t="s">
        <v>366</v>
      </c>
      <c r="C13" s="140"/>
      <c r="D13" s="220"/>
      <c r="E13" s="82"/>
    </row>
    <row r="14" spans="1:5" s="51" customFormat="1" ht="12" customHeight="1" thickBot="1" x14ac:dyDescent="0.25">
      <c r="A14" s="171" t="s">
        <v>63</v>
      </c>
      <c r="B14" s="154" t="s">
        <v>307</v>
      </c>
      <c r="C14" s="140"/>
      <c r="D14" s="220"/>
      <c r="E14" s="82"/>
    </row>
    <row r="15" spans="1:5" s="51" customFormat="1" ht="12" customHeight="1" thickBot="1" x14ac:dyDescent="0.25">
      <c r="A15" s="25" t="s">
        <v>5</v>
      </c>
      <c r="B15" s="88" t="s">
        <v>158</v>
      </c>
      <c r="C15" s="139">
        <f>+C16+C17+C18+C19+C20</f>
        <v>0</v>
      </c>
      <c r="D15" s="218">
        <f>+D16+D17+D18+D19+D20</f>
        <v>0</v>
      </c>
      <c r="E15" s="81">
        <f>+E16+E17+E18+E19+E20</f>
        <v>0</v>
      </c>
    </row>
    <row r="16" spans="1:5" s="51" customFormat="1" ht="12" customHeight="1" x14ac:dyDescent="0.2">
      <c r="A16" s="169" t="s">
        <v>65</v>
      </c>
      <c r="B16" s="152" t="s">
        <v>159</v>
      </c>
      <c r="C16" s="141"/>
      <c r="D16" s="219"/>
      <c r="E16" s="83"/>
    </row>
    <row r="17" spans="1:5" s="51" customFormat="1" ht="12" customHeight="1" x14ac:dyDescent="0.2">
      <c r="A17" s="170" t="s">
        <v>66</v>
      </c>
      <c r="B17" s="153" t="s">
        <v>160</v>
      </c>
      <c r="C17" s="140"/>
      <c r="D17" s="220"/>
      <c r="E17" s="82"/>
    </row>
    <row r="18" spans="1:5" s="51" customFormat="1" ht="12" customHeight="1" x14ac:dyDescent="0.2">
      <c r="A18" s="170" t="s">
        <v>67</v>
      </c>
      <c r="B18" s="153" t="s">
        <v>299</v>
      </c>
      <c r="C18" s="140"/>
      <c r="D18" s="220"/>
      <c r="E18" s="82"/>
    </row>
    <row r="19" spans="1:5" s="51" customFormat="1" ht="12" customHeight="1" x14ac:dyDescent="0.2">
      <c r="A19" s="170" t="s">
        <v>68</v>
      </c>
      <c r="B19" s="153" t="s">
        <v>300</v>
      </c>
      <c r="C19" s="140"/>
      <c r="D19" s="220"/>
      <c r="E19" s="82"/>
    </row>
    <row r="20" spans="1:5" s="51" customFormat="1" ht="12" customHeight="1" x14ac:dyDescent="0.2">
      <c r="A20" s="170" t="s">
        <v>69</v>
      </c>
      <c r="B20" s="153" t="s">
        <v>161</v>
      </c>
      <c r="C20" s="140"/>
      <c r="D20" s="220"/>
      <c r="E20" s="82"/>
    </row>
    <row r="21" spans="1:5" s="52" customFormat="1" ht="12" customHeight="1" thickBot="1" x14ac:dyDescent="0.25">
      <c r="A21" s="171" t="s">
        <v>76</v>
      </c>
      <c r="B21" s="154" t="s">
        <v>162</v>
      </c>
      <c r="C21" s="142"/>
      <c r="D21" s="221"/>
      <c r="E21" s="84"/>
    </row>
    <row r="22" spans="1:5" s="52" customFormat="1" ht="12" customHeight="1" thickBot="1" x14ac:dyDescent="0.25">
      <c r="A22" s="25" t="s">
        <v>6</v>
      </c>
      <c r="B22" s="19" t="s">
        <v>163</v>
      </c>
      <c r="C22" s="139">
        <f>+C23+C24+C25+C26+C27</f>
        <v>0</v>
      </c>
      <c r="D22" s="218">
        <f>+D23+D24+D25+D26+D27</f>
        <v>0</v>
      </c>
      <c r="E22" s="81">
        <f>+E23+E24+E25+E26+E27</f>
        <v>0</v>
      </c>
    </row>
    <row r="23" spans="1:5" s="52" customFormat="1" ht="12" customHeight="1" x14ac:dyDescent="0.2">
      <c r="A23" s="169" t="s">
        <v>48</v>
      </c>
      <c r="B23" s="152" t="s">
        <v>164</v>
      </c>
      <c r="C23" s="141"/>
      <c r="D23" s="219"/>
      <c r="E23" s="83"/>
    </row>
    <row r="24" spans="1:5" s="51" customFormat="1" ht="12" customHeight="1" x14ac:dyDescent="0.2">
      <c r="A24" s="170" t="s">
        <v>49</v>
      </c>
      <c r="B24" s="153" t="s">
        <v>165</v>
      </c>
      <c r="C24" s="140"/>
      <c r="D24" s="220"/>
      <c r="E24" s="82"/>
    </row>
    <row r="25" spans="1:5" s="52" customFormat="1" ht="12" customHeight="1" x14ac:dyDescent="0.2">
      <c r="A25" s="170" t="s">
        <v>50</v>
      </c>
      <c r="B25" s="153" t="s">
        <v>301</v>
      </c>
      <c r="C25" s="140"/>
      <c r="D25" s="220"/>
      <c r="E25" s="82"/>
    </row>
    <row r="26" spans="1:5" s="52" customFormat="1" ht="12" customHeight="1" x14ac:dyDescent="0.2">
      <c r="A26" s="170" t="s">
        <v>51</v>
      </c>
      <c r="B26" s="153" t="s">
        <v>302</v>
      </c>
      <c r="C26" s="140"/>
      <c r="D26" s="220"/>
      <c r="E26" s="82"/>
    </row>
    <row r="27" spans="1:5" s="52" customFormat="1" ht="12" customHeight="1" x14ac:dyDescent="0.2">
      <c r="A27" s="170" t="s">
        <v>106</v>
      </c>
      <c r="B27" s="153" t="s">
        <v>166</v>
      </c>
      <c r="C27" s="140"/>
      <c r="D27" s="220"/>
      <c r="E27" s="82"/>
    </row>
    <row r="28" spans="1:5" s="52" customFormat="1" ht="12" customHeight="1" thickBot="1" x14ac:dyDescent="0.25">
      <c r="A28" s="171" t="s">
        <v>107</v>
      </c>
      <c r="B28" s="154" t="s">
        <v>167</v>
      </c>
      <c r="C28" s="142"/>
      <c r="D28" s="221"/>
      <c r="E28" s="84"/>
    </row>
    <row r="29" spans="1:5" s="52" customFormat="1" ht="12" customHeight="1" thickBot="1" x14ac:dyDescent="0.25">
      <c r="A29" s="25" t="s">
        <v>108</v>
      </c>
      <c r="B29" s="19" t="s">
        <v>439</v>
      </c>
      <c r="C29" s="145">
        <f>SUM(C30:C36)</f>
        <v>0</v>
      </c>
      <c r="D29" s="145">
        <f>SUM(D30:D36)</f>
        <v>0</v>
      </c>
      <c r="E29" s="181">
        <f>SUM(E30:E36)</f>
        <v>0</v>
      </c>
    </row>
    <row r="30" spans="1:5" s="52" customFormat="1" ht="12" customHeight="1" x14ac:dyDescent="0.2">
      <c r="A30" s="169" t="s">
        <v>168</v>
      </c>
      <c r="B30" s="152" t="str">
        <f>'Z_1.1.sz.mell.'!B33</f>
        <v>Építményadó</v>
      </c>
      <c r="C30" s="141"/>
      <c r="D30" s="141"/>
      <c r="E30" s="83"/>
    </row>
    <row r="31" spans="1:5" s="52" customFormat="1" ht="12" customHeight="1" x14ac:dyDescent="0.2">
      <c r="A31" s="170" t="s">
        <v>169</v>
      </c>
      <c r="B31" s="152" t="str">
        <f>'Z_1.1.sz.mell.'!B34</f>
        <v xml:space="preserve">Idegenforgalmi adó </v>
      </c>
      <c r="C31" s="140"/>
      <c r="D31" s="140"/>
      <c r="E31" s="82"/>
    </row>
    <row r="32" spans="1:5" s="52" customFormat="1" ht="12" customHeight="1" x14ac:dyDescent="0.2">
      <c r="A32" s="170" t="s">
        <v>170</v>
      </c>
      <c r="B32" s="152" t="str">
        <f>'Z_1.1.sz.mell.'!B35</f>
        <v>Iparűzési adó</v>
      </c>
      <c r="C32" s="140"/>
      <c r="D32" s="140"/>
      <c r="E32" s="82"/>
    </row>
    <row r="33" spans="1:5" s="52" customFormat="1" ht="12" customHeight="1" x14ac:dyDescent="0.2">
      <c r="A33" s="170" t="s">
        <v>171</v>
      </c>
      <c r="B33" s="152" t="str">
        <f>'Z_1.1.sz.mell.'!B36</f>
        <v>Egyéb áruhasználati ls szolgáltatási adók</v>
      </c>
      <c r="C33" s="140"/>
      <c r="D33" s="140"/>
      <c r="E33" s="82"/>
    </row>
    <row r="34" spans="1:5" s="52" customFormat="1" ht="12" customHeight="1" x14ac:dyDescent="0.2">
      <c r="A34" s="170" t="s">
        <v>442</v>
      </c>
      <c r="B34" s="152" t="str">
        <f>'Z_1.1.sz.mell.'!B37</f>
        <v>Gépjárműadó</v>
      </c>
      <c r="C34" s="140"/>
      <c r="D34" s="140"/>
      <c r="E34" s="82"/>
    </row>
    <row r="35" spans="1:5" s="52" customFormat="1" ht="12" customHeight="1" x14ac:dyDescent="0.2">
      <c r="A35" s="170" t="s">
        <v>443</v>
      </c>
      <c r="B35" s="152" t="str">
        <f>'Z_1.1.sz.mell.'!B38</f>
        <v>Egyéb közhatalmi bevételek</v>
      </c>
      <c r="C35" s="140"/>
      <c r="D35" s="140"/>
      <c r="E35" s="82"/>
    </row>
    <row r="36" spans="1:5" s="52" customFormat="1" ht="12" customHeight="1" thickBot="1" x14ac:dyDescent="0.25">
      <c r="A36" s="171" t="s">
        <v>444</v>
      </c>
      <c r="B36" s="152" t="str">
        <f>'Z_1.1.sz.mell.'!B39</f>
        <v>Kommunális adó</v>
      </c>
      <c r="C36" s="142"/>
      <c r="D36" s="142"/>
      <c r="E36" s="84"/>
    </row>
    <row r="37" spans="1:5" s="52" customFormat="1" ht="12" customHeight="1" thickBot="1" x14ac:dyDescent="0.25">
      <c r="A37" s="25" t="s">
        <v>8</v>
      </c>
      <c r="B37" s="19" t="s">
        <v>308</v>
      </c>
      <c r="C37" s="139">
        <f>SUM(C38:C48)</f>
        <v>39116345</v>
      </c>
      <c r="D37" s="139">
        <f>SUM(D38:D48)</f>
        <v>106069944</v>
      </c>
      <c r="E37" s="81">
        <f>SUM(E38:E48)</f>
        <v>31096092</v>
      </c>
    </row>
    <row r="38" spans="1:5" s="52" customFormat="1" ht="12" customHeight="1" x14ac:dyDescent="0.2">
      <c r="A38" s="169" t="s">
        <v>52</v>
      </c>
      <c r="B38" s="152" t="s">
        <v>175</v>
      </c>
      <c r="C38" s="141">
        <v>15445845</v>
      </c>
      <c r="D38" s="141">
        <v>15445845</v>
      </c>
      <c r="E38" s="83">
        <v>15064471</v>
      </c>
    </row>
    <row r="39" spans="1:5" s="52" customFormat="1" ht="12" customHeight="1" x14ac:dyDescent="0.2">
      <c r="A39" s="170" t="s">
        <v>53</v>
      </c>
      <c r="B39" s="153" t="s">
        <v>176</v>
      </c>
      <c r="C39" s="140">
        <v>16100000</v>
      </c>
      <c r="D39" s="140">
        <v>16100000</v>
      </c>
      <c r="E39" s="82">
        <v>5924784</v>
      </c>
    </row>
    <row r="40" spans="1:5" s="52" customFormat="1" ht="12" customHeight="1" x14ac:dyDescent="0.2">
      <c r="A40" s="170" t="s">
        <v>54</v>
      </c>
      <c r="B40" s="153" t="s">
        <v>177</v>
      </c>
      <c r="C40" s="140"/>
      <c r="D40" s="140"/>
      <c r="E40" s="82"/>
    </row>
    <row r="41" spans="1:5" s="52" customFormat="1" ht="12" customHeight="1" x14ac:dyDescent="0.2">
      <c r="A41" s="170" t="s">
        <v>110</v>
      </c>
      <c r="B41" s="153" t="s">
        <v>178</v>
      </c>
      <c r="C41" s="140"/>
      <c r="D41" s="140"/>
      <c r="E41" s="82"/>
    </row>
    <row r="42" spans="1:5" s="52" customFormat="1" ht="12" customHeight="1" x14ac:dyDescent="0.2">
      <c r="A42" s="170" t="s">
        <v>111</v>
      </c>
      <c r="B42" s="153" t="s">
        <v>179</v>
      </c>
      <c r="C42" s="140"/>
      <c r="D42" s="140"/>
      <c r="E42" s="82"/>
    </row>
    <row r="43" spans="1:5" s="52" customFormat="1" ht="12" customHeight="1" x14ac:dyDescent="0.2">
      <c r="A43" s="170" t="s">
        <v>112</v>
      </c>
      <c r="B43" s="153" t="s">
        <v>180</v>
      </c>
      <c r="C43" s="140">
        <v>7570000</v>
      </c>
      <c r="D43" s="140">
        <v>5832812</v>
      </c>
      <c r="E43" s="82">
        <v>4216097</v>
      </c>
    </row>
    <row r="44" spans="1:5" s="52" customFormat="1" ht="12" customHeight="1" x14ac:dyDescent="0.2">
      <c r="A44" s="170" t="s">
        <v>113</v>
      </c>
      <c r="B44" s="153" t="s">
        <v>181</v>
      </c>
      <c r="C44" s="140"/>
      <c r="D44" s="140"/>
      <c r="E44" s="82"/>
    </row>
    <row r="45" spans="1:5" s="52" customFormat="1" ht="12" customHeight="1" x14ac:dyDescent="0.2">
      <c r="A45" s="170" t="s">
        <v>114</v>
      </c>
      <c r="B45" s="153" t="s">
        <v>445</v>
      </c>
      <c r="C45" s="140">
        <v>500</v>
      </c>
      <c r="D45" s="140">
        <v>500</v>
      </c>
      <c r="E45" s="82">
        <v>3</v>
      </c>
    </row>
    <row r="46" spans="1:5" s="52" customFormat="1" ht="12" customHeight="1" x14ac:dyDescent="0.2">
      <c r="A46" s="170" t="s">
        <v>173</v>
      </c>
      <c r="B46" s="153" t="s">
        <v>183</v>
      </c>
      <c r="C46" s="143"/>
      <c r="D46" s="143"/>
      <c r="E46" s="85"/>
    </row>
    <row r="47" spans="1:5" s="52" customFormat="1" ht="12" customHeight="1" x14ac:dyDescent="0.2">
      <c r="A47" s="171" t="s">
        <v>174</v>
      </c>
      <c r="B47" s="154" t="s">
        <v>310</v>
      </c>
      <c r="C47" s="144"/>
      <c r="D47" s="144"/>
      <c r="E47" s="86"/>
    </row>
    <row r="48" spans="1:5" s="52" customFormat="1" ht="12" customHeight="1" thickBot="1" x14ac:dyDescent="0.25">
      <c r="A48" s="171" t="s">
        <v>309</v>
      </c>
      <c r="B48" s="154" t="s">
        <v>184</v>
      </c>
      <c r="C48" s="144"/>
      <c r="D48" s="144">
        <v>68690787</v>
      </c>
      <c r="E48" s="86">
        <v>5890737</v>
      </c>
    </row>
    <row r="49" spans="1:5" s="52" customFormat="1" ht="12" customHeight="1" thickBot="1" x14ac:dyDescent="0.25">
      <c r="A49" s="25" t="s">
        <v>9</v>
      </c>
      <c r="B49" s="19" t="s">
        <v>185</v>
      </c>
      <c r="C49" s="139">
        <f>SUM(C50:C54)</f>
        <v>0</v>
      </c>
      <c r="D49" s="139">
        <f>SUM(D50:D54)</f>
        <v>0</v>
      </c>
      <c r="E49" s="81">
        <f>SUM(E50:E54)</f>
        <v>2000000</v>
      </c>
    </row>
    <row r="50" spans="1:5" s="52" customFormat="1" ht="12" customHeight="1" x14ac:dyDescent="0.2">
      <c r="A50" s="169" t="s">
        <v>55</v>
      </c>
      <c r="B50" s="152" t="s">
        <v>189</v>
      </c>
      <c r="C50" s="183"/>
      <c r="D50" s="183"/>
      <c r="E50" s="87"/>
    </row>
    <row r="51" spans="1:5" s="52" customFormat="1" ht="12" customHeight="1" x14ac:dyDescent="0.2">
      <c r="A51" s="170" t="s">
        <v>56</v>
      </c>
      <c r="B51" s="153" t="s">
        <v>190</v>
      </c>
      <c r="C51" s="143"/>
      <c r="D51" s="143"/>
      <c r="E51" s="85">
        <v>2000000</v>
      </c>
    </row>
    <row r="52" spans="1:5" s="52" customFormat="1" ht="12" customHeight="1" x14ac:dyDescent="0.2">
      <c r="A52" s="170" t="s">
        <v>186</v>
      </c>
      <c r="B52" s="153" t="s">
        <v>191</v>
      </c>
      <c r="C52" s="143"/>
      <c r="D52" s="143"/>
      <c r="E52" s="85"/>
    </row>
    <row r="53" spans="1:5" s="52" customFormat="1" ht="12" customHeight="1" x14ac:dyDescent="0.2">
      <c r="A53" s="170" t="s">
        <v>187</v>
      </c>
      <c r="B53" s="153" t="s">
        <v>192</v>
      </c>
      <c r="C53" s="143"/>
      <c r="D53" s="143"/>
      <c r="E53" s="85"/>
    </row>
    <row r="54" spans="1:5" s="52" customFormat="1" ht="12" customHeight="1" thickBot="1" x14ac:dyDescent="0.25">
      <c r="A54" s="171" t="s">
        <v>188</v>
      </c>
      <c r="B54" s="154" t="s">
        <v>193</v>
      </c>
      <c r="C54" s="144"/>
      <c r="D54" s="144"/>
      <c r="E54" s="86"/>
    </row>
    <row r="55" spans="1:5" s="52" customFormat="1" ht="12" customHeight="1" thickBot="1" x14ac:dyDescent="0.25">
      <c r="A55" s="25" t="s">
        <v>115</v>
      </c>
      <c r="B55" s="19" t="s">
        <v>194</v>
      </c>
      <c r="C55" s="139">
        <f>SUM(C56:C58)</f>
        <v>0</v>
      </c>
      <c r="D55" s="139">
        <f>SUM(D56:D58)</f>
        <v>0</v>
      </c>
      <c r="E55" s="81">
        <f>SUM(E56:E58)</f>
        <v>0</v>
      </c>
    </row>
    <row r="56" spans="1:5" s="52" customFormat="1" ht="12" customHeight="1" x14ac:dyDescent="0.2">
      <c r="A56" s="169" t="s">
        <v>57</v>
      </c>
      <c r="B56" s="152" t="s">
        <v>195</v>
      </c>
      <c r="C56" s="141"/>
      <c r="D56" s="141"/>
      <c r="E56" s="83"/>
    </row>
    <row r="57" spans="1:5" s="52" customFormat="1" ht="12" customHeight="1" x14ac:dyDescent="0.2">
      <c r="A57" s="170" t="s">
        <v>58</v>
      </c>
      <c r="B57" s="153" t="s">
        <v>303</v>
      </c>
      <c r="C57" s="140"/>
      <c r="D57" s="140"/>
      <c r="E57" s="82"/>
    </row>
    <row r="58" spans="1:5" s="52" customFormat="1" ht="12" customHeight="1" x14ac:dyDescent="0.2">
      <c r="A58" s="170" t="s">
        <v>198</v>
      </c>
      <c r="B58" s="153" t="s">
        <v>196</v>
      </c>
      <c r="C58" s="140"/>
      <c r="D58" s="140"/>
      <c r="E58" s="82"/>
    </row>
    <row r="59" spans="1:5" s="52" customFormat="1" ht="12" customHeight="1" thickBot="1" x14ac:dyDescent="0.25">
      <c r="A59" s="171" t="s">
        <v>199</v>
      </c>
      <c r="B59" s="154" t="s">
        <v>197</v>
      </c>
      <c r="C59" s="142"/>
      <c r="D59" s="142"/>
      <c r="E59" s="84"/>
    </row>
    <row r="60" spans="1:5" s="52" customFormat="1" ht="12" customHeight="1" thickBot="1" x14ac:dyDescent="0.25">
      <c r="A60" s="25" t="s">
        <v>11</v>
      </c>
      <c r="B60" s="88" t="s">
        <v>200</v>
      </c>
      <c r="C60" s="139">
        <f>SUM(C61:C63)</f>
        <v>0</v>
      </c>
      <c r="D60" s="139">
        <f>SUM(D61:D63)</f>
        <v>0</v>
      </c>
      <c r="E60" s="81">
        <f>SUM(E61:E63)</f>
        <v>0</v>
      </c>
    </row>
    <row r="61" spans="1:5" s="52" customFormat="1" ht="12" customHeight="1" x14ac:dyDescent="0.2">
      <c r="A61" s="169" t="s">
        <v>116</v>
      </c>
      <c r="B61" s="152" t="s">
        <v>202</v>
      </c>
      <c r="C61" s="143"/>
      <c r="D61" s="143"/>
      <c r="E61" s="85"/>
    </row>
    <row r="62" spans="1:5" s="52" customFormat="1" ht="12" customHeight="1" x14ac:dyDescent="0.2">
      <c r="A62" s="170" t="s">
        <v>117</v>
      </c>
      <c r="B62" s="153" t="s">
        <v>304</v>
      </c>
      <c r="C62" s="143"/>
      <c r="D62" s="143"/>
      <c r="E62" s="85"/>
    </row>
    <row r="63" spans="1:5" s="52" customFormat="1" ht="12" customHeight="1" x14ac:dyDescent="0.2">
      <c r="A63" s="170" t="s">
        <v>136</v>
      </c>
      <c r="B63" s="153" t="s">
        <v>203</v>
      </c>
      <c r="C63" s="143"/>
      <c r="D63" s="143"/>
      <c r="E63" s="85"/>
    </row>
    <row r="64" spans="1:5" s="52" customFormat="1" ht="12" customHeight="1" thickBot="1" x14ac:dyDescent="0.25">
      <c r="A64" s="171" t="s">
        <v>201</v>
      </c>
      <c r="B64" s="154" t="s">
        <v>204</v>
      </c>
      <c r="C64" s="143"/>
      <c r="D64" s="143"/>
      <c r="E64" s="85"/>
    </row>
    <row r="65" spans="1:5" s="52" customFormat="1" ht="12" customHeight="1" thickBot="1" x14ac:dyDescent="0.25">
      <c r="A65" s="25" t="s">
        <v>12</v>
      </c>
      <c r="B65" s="19" t="s">
        <v>205</v>
      </c>
      <c r="C65" s="145">
        <f>+C8+C15+C22+C29+C37+C49+C55+C60</f>
        <v>39116345</v>
      </c>
      <c r="D65" s="145">
        <f>+D8+D15+D22+D29+D37+D49+D55+D60</f>
        <v>106069944</v>
      </c>
      <c r="E65" s="181">
        <f>+E8+E15+E22+E29+E37+E49+E55+E60</f>
        <v>33096092</v>
      </c>
    </row>
    <row r="66" spans="1:5" s="52" customFormat="1" ht="12" customHeight="1" thickBot="1" x14ac:dyDescent="0.2">
      <c r="A66" s="172" t="s">
        <v>290</v>
      </c>
      <c r="B66" s="88" t="s">
        <v>207</v>
      </c>
      <c r="C66" s="139">
        <f>SUM(C67:C69)</f>
        <v>0</v>
      </c>
      <c r="D66" s="139">
        <f>SUM(D67:D69)</f>
        <v>0</v>
      </c>
      <c r="E66" s="81">
        <f>SUM(E67:E69)</f>
        <v>0</v>
      </c>
    </row>
    <row r="67" spans="1:5" s="52" customFormat="1" ht="12" customHeight="1" x14ac:dyDescent="0.2">
      <c r="A67" s="169" t="s">
        <v>235</v>
      </c>
      <c r="B67" s="152" t="s">
        <v>208</v>
      </c>
      <c r="C67" s="143"/>
      <c r="D67" s="143"/>
      <c r="E67" s="85"/>
    </row>
    <row r="68" spans="1:5" s="52" customFormat="1" ht="12" customHeight="1" x14ac:dyDescent="0.2">
      <c r="A68" s="170" t="s">
        <v>244</v>
      </c>
      <c r="B68" s="153" t="s">
        <v>209</v>
      </c>
      <c r="C68" s="143"/>
      <c r="D68" s="143"/>
      <c r="E68" s="85"/>
    </row>
    <row r="69" spans="1:5" s="52" customFormat="1" ht="12" customHeight="1" thickBot="1" x14ac:dyDescent="0.25">
      <c r="A69" s="171" t="s">
        <v>245</v>
      </c>
      <c r="B69" s="155" t="s">
        <v>210</v>
      </c>
      <c r="C69" s="143"/>
      <c r="D69" s="143"/>
      <c r="E69" s="85"/>
    </row>
    <row r="70" spans="1:5" s="52" customFormat="1" ht="12" customHeight="1" thickBot="1" x14ac:dyDescent="0.2">
      <c r="A70" s="172" t="s">
        <v>211</v>
      </c>
      <c r="B70" s="88" t="s">
        <v>212</v>
      </c>
      <c r="C70" s="139">
        <f>SUM(C71:C74)</f>
        <v>0</v>
      </c>
      <c r="D70" s="139">
        <f>SUM(D71:D74)</f>
        <v>0</v>
      </c>
      <c r="E70" s="81">
        <f>SUM(E71:E74)</f>
        <v>0</v>
      </c>
    </row>
    <row r="71" spans="1:5" s="52" customFormat="1" ht="12" customHeight="1" x14ac:dyDescent="0.2">
      <c r="A71" s="169" t="s">
        <v>94</v>
      </c>
      <c r="B71" s="258" t="s">
        <v>213</v>
      </c>
      <c r="C71" s="143"/>
      <c r="D71" s="143"/>
      <c r="E71" s="85"/>
    </row>
    <row r="72" spans="1:5" s="52" customFormat="1" ht="12" customHeight="1" x14ac:dyDescent="0.2">
      <c r="A72" s="170" t="s">
        <v>95</v>
      </c>
      <c r="B72" s="258" t="s">
        <v>452</v>
      </c>
      <c r="C72" s="143"/>
      <c r="D72" s="143"/>
      <c r="E72" s="85"/>
    </row>
    <row r="73" spans="1:5" s="52" customFormat="1" ht="12" customHeight="1" x14ac:dyDescent="0.2">
      <c r="A73" s="170" t="s">
        <v>236</v>
      </c>
      <c r="B73" s="258" t="s">
        <v>214</v>
      </c>
      <c r="C73" s="143"/>
      <c r="D73" s="143"/>
      <c r="E73" s="85"/>
    </row>
    <row r="74" spans="1:5" s="52" customFormat="1" ht="12" customHeight="1" thickBot="1" x14ac:dyDescent="0.25">
      <c r="A74" s="171" t="s">
        <v>237</v>
      </c>
      <c r="B74" s="259" t="s">
        <v>453</v>
      </c>
      <c r="C74" s="143"/>
      <c r="D74" s="143"/>
      <c r="E74" s="85"/>
    </row>
    <row r="75" spans="1:5" s="52" customFormat="1" ht="12" customHeight="1" thickBot="1" x14ac:dyDescent="0.2">
      <c r="A75" s="172" t="s">
        <v>215</v>
      </c>
      <c r="B75" s="88" t="s">
        <v>216</v>
      </c>
      <c r="C75" s="139">
        <f>SUM(C76:C77)</f>
        <v>0</v>
      </c>
      <c r="D75" s="139">
        <f>SUM(D76:D77)</f>
        <v>0</v>
      </c>
      <c r="E75" s="81">
        <f>SUM(E76:E77)</f>
        <v>0</v>
      </c>
    </row>
    <row r="76" spans="1:5" s="52" customFormat="1" ht="12" customHeight="1" x14ac:dyDescent="0.2">
      <c r="A76" s="169" t="s">
        <v>238</v>
      </c>
      <c r="B76" s="152" t="s">
        <v>217</v>
      </c>
      <c r="C76" s="143"/>
      <c r="D76" s="143"/>
      <c r="E76" s="85"/>
    </row>
    <row r="77" spans="1:5" s="52" customFormat="1" ht="12" customHeight="1" thickBot="1" x14ac:dyDescent="0.25">
      <c r="A77" s="171" t="s">
        <v>239</v>
      </c>
      <c r="B77" s="154" t="s">
        <v>218</v>
      </c>
      <c r="C77" s="143"/>
      <c r="D77" s="143"/>
      <c r="E77" s="85"/>
    </row>
    <row r="78" spans="1:5" s="51" customFormat="1" ht="12" customHeight="1" thickBot="1" x14ac:dyDescent="0.2">
      <c r="A78" s="172" t="s">
        <v>219</v>
      </c>
      <c r="B78" s="88" t="s">
        <v>220</v>
      </c>
      <c r="C78" s="139">
        <f>SUM(C79:C81)</f>
        <v>0</v>
      </c>
      <c r="D78" s="139">
        <f>SUM(D79:D81)</f>
        <v>0</v>
      </c>
      <c r="E78" s="81">
        <f>SUM(E79:E81)</f>
        <v>0</v>
      </c>
    </row>
    <row r="79" spans="1:5" s="52" customFormat="1" ht="12" customHeight="1" x14ac:dyDescent="0.2">
      <c r="A79" s="169" t="s">
        <v>240</v>
      </c>
      <c r="B79" s="152" t="s">
        <v>221</v>
      </c>
      <c r="C79" s="143"/>
      <c r="D79" s="143"/>
      <c r="E79" s="85"/>
    </row>
    <row r="80" spans="1:5" s="52" customFormat="1" ht="12" customHeight="1" x14ac:dyDescent="0.2">
      <c r="A80" s="170" t="s">
        <v>241</v>
      </c>
      <c r="B80" s="153" t="s">
        <v>222</v>
      </c>
      <c r="C80" s="143"/>
      <c r="D80" s="143"/>
      <c r="E80" s="85"/>
    </row>
    <row r="81" spans="1:5" s="52" customFormat="1" ht="12" customHeight="1" thickBot="1" x14ac:dyDescent="0.25">
      <c r="A81" s="171" t="s">
        <v>242</v>
      </c>
      <c r="B81" s="154" t="s">
        <v>454</v>
      </c>
      <c r="C81" s="143"/>
      <c r="D81" s="143"/>
      <c r="E81" s="85"/>
    </row>
    <row r="82" spans="1:5" s="52" customFormat="1" ht="12" customHeight="1" thickBot="1" x14ac:dyDescent="0.2">
      <c r="A82" s="172" t="s">
        <v>223</v>
      </c>
      <c r="B82" s="88" t="s">
        <v>243</v>
      </c>
      <c r="C82" s="139">
        <f>SUM(C83:C86)</f>
        <v>0</v>
      </c>
      <c r="D82" s="139">
        <f>SUM(D83:D86)</f>
        <v>0</v>
      </c>
      <c r="E82" s="81">
        <f>SUM(E83:E86)</f>
        <v>0</v>
      </c>
    </row>
    <row r="83" spans="1:5" s="52" customFormat="1" ht="12" customHeight="1" x14ac:dyDescent="0.2">
      <c r="A83" s="173" t="s">
        <v>224</v>
      </c>
      <c r="B83" s="152" t="s">
        <v>225</v>
      </c>
      <c r="C83" s="143"/>
      <c r="D83" s="143"/>
      <c r="E83" s="85"/>
    </row>
    <row r="84" spans="1:5" s="52" customFormat="1" ht="12" customHeight="1" x14ac:dyDescent="0.2">
      <c r="A84" s="174" t="s">
        <v>226</v>
      </c>
      <c r="B84" s="153" t="s">
        <v>227</v>
      </c>
      <c r="C84" s="143"/>
      <c r="D84" s="143"/>
      <c r="E84" s="85"/>
    </row>
    <row r="85" spans="1:5" s="52" customFormat="1" ht="12" customHeight="1" x14ac:dyDescent="0.2">
      <c r="A85" s="174" t="s">
        <v>228</v>
      </c>
      <c r="B85" s="153" t="s">
        <v>229</v>
      </c>
      <c r="C85" s="143"/>
      <c r="D85" s="143"/>
      <c r="E85" s="85"/>
    </row>
    <row r="86" spans="1:5" s="51" customFormat="1" ht="12" customHeight="1" thickBot="1" x14ac:dyDescent="0.25">
      <c r="A86" s="175" t="s">
        <v>230</v>
      </c>
      <c r="B86" s="154" t="s">
        <v>231</v>
      </c>
      <c r="C86" s="143"/>
      <c r="D86" s="143"/>
      <c r="E86" s="85"/>
    </row>
    <row r="87" spans="1:5" s="51" customFormat="1" ht="12" customHeight="1" thickBot="1" x14ac:dyDescent="0.2">
      <c r="A87" s="172" t="s">
        <v>232</v>
      </c>
      <c r="B87" s="88" t="s">
        <v>349</v>
      </c>
      <c r="C87" s="186"/>
      <c r="D87" s="186"/>
      <c r="E87" s="187"/>
    </row>
    <row r="88" spans="1:5" s="51" customFormat="1" ht="12" customHeight="1" thickBot="1" x14ac:dyDescent="0.2">
      <c r="A88" s="172" t="s">
        <v>367</v>
      </c>
      <c r="B88" s="88" t="s">
        <v>233</v>
      </c>
      <c r="C88" s="186"/>
      <c r="D88" s="186"/>
      <c r="E88" s="187"/>
    </row>
    <row r="89" spans="1:5" s="51" customFormat="1" ht="12" customHeight="1" thickBot="1" x14ac:dyDescent="0.2">
      <c r="A89" s="172" t="s">
        <v>368</v>
      </c>
      <c r="B89" s="159" t="s">
        <v>352</v>
      </c>
      <c r="C89" s="145">
        <f>+C66+C70+C75+C78+C82+C88+C87</f>
        <v>0</v>
      </c>
      <c r="D89" s="145">
        <f>+D66+D70+D75+D78+D82+D88+D87</f>
        <v>0</v>
      </c>
      <c r="E89" s="181">
        <f>+E66+E70+E75+E78+E82+E88+E87</f>
        <v>0</v>
      </c>
    </row>
    <row r="90" spans="1:5" s="51" customFormat="1" ht="12" customHeight="1" thickBot="1" x14ac:dyDescent="0.2">
      <c r="A90" s="176" t="s">
        <v>369</v>
      </c>
      <c r="B90" s="160" t="s">
        <v>370</v>
      </c>
      <c r="C90" s="145">
        <f>+C65+C89</f>
        <v>39116345</v>
      </c>
      <c r="D90" s="145">
        <f>+D65+D89</f>
        <v>106069944</v>
      </c>
      <c r="E90" s="181">
        <f>+E65+E89</f>
        <v>33096092</v>
      </c>
    </row>
    <row r="91" spans="1:5" s="52" customFormat="1" ht="15.2" customHeight="1" thickBot="1" x14ac:dyDescent="0.25">
      <c r="A91" s="75"/>
      <c r="B91" s="76"/>
      <c r="C91" s="125"/>
    </row>
    <row r="92" spans="1:5" s="47" customFormat="1" ht="16.5" customHeight="1" thickBot="1" x14ac:dyDescent="0.25">
      <c r="A92" s="624" t="s">
        <v>38</v>
      </c>
      <c r="B92" s="625"/>
      <c r="C92" s="625"/>
      <c r="D92" s="625"/>
      <c r="E92" s="626"/>
    </row>
    <row r="93" spans="1:5" s="53" customFormat="1" ht="12" customHeight="1" thickBot="1" x14ac:dyDescent="0.25">
      <c r="A93" s="146" t="s">
        <v>4</v>
      </c>
      <c r="B93" s="24" t="s">
        <v>374</v>
      </c>
      <c r="C93" s="138">
        <f>C94+C95+C96+C97+C98+C111</f>
        <v>31853997</v>
      </c>
      <c r="D93" s="138">
        <f>D94+D95+D96+D97+D98+D111</f>
        <v>46656385</v>
      </c>
      <c r="E93" s="201">
        <f>E94+E95+E96+E97+E98+E111</f>
        <v>28429303</v>
      </c>
    </row>
    <row r="94" spans="1:5" ht="12" customHeight="1" x14ac:dyDescent="0.2">
      <c r="A94" s="177" t="s">
        <v>59</v>
      </c>
      <c r="B94" s="8" t="s">
        <v>33</v>
      </c>
      <c r="C94" s="208"/>
      <c r="D94" s="208"/>
      <c r="E94" s="202"/>
    </row>
    <row r="95" spans="1:5" ht="12" customHeight="1" x14ac:dyDescent="0.2">
      <c r="A95" s="170" t="s">
        <v>60</v>
      </c>
      <c r="B95" s="6" t="s">
        <v>118</v>
      </c>
      <c r="C95" s="140"/>
      <c r="D95" s="140"/>
      <c r="E95" s="82"/>
    </row>
    <row r="96" spans="1:5" ht="12" customHeight="1" x14ac:dyDescent="0.2">
      <c r="A96" s="170" t="s">
        <v>61</v>
      </c>
      <c r="B96" s="6" t="s">
        <v>86</v>
      </c>
      <c r="C96" s="142">
        <v>31853997</v>
      </c>
      <c r="D96" s="142">
        <v>46656385</v>
      </c>
      <c r="E96" s="84">
        <v>28429303</v>
      </c>
    </row>
    <row r="97" spans="1:5" ht="12" customHeight="1" x14ac:dyDescent="0.2">
      <c r="A97" s="170" t="s">
        <v>62</v>
      </c>
      <c r="B97" s="9" t="s">
        <v>119</v>
      </c>
      <c r="C97" s="142"/>
      <c r="D97" s="142"/>
      <c r="E97" s="84"/>
    </row>
    <row r="98" spans="1:5" ht="12" customHeight="1" x14ac:dyDescent="0.2">
      <c r="A98" s="170" t="s">
        <v>71</v>
      </c>
      <c r="B98" s="17" t="s">
        <v>120</v>
      </c>
      <c r="C98" s="142"/>
      <c r="D98" s="142"/>
      <c r="E98" s="84"/>
    </row>
    <row r="99" spans="1:5" ht="12" customHeight="1" x14ac:dyDescent="0.2">
      <c r="A99" s="170" t="s">
        <v>63</v>
      </c>
      <c r="B99" s="6" t="s">
        <v>371</v>
      </c>
      <c r="C99" s="142"/>
      <c r="D99" s="142"/>
      <c r="E99" s="84"/>
    </row>
    <row r="100" spans="1:5" ht="12" customHeight="1" x14ac:dyDescent="0.2">
      <c r="A100" s="170" t="s">
        <v>64</v>
      </c>
      <c r="B100" s="60" t="s">
        <v>315</v>
      </c>
      <c r="C100" s="142"/>
      <c r="D100" s="142"/>
      <c r="E100" s="84"/>
    </row>
    <row r="101" spans="1:5" ht="12" customHeight="1" x14ac:dyDescent="0.2">
      <c r="A101" s="170" t="s">
        <v>72</v>
      </c>
      <c r="B101" s="60" t="s">
        <v>314</v>
      </c>
      <c r="C101" s="142"/>
      <c r="D101" s="142"/>
      <c r="E101" s="84"/>
    </row>
    <row r="102" spans="1:5" ht="12" customHeight="1" x14ac:dyDescent="0.2">
      <c r="A102" s="170" t="s">
        <v>73</v>
      </c>
      <c r="B102" s="60" t="s">
        <v>249</v>
      </c>
      <c r="C102" s="142"/>
      <c r="D102" s="142"/>
      <c r="E102" s="84"/>
    </row>
    <row r="103" spans="1:5" ht="12" customHeight="1" x14ac:dyDescent="0.2">
      <c r="A103" s="170" t="s">
        <v>74</v>
      </c>
      <c r="B103" s="61" t="s">
        <v>250</v>
      </c>
      <c r="C103" s="142"/>
      <c r="D103" s="142"/>
      <c r="E103" s="84"/>
    </row>
    <row r="104" spans="1:5" ht="12" customHeight="1" x14ac:dyDescent="0.2">
      <c r="A104" s="170" t="s">
        <v>75</v>
      </c>
      <c r="B104" s="61" t="s">
        <v>251</v>
      </c>
      <c r="C104" s="142"/>
      <c r="D104" s="142"/>
      <c r="E104" s="84"/>
    </row>
    <row r="105" spans="1:5" ht="12" customHeight="1" x14ac:dyDescent="0.2">
      <c r="A105" s="170" t="s">
        <v>77</v>
      </c>
      <c r="B105" s="60" t="s">
        <v>252</v>
      </c>
      <c r="C105" s="142"/>
      <c r="D105" s="142"/>
      <c r="E105" s="84"/>
    </row>
    <row r="106" spans="1:5" ht="12" customHeight="1" x14ac:dyDescent="0.2">
      <c r="A106" s="170" t="s">
        <v>121</v>
      </c>
      <c r="B106" s="60" t="s">
        <v>253</v>
      </c>
      <c r="C106" s="142"/>
      <c r="D106" s="142"/>
      <c r="E106" s="84"/>
    </row>
    <row r="107" spans="1:5" ht="12" customHeight="1" x14ac:dyDescent="0.2">
      <c r="A107" s="170" t="s">
        <v>247</v>
      </c>
      <c r="B107" s="61" t="s">
        <v>254</v>
      </c>
      <c r="C107" s="142"/>
      <c r="D107" s="142"/>
      <c r="E107" s="84"/>
    </row>
    <row r="108" spans="1:5" ht="12" customHeight="1" x14ac:dyDescent="0.2">
      <c r="A108" s="178" t="s">
        <v>248</v>
      </c>
      <c r="B108" s="62" t="s">
        <v>255</v>
      </c>
      <c r="C108" s="142"/>
      <c r="D108" s="142"/>
      <c r="E108" s="84"/>
    </row>
    <row r="109" spans="1:5" ht="12" customHeight="1" x14ac:dyDescent="0.2">
      <c r="A109" s="170" t="s">
        <v>312</v>
      </c>
      <c r="B109" s="62" t="s">
        <v>256</v>
      </c>
      <c r="C109" s="142"/>
      <c r="D109" s="142"/>
      <c r="E109" s="84"/>
    </row>
    <row r="110" spans="1:5" ht="12" customHeight="1" x14ac:dyDescent="0.2">
      <c r="A110" s="170" t="s">
        <v>313</v>
      </c>
      <c r="B110" s="61" t="s">
        <v>257</v>
      </c>
      <c r="C110" s="142"/>
      <c r="D110" s="142"/>
      <c r="E110" s="84"/>
    </row>
    <row r="111" spans="1:5" ht="12" customHeight="1" x14ac:dyDescent="0.2">
      <c r="A111" s="170" t="s">
        <v>317</v>
      </c>
      <c r="B111" s="9" t="s">
        <v>34</v>
      </c>
      <c r="C111" s="140"/>
      <c r="D111" s="140"/>
      <c r="E111" s="82"/>
    </row>
    <row r="112" spans="1:5" ht="12" customHeight="1" x14ac:dyDescent="0.2">
      <c r="A112" s="171" t="s">
        <v>318</v>
      </c>
      <c r="B112" s="6" t="s">
        <v>372</v>
      </c>
      <c r="C112" s="140"/>
      <c r="D112" s="140"/>
      <c r="E112" s="82"/>
    </row>
    <row r="113" spans="1:5" ht="12" customHeight="1" thickBot="1" x14ac:dyDescent="0.25">
      <c r="A113" s="179" t="s">
        <v>319</v>
      </c>
      <c r="B113" s="63" t="s">
        <v>373</v>
      </c>
      <c r="C113" s="209"/>
      <c r="D113" s="209"/>
      <c r="E113" s="203"/>
    </row>
    <row r="114" spans="1:5" ht="12" customHeight="1" thickBot="1" x14ac:dyDescent="0.25">
      <c r="A114" s="25" t="s">
        <v>5</v>
      </c>
      <c r="B114" s="23" t="s">
        <v>258</v>
      </c>
      <c r="C114" s="210">
        <f>+C115+C117+C119</f>
        <v>0</v>
      </c>
      <c r="D114" s="139">
        <f>+D115+D117+D119</f>
        <v>0</v>
      </c>
      <c r="E114" s="204">
        <f>+E115+E117+E119</f>
        <v>0</v>
      </c>
    </row>
    <row r="115" spans="1:5" ht="12" customHeight="1" x14ac:dyDescent="0.2">
      <c r="A115" s="169" t="s">
        <v>65</v>
      </c>
      <c r="B115" s="6" t="s">
        <v>135</v>
      </c>
      <c r="C115" s="141"/>
      <c r="D115" s="219"/>
      <c r="E115" s="83"/>
    </row>
    <row r="116" spans="1:5" ht="12" customHeight="1" x14ac:dyDescent="0.2">
      <c r="A116" s="169" t="s">
        <v>66</v>
      </c>
      <c r="B116" s="10" t="s">
        <v>262</v>
      </c>
      <c r="C116" s="141"/>
      <c r="D116" s="219"/>
      <c r="E116" s="83"/>
    </row>
    <row r="117" spans="1:5" ht="12" customHeight="1" x14ac:dyDescent="0.2">
      <c r="A117" s="169" t="s">
        <v>67</v>
      </c>
      <c r="B117" s="10" t="s">
        <v>122</v>
      </c>
      <c r="C117" s="140"/>
      <c r="D117" s="220"/>
      <c r="E117" s="82"/>
    </row>
    <row r="118" spans="1:5" ht="12" customHeight="1" x14ac:dyDescent="0.2">
      <c r="A118" s="169" t="s">
        <v>68</v>
      </c>
      <c r="B118" s="10" t="s">
        <v>263</v>
      </c>
      <c r="C118" s="140"/>
      <c r="D118" s="220"/>
      <c r="E118" s="82"/>
    </row>
    <row r="119" spans="1:5" ht="12" customHeight="1" x14ac:dyDescent="0.2">
      <c r="A119" s="169" t="s">
        <v>69</v>
      </c>
      <c r="B119" s="90" t="s">
        <v>137</v>
      </c>
      <c r="C119" s="140"/>
      <c r="D119" s="220"/>
      <c r="E119" s="82"/>
    </row>
    <row r="120" spans="1:5" ht="12" customHeight="1" x14ac:dyDescent="0.2">
      <c r="A120" s="169" t="s">
        <v>76</v>
      </c>
      <c r="B120" s="89" t="s">
        <v>305</v>
      </c>
      <c r="C120" s="140"/>
      <c r="D120" s="220"/>
      <c r="E120" s="82"/>
    </row>
    <row r="121" spans="1:5" ht="12" customHeight="1" x14ac:dyDescent="0.2">
      <c r="A121" s="169" t="s">
        <v>78</v>
      </c>
      <c r="B121" s="148" t="s">
        <v>268</v>
      </c>
      <c r="C121" s="140"/>
      <c r="D121" s="220"/>
      <c r="E121" s="82"/>
    </row>
    <row r="122" spans="1:5" ht="12" customHeight="1" x14ac:dyDescent="0.2">
      <c r="A122" s="169" t="s">
        <v>123</v>
      </c>
      <c r="B122" s="61" t="s">
        <v>251</v>
      </c>
      <c r="C122" s="140"/>
      <c r="D122" s="220"/>
      <c r="E122" s="82"/>
    </row>
    <row r="123" spans="1:5" ht="12" customHeight="1" x14ac:dyDescent="0.2">
      <c r="A123" s="169" t="s">
        <v>124</v>
      </c>
      <c r="B123" s="61" t="s">
        <v>267</v>
      </c>
      <c r="C123" s="140"/>
      <c r="D123" s="220"/>
      <c r="E123" s="82"/>
    </row>
    <row r="124" spans="1:5" ht="12" customHeight="1" x14ac:dyDescent="0.2">
      <c r="A124" s="169" t="s">
        <v>125</v>
      </c>
      <c r="B124" s="61" t="s">
        <v>266</v>
      </c>
      <c r="C124" s="140"/>
      <c r="D124" s="220"/>
      <c r="E124" s="82"/>
    </row>
    <row r="125" spans="1:5" ht="12" customHeight="1" x14ac:dyDescent="0.2">
      <c r="A125" s="169" t="s">
        <v>259</v>
      </c>
      <c r="B125" s="61" t="s">
        <v>254</v>
      </c>
      <c r="C125" s="140"/>
      <c r="D125" s="220"/>
      <c r="E125" s="82"/>
    </row>
    <row r="126" spans="1:5" ht="12" customHeight="1" x14ac:dyDescent="0.2">
      <c r="A126" s="169" t="s">
        <v>260</v>
      </c>
      <c r="B126" s="61" t="s">
        <v>265</v>
      </c>
      <c r="C126" s="140"/>
      <c r="D126" s="220"/>
      <c r="E126" s="82"/>
    </row>
    <row r="127" spans="1:5" ht="12" customHeight="1" thickBot="1" x14ac:dyDescent="0.25">
      <c r="A127" s="178" t="s">
        <v>261</v>
      </c>
      <c r="B127" s="61" t="s">
        <v>264</v>
      </c>
      <c r="C127" s="142"/>
      <c r="D127" s="221"/>
      <c r="E127" s="84"/>
    </row>
    <row r="128" spans="1:5" ht="12" customHeight="1" thickBot="1" x14ac:dyDescent="0.25">
      <c r="A128" s="25" t="s">
        <v>6</v>
      </c>
      <c r="B128" s="57" t="s">
        <v>322</v>
      </c>
      <c r="C128" s="139">
        <f>+C93+C114</f>
        <v>31853997</v>
      </c>
      <c r="D128" s="218">
        <f>+D93+D114</f>
        <v>46656385</v>
      </c>
      <c r="E128" s="81">
        <f>+E93+E114</f>
        <v>28429303</v>
      </c>
    </row>
    <row r="129" spans="1:11" ht="12" customHeight="1" thickBot="1" x14ac:dyDescent="0.25">
      <c r="A129" s="25" t="s">
        <v>7</v>
      </c>
      <c r="B129" s="57" t="s">
        <v>323</v>
      </c>
      <c r="C129" s="139">
        <f>+C130+C131+C132</f>
        <v>0</v>
      </c>
      <c r="D129" s="218">
        <f>+D130+D131+D132</f>
        <v>0</v>
      </c>
      <c r="E129" s="81">
        <f>+E130+E131+E132</f>
        <v>0</v>
      </c>
    </row>
    <row r="130" spans="1:11" s="53" customFormat="1" ht="12" customHeight="1" x14ac:dyDescent="0.2">
      <c r="A130" s="169" t="s">
        <v>168</v>
      </c>
      <c r="B130" s="7" t="s">
        <v>377</v>
      </c>
      <c r="C130" s="140"/>
      <c r="D130" s="220"/>
      <c r="E130" s="82"/>
    </row>
    <row r="131" spans="1:11" ht="12" customHeight="1" x14ac:dyDescent="0.2">
      <c r="A131" s="169" t="s">
        <v>169</v>
      </c>
      <c r="B131" s="7" t="s">
        <v>331</v>
      </c>
      <c r="C131" s="140"/>
      <c r="D131" s="220"/>
      <c r="E131" s="82"/>
    </row>
    <row r="132" spans="1:11" ht="12" customHeight="1" thickBot="1" x14ac:dyDescent="0.25">
      <c r="A132" s="178" t="s">
        <v>170</v>
      </c>
      <c r="B132" s="5" t="s">
        <v>376</v>
      </c>
      <c r="C132" s="140"/>
      <c r="D132" s="220"/>
      <c r="E132" s="82"/>
    </row>
    <row r="133" spans="1:11" ht="12" customHeight="1" thickBot="1" x14ac:dyDescent="0.25">
      <c r="A133" s="25" t="s">
        <v>8</v>
      </c>
      <c r="B133" s="57" t="s">
        <v>324</v>
      </c>
      <c r="C133" s="139">
        <f>SUM(C134:C139)</f>
        <v>0</v>
      </c>
      <c r="D133" s="218">
        <f>SUM(D134:D139)</f>
        <v>0</v>
      </c>
      <c r="E133" s="81">
        <f>SUM(E134:E139)</f>
        <v>0</v>
      </c>
    </row>
    <row r="134" spans="1:11" ht="12" customHeight="1" x14ac:dyDescent="0.2">
      <c r="A134" s="169" t="s">
        <v>52</v>
      </c>
      <c r="B134" s="7" t="s">
        <v>333</v>
      </c>
      <c r="C134" s="140"/>
      <c r="D134" s="220"/>
      <c r="E134" s="82"/>
    </row>
    <row r="135" spans="1:11" ht="12" customHeight="1" x14ac:dyDescent="0.2">
      <c r="A135" s="169" t="s">
        <v>53</v>
      </c>
      <c r="B135" s="7" t="s">
        <v>325</v>
      </c>
      <c r="C135" s="140"/>
      <c r="D135" s="220"/>
      <c r="E135" s="82"/>
    </row>
    <row r="136" spans="1:11" ht="12" customHeight="1" x14ac:dyDescent="0.2">
      <c r="A136" s="169" t="s">
        <v>54</v>
      </c>
      <c r="B136" s="7" t="s">
        <v>326</v>
      </c>
      <c r="C136" s="140"/>
      <c r="D136" s="220"/>
      <c r="E136" s="82"/>
    </row>
    <row r="137" spans="1:11" ht="12" customHeight="1" x14ac:dyDescent="0.2">
      <c r="A137" s="169" t="s">
        <v>110</v>
      </c>
      <c r="B137" s="7" t="s">
        <v>375</v>
      </c>
      <c r="C137" s="140"/>
      <c r="D137" s="220"/>
      <c r="E137" s="82"/>
    </row>
    <row r="138" spans="1:11" ht="12" customHeight="1" x14ac:dyDescent="0.2">
      <c r="A138" s="169" t="s">
        <v>111</v>
      </c>
      <c r="B138" s="7" t="s">
        <v>328</v>
      </c>
      <c r="C138" s="140"/>
      <c r="D138" s="220"/>
      <c r="E138" s="82"/>
    </row>
    <row r="139" spans="1:11" s="53" customFormat="1" ht="12" customHeight="1" thickBot="1" x14ac:dyDescent="0.25">
      <c r="A139" s="178" t="s">
        <v>112</v>
      </c>
      <c r="B139" s="5" t="s">
        <v>329</v>
      </c>
      <c r="C139" s="209"/>
      <c r="D139" s="251"/>
      <c r="E139" s="203"/>
    </row>
    <row r="140" spans="1:11" ht="12" customHeight="1" thickBot="1" x14ac:dyDescent="0.25">
      <c r="A140" s="25" t="s">
        <v>9</v>
      </c>
      <c r="B140" s="57" t="s">
        <v>381</v>
      </c>
      <c r="C140" s="145">
        <f>+C141+C142+C143+C144</f>
        <v>0</v>
      </c>
      <c r="D140" s="222">
        <f>+D141+D142+D143+D144</f>
        <v>0</v>
      </c>
      <c r="E140" s="181">
        <f>+E141+E142+E143+E144</f>
        <v>0</v>
      </c>
      <c r="K140" s="80"/>
    </row>
    <row r="141" spans="1:11" x14ac:dyDescent="0.2">
      <c r="A141" s="169" t="s">
        <v>55</v>
      </c>
      <c r="B141" s="7" t="s">
        <v>269</v>
      </c>
      <c r="C141" s="140"/>
      <c r="D141" s="220"/>
      <c r="E141" s="82"/>
    </row>
    <row r="142" spans="1:11" ht="12" customHeight="1" x14ac:dyDescent="0.2">
      <c r="A142" s="169" t="s">
        <v>56</v>
      </c>
      <c r="B142" s="7" t="s">
        <v>270</v>
      </c>
      <c r="C142" s="140"/>
      <c r="D142" s="220"/>
      <c r="E142" s="82"/>
    </row>
    <row r="143" spans="1:11" ht="12" customHeight="1" x14ac:dyDescent="0.2">
      <c r="A143" s="169" t="s">
        <v>186</v>
      </c>
      <c r="B143" s="7" t="s">
        <v>380</v>
      </c>
      <c r="C143" s="140"/>
      <c r="D143" s="220"/>
      <c r="E143" s="82"/>
    </row>
    <row r="144" spans="1:11" s="53" customFormat="1" ht="12" customHeight="1" thickBot="1" x14ac:dyDescent="0.25">
      <c r="A144" s="169" t="s">
        <v>187</v>
      </c>
      <c r="B144" s="7" t="s">
        <v>338</v>
      </c>
      <c r="C144" s="140"/>
      <c r="D144" s="220"/>
      <c r="E144" s="82"/>
    </row>
    <row r="145" spans="1:5" s="53" customFormat="1" ht="12" customHeight="1" thickBot="1" x14ac:dyDescent="0.25">
      <c r="A145" s="178" t="s">
        <v>188</v>
      </c>
      <c r="B145" s="5" t="s">
        <v>286</v>
      </c>
      <c r="C145" s="211">
        <f>SUM(C146:C150)</f>
        <v>0</v>
      </c>
      <c r="D145" s="223">
        <f>SUM(D146:D150)</f>
        <v>0</v>
      </c>
      <c r="E145" s="205">
        <f>SUM(E146:E150)</f>
        <v>0</v>
      </c>
    </row>
    <row r="146" spans="1:5" s="53" customFormat="1" ht="12" customHeight="1" thickBot="1" x14ac:dyDescent="0.25">
      <c r="A146" s="25" t="s">
        <v>10</v>
      </c>
      <c r="B146" s="57" t="s">
        <v>339</v>
      </c>
      <c r="C146" s="140"/>
      <c r="D146" s="220"/>
      <c r="E146" s="82"/>
    </row>
    <row r="147" spans="1:5" s="53" customFormat="1" ht="12" customHeight="1" x14ac:dyDescent="0.2">
      <c r="A147" s="169" t="s">
        <v>57</v>
      </c>
      <c r="B147" s="7" t="s">
        <v>334</v>
      </c>
      <c r="C147" s="140"/>
      <c r="D147" s="220"/>
      <c r="E147" s="82"/>
    </row>
    <row r="148" spans="1:5" s="53" customFormat="1" ht="12" customHeight="1" x14ac:dyDescent="0.2">
      <c r="A148" s="169" t="s">
        <v>58</v>
      </c>
      <c r="B148" s="7" t="s">
        <v>341</v>
      </c>
      <c r="C148" s="140"/>
      <c r="D148" s="220"/>
      <c r="E148" s="82"/>
    </row>
    <row r="149" spans="1:5" s="53" customFormat="1" ht="12" customHeight="1" x14ac:dyDescent="0.2">
      <c r="A149" s="169" t="s">
        <v>198</v>
      </c>
      <c r="B149" s="7" t="s">
        <v>336</v>
      </c>
      <c r="C149" s="140"/>
      <c r="D149" s="220"/>
      <c r="E149" s="82"/>
    </row>
    <row r="150" spans="1:5" s="53" customFormat="1" ht="12" customHeight="1" thickBot="1" x14ac:dyDescent="0.25">
      <c r="A150" s="169" t="s">
        <v>199</v>
      </c>
      <c r="B150" s="7" t="s">
        <v>378</v>
      </c>
      <c r="C150" s="140"/>
      <c r="D150" s="220"/>
      <c r="E150" s="82"/>
    </row>
    <row r="151" spans="1:5" ht="12.75" customHeight="1" thickBot="1" x14ac:dyDescent="0.25">
      <c r="A151" s="178" t="s">
        <v>340</v>
      </c>
      <c r="B151" s="5" t="s">
        <v>343</v>
      </c>
      <c r="C151" s="212"/>
      <c r="D151" s="224"/>
      <c r="E151" s="206"/>
    </row>
    <row r="152" spans="1:5" ht="12.75" customHeight="1" thickBot="1" x14ac:dyDescent="0.25">
      <c r="A152" s="200" t="s">
        <v>11</v>
      </c>
      <c r="B152" s="57" t="s">
        <v>344</v>
      </c>
      <c r="C152" s="212"/>
      <c r="D152" s="224"/>
      <c r="E152" s="206"/>
    </row>
    <row r="153" spans="1:5" ht="12.75" customHeight="1" thickBot="1" x14ac:dyDescent="0.25">
      <c r="A153" s="200" t="s">
        <v>12</v>
      </c>
      <c r="B153" s="57" t="s">
        <v>345</v>
      </c>
      <c r="C153" s="213">
        <f>+C129+C133+C140+C145+C151+C152</f>
        <v>0</v>
      </c>
      <c r="D153" s="225">
        <f>+D129+D133+D140+D145+D151+D152</f>
        <v>0</v>
      </c>
      <c r="E153" s="207">
        <f>+E129+E133+E140+E145+E151+E152</f>
        <v>0</v>
      </c>
    </row>
    <row r="154" spans="1:5" ht="12" customHeight="1" thickBot="1" x14ac:dyDescent="0.25">
      <c r="A154" s="25" t="s">
        <v>13</v>
      </c>
      <c r="B154" s="57" t="s">
        <v>347</v>
      </c>
      <c r="C154" s="213">
        <f>+C129+C133+C140+C146+C152+C153</f>
        <v>0</v>
      </c>
      <c r="D154" s="225">
        <f>+D129+D133+D140+D146+D152+D153</f>
        <v>0</v>
      </c>
      <c r="E154" s="207">
        <f>+E129+E133+E140+E146+E152+E153</f>
        <v>0</v>
      </c>
    </row>
    <row r="155" spans="1:5" ht="15.2" customHeight="1" thickBot="1" x14ac:dyDescent="0.25">
      <c r="A155" s="180" t="s">
        <v>14</v>
      </c>
      <c r="B155" s="126" t="s">
        <v>346</v>
      </c>
      <c r="C155" s="213">
        <f>+C128+C154</f>
        <v>31853997</v>
      </c>
      <c r="D155" s="225">
        <f>+D128+D154</f>
        <v>46656385</v>
      </c>
      <c r="E155" s="207">
        <f>+E128+E154</f>
        <v>28429303</v>
      </c>
    </row>
    <row r="156" spans="1:5" ht="13.5" thickBot="1" x14ac:dyDescent="0.25">
      <c r="A156" s="129"/>
      <c r="B156" s="130"/>
      <c r="C156" s="476">
        <f>C90-C155</f>
        <v>7262348</v>
      </c>
      <c r="D156" s="476">
        <f>D90-D155</f>
        <v>59413559</v>
      </c>
      <c r="E156" s="131"/>
    </row>
    <row r="157" spans="1:5" ht="15.2" customHeight="1" thickBot="1" x14ac:dyDescent="0.25">
      <c r="A157" s="252" t="s">
        <v>447</v>
      </c>
      <c r="B157" s="253"/>
      <c r="C157" s="250"/>
      <c r="D157" s="250"/>
      <c r="E157" s="249"/>
    </row>
    <row r="158" spans="1:5" ht="14.45" customHeight="1" thickBot="1" x14ac:dyDescent="0.25">
      <c r="A158" s="254" t="s">
        <v>448</v>
      </c>
      <c r="B158" s="255"/>
      <c r="C158" s="250"/>
      <c r="D158" s="250"/>
      <c r="E158" s="249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79" zoomScale="120" zoomScaleNormal="120" zoomScaleSheetLayoutView="100" workbookViewId="0">
      <selection activeCell="C93" sqref="C93:E158"/>
    </sheetView>
  </sheetViews>
  <sheetFormatPr defaultRowHeight="12.75" x14ac:dyDescent="0.2"/>
  <cols>
    <col min="1" max="1" width="16.1640625" style="132" customWidth="1"/>
    <col min="2" max="2" width="62" style="133" customWidth="1"/>
    <col min="3" max="3" width="14.1640625" style="13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272"/>
      <c r="B1" s="628" t="str">
        <f>CONCATENATE("6.1.3. melléklet ",Z_ALAPADATOK!A7," ",Z_ALAPADATOK!B7," ",Z_ALAPADATOK!C7," ",Z_ALAPADATOK!D7," ",Z_ALAPADATOK!E7," ",Z_ALAPADATOK!F7," ",Z_ALAPADATOK!G7," ",Z_ALAPADATOK!H7)</f>
        <v>6.1.3. melléklet a … / 2021 ( … ) önkormányzati rendelethez</v>
      </c>
      <c r="C1" s="629"/>
      <c r="D1" s="629"/>
      <c r="E1" s="629"/>
    </row>
    <row r="2" spans="1:5" s="49" customFormat="1" ht="21.2" customHeight="1" thickBot="1" x14ac:dyDescent="0.25">
      <c r="A2" s="279" t="s">
        <v>40</v>
      </c>
      <c r="B2" s="627" t="str">
        <f>CONCATENATE(Z_ALAPADATOK!A3)</f>
        <v>Háromhuta Község Önkormányzata</v>
      </c>
      <c r="C2" s="627"/>
      <c r="D2" s="627"/>
      <c r="E2" s="280" t="s">
        <v>36</v>
      </c>
    </row>
    <row r="3" spans="1:5" s="49" customFormat="1" ht="24.75" thickBot="1" x14ac:dyDescent="0.25">
      <c r="A3" s="279" t="s">
        <v>131</v>
      </c>
      <c r="B3" s="627" t="s">
        <v>379</v>
      </c>
      <c r="C3" s="627"/>
      <c r="D3" s="627"/>
      <c r="E3" s="281" t="s">
        <v>39</v>
      </c>
    </row>
    <row r="4" spans="1:5" s="50" customFormat="1" ht="15.95" customHeight="1" thickBot="1" x14ac:dyDescent="0.3">
      <c r="A4" s="273"/>
      <c r="B4" s="273"/>
      <c r="C4" s="274"/>
      <c r="D4" s="275"/>
      <c r="E4" s="274" t="str">
        <f>'Z_6.1.2.sz.mell'!E4</f>
        <v xml:space="preserve"> Forintban!</v>
      </c>
    </row>
    <row r="5" spans="1:5" ht="24.75" thickBot="1" x14ac:dyDescent="0.25">
      <c r="A5" s="276" t="s">
        <v>132</v>
      </c>
      <c r="B5" s="277" t="s">
        <v>446</v>
      </c>
      <c r="C5" s="277" t="s">
        <v>413</v>
      </c>
      <c r="D5" s="278" t="s">
        <v>414</v>
      </c>
      <c r="E5" s="265" t="str">
        <f>CONCATENATE('Z_6.1.2.sz.mell'!E5)</f>
        <v>Teljesítés
2019. XII. 31.</v>
      </c>
    </row>
    <row r="6" spans="1:5" s="47" customFormat="1" ht="12.95" customHeight="1" thickBot="1" x14ac:dyDescent="0.25">
      <c r="A6" s="69" t="s">
        <v>358</v>
      </c>
      <c r="B6" s="70" t="s">
        <v>359</v>
      </c>
      <c r="C6" s="70" t="s">
        <v>360</v>
      </c>
      <c r="D6" s="248" t="s">
        <v>362</v>
      </c>
      <c r="E6" s="71" t="s">
        <v>361</v>
      </c>
    </row>
    <row r="7" spans="1:5" s="47" customFormat="1" ht="15.95" customHeight="1" thickBot="1" x14ac:dyDescent="0.25">
      <c r="A7" s="624" t="s">
        <v>37</v>
      </c>
      <c r="B7" s="625"/>
      <c r="C7" s="625"/>
      <c r="D7" s="625"/>
      <c r="E7" s="626"/>
    </row>
    <row r="8" spans="1:5" s="47" customFormat="1" ht="12" customHeight="1" thickBot="1" x14ac:dyDescent="0.25">
      <c r="A8" s="25" t="s">
        <v>4</v>
      </c>
      <c r="B8" s="19" t="s">
        <v>153</v>
      </c>
      <c r="C8" s="139"/>
      <c r="D8" s="139"/>
      <c r="E8" s="81"/>
    </row>
    <row r="9" spans="1:5" s="51" customFormat="1" ht="12" customHeight="1" x14ac:dyDescent="0.2">
      <c r="A9" s="169" t="s">
        <v>59</v>
      </c>
      <c r="B9" s="152" t="s">
        <v>154</v>
      </c>
      <c r="C9" s="141"/>
      <c r="D9" s="219"/>
      <c r="E9" s="83"/>
    </row>
    <row r="10" spans="1:5" s="52" customFormat="1" ht="12" customHeight="1" x14ac:dyDescent="0.2">
      <c r="A10" s="170" t="s">
        <v>60</v>
      </c>
      <c r="B10" s="153" t="s">
        <v>155</v>
      </c>
      <c r="C10" s="140"/>
      <c r="D10" s="220"/>
      <c r="E10" s="82"/>
    </row>
    <row r="11" spans="1:5" s="52" customFormat="1" ht="12" customHeight="1" x14ac:dyDescent="0.2">
      <c r="A11" s="170" t="s">
        <v>61</v>
      </c>
      <c r="B11" s="153" t="s">
        <v>156</v>
      </c>
      <c r="C11" s="140"/>
      <c r="D11" s="220"/>
      <c r="E11" s="82"/>
    </row>
    <row r="12" spans="1:5" s="52" customFormat="1" ht="12" customHeight="1" x14ac:dyDescent="0.2">
      <c r="A12" s="170" t="s">
        <v>62</v>
      </c>
      <c r="B12" s="153" t="s">
        <v>157</v>
      </c>
      <c r="C12" s="140"/>
      <c r="D12" s="220"/>
      <c r="E12" s="82"/>
    </row>
    <row r="13" spans="1:5" s="52" customFormat="1" ht="12" customHeight="1" x14ac:dyDescent="0.2">
      <c r="A13" s="170" t="s">
        <v>93</v>
      </c>
      <c r="B13" s="153" t="s">
        <v>366</v>
      </c>
      <c r="C13" s="140"/>
      <c r="D13" s="220"/>
      <c r="E13" s="82"/>
    </row>
    <row r="14" spans="1:5" s="51" customFormat="1" ht="12" customHeight="1" thickBot="1" x14ac:dyDescent="0.25">
      <c r="A14" s="171" t="s">
        <v>63</v>
      </c>
      <c r="B14" s="154" t="s">
        <v>307</v>
      </c>
      <c r="C14" s="140"/>
      <c r="D14" s="220"/>
      <c r="E14" s="82"/>
    </row>
    <row r="15" spans="1:5" s="51" customFormat="1" ht="12" customHeight="1" thickBot="1" x14ac:dyDescent="0.25">
      <c r="A15" s="25" t="s">
        <v>5</v>
      </c>
      <c r="B15" s="88" t="s">
        <v>158</v>
      </c>
      <c r="C15" s="139"/>
      <c r="D15" s="139"/>
      <c r="E15" s="81"/>
    </row>
    <row r="16" spans="1:5" s="51" customFormat="1" ht="12" customHeight="1" x14ac:dyDescent="0.2">
      <c r="A16" s="169" t="s">
        <v>65</v>
      </c>
      <c r="B16" s="152" t="s">
        <v>159</v>
      </c>
      <c r="C16" s="141"/>
      <c r="D16" s="141"/>
      <c r="E16" s="83"/>
    </row>
    <row r="17" spans="1:5" s="51" customFormat="1" ht="12" customHeight="1" x14ac:dyDescent="0.2">
      <c r="A17" s="170" t="s">
        <v>66</v>
      </c>
      <c r="B17" s="153" t="s">
        <v>160</v>
      </c>
      <c r="C17" s="140"/>
      <c r="D17" s="140"/>
      <c r="E17" s="82"/>
    </row>
    <row r="18" spans="1:5" s="51" customFormat="1" ht="12" customHeight="1" x14ac:dyDescent="0.2">
      <c r="A18" s="170" t="s">
        <v>67</v>
      </c>
      <c r="B18" s="153" t="s">
        <v>299</v>
      </c>
      <c r="C18" s="140"/>
      <c r="D18" s="140"/>
      <c r="E18" s="82"/>
    </row>
    <row r="19" spans="1:5" s="51" customFormat="1" ht="12" customHeight="1" x14ac:dyDescent="0.2">
      <c r="A19" s="170" t="s">
        <v>68</v>
      </c>
      <c r="B19" s="153" t="s">
        <v>300</v>
      </c>
      <c r="C19" s="140"/>
      <c r="D19" s="140"/>
      <c r="E19" s="82"/>
    </row>
    <row r="20" spans="1:5" s="51" customFormat="1" ht="12" customHeight="1" x14ac:dyDescent="0.2">
      <c r="A20" s="170" t="s">
        <v>69</v>
      </c>
      <c r="B20" s="153" t="s">
        <v>161</v>
      </c>
      <c r="C20" s="140"/>
      <c r="D20" s="140"/>
      <c r="E20" s="82"/>
    </row>
    <row r="21" spans="1:5" s="52" customFormat="1" ht="12" customHeight="1" thickBot="1" x14ac:dyDescent="0.25">
      <c r="A21" s="171" t="s">
        <v>76</v>
      </c>
      <c r="B21" s="154" t="s">
        <v>162</v>
      </c>
      <c r="C21" s="142"/>
      <c r="D21" s="142"/>
      <c r="E21" s="84"/>
    </row>
    <row r="22" spans="1:5" s="52" customFormat="1" ht="12" customHeight="1" thickBot="1" x14ac:dyDescent="0.25">
      <c r="A22" s="25" t="s">
        <v>6</v>
      </c>
      <c r="B22" s="19" t="s">
        <v>163</v>
      </c>
      <c r="C22" s="139"/>
      <c r="D22" s="139"/>
      <c r="E22" s="81"/>
    </row>
    <row r="23" spans="1:5" s="52" customFormat="1" ht="12" customHeight="1" x14ac:dyDescent="0.2">
      <c r="A23" s="169" t="s">
        <v>48</v>
      </c>
      <c r="B23" s="152" t="s">
        <v>164</v>
      </c>
      <c r="C23" s="141"/>
      <c r="D23" s="141"/>
      <c r="E23" s="83"/>
    </row>
    <row r="24" spans="1:5" s="51" customFormat="1" ht="12" customHeight="1" x14ac:dyDescent="0.2">
      <c r="A24" s="170" t="s">
        <v>49</v>
      </c>
      <c r="B24" s="153" t="s">
        <v>165</v>
      </c>
      <c r="C24" s="140"/>
      <c r="D24" s="140"/>
      <c r="E24" s="82"/>
    </row>
    <row r="25" spans="1:5" s="52" customFormat="1" ht="12" customHeight="1" x14ac:dyDescent="0.2">
      <c r="A25" s="170" t="s">
        <v>50</v>
      </c>
      <c r="B25" s="153" t="s">
        <v>301</v>
      </c>
      <c r="C25" s="140"/>
      <c r="D25" s="140"/>
      <c r="E25" s="82"/>
    </row>
    <row r="26" spans="1:5" s="52" customFormat="1" ht="12" customHeight="1" x14ac:dyDescent="0.2">
      <c r="A26" s="170" t="s">
        <v>51</v>
      </c>
      <c r="B26" s="153" t="s">
        <v>302</v>
      </c>
      <c r="C26" s="140"/>
      <c r="D26" s="140"/>
      <c r="E26" s="82"/>
    </row>
    <row r="27" spans="1:5" s="52" customFormat="1" ht="12" customHeight="1" x14ac:dyDescent="0.2">
      <c r="A27" s="170" t="s">
        <v>106</v>
      </c>
      <c r="B27" s="153" t="s">
        <v>166</v>
      </c>
      <c r="C27" s="140"/>
      <c r="D27" s="140"/>
      <c r="E27" s="82"/>
    </row>
    <row r="28" spans="1:5" s="52" customFormat="1" ht="12" customHeight="1" thickBot="1" x14ac:dyDescent="0.25">
      <c r="A28" s="171" t="s">
        <v>107</v>
      </c>
      <c r="B28" s="154" t="s">
        <v>167</v>
      </c>
      <c r="C28" s="142"/>
      <c r="D28" s="142"/>
      <c r="E28" s="84"/>
    </row>
    <row r="29" spans="1:5" s="52" customFormat="1" ht="12" customHeight="1" thickBot="1" x14ac:dyDescent="0.25">
      <c r="A29" s="25" t="s">
        <v>108</v>
      </c>
      <c r="B29" s="19" t="s">
        <v>439</v>
      </c>
      <c r="C29" s="145"/>
      <c r="D29" s="145"/>
      <c r="E29" s="181"/>
    </row>
    <row r="30" spans="1:5" s="52" customFormat="1" ht="12" customHeight="1" x14ac:dyDescent="0.2">
      <c r="A30" s="169" t="s">
        <v>168</v>
      </c>
      <c r="B30" s="152" t="str">
        <f>'Z_1.1.sz.mell.'!B33</f>
        <v>Építményadó</v>
      </c>
      <c r="C30" s="141"/>
      <c r="D30" s="141"/>
      <c r="E30" s="83"/>
    </row>
    <row r="31" spans="1:5" s="52" customFormat="1" ht="12" customHeight="1" x14ac:dyDescent="0.2">
      <c r="A31" s="170" t="s">
        <v>169</v>
      </c>
      <c r="B31" s="152" t="str">
        <f>'Z_1.1.sz.mell.'!B34</f>
        <v xml:space="preserve">Idegenforgalmi adó </v>
      </c>
      <c r="C31" s="140"/>
      <c r="D31" s="140"/>
      <c r="E31" s="82"/>
    </row>
    <row r="32" spans="1:5" s="52" customFormat="1" ht="12" customHeight="1" x14ac:dyDescent="0.2">
      <c r="A32" s="170" t="s">
        <v>170</v>
      </c>
      <c r="B32" s="152" t="str">
        <f>'Z_1.1.sz.mell.'!B35</f>
        <v>Iparűzési adó</v>
      </c>
      <c r="C32" s="140"/>
      <c r="D32" s="140"/>
      <c r="E32" s="82"/>
    </row>
    <row r="33" spans="1:5" s="52" customFormat="1" ht="12" customHeight="1" x14ac:dyDescent="0.2">
      <c r="A33" s="170" t="s">
        <v>171</v>
      </c>
      <c r="B33" s="152" t="str">
        <f>'Z_1.1.sz.mell.'!B36</f>
        <v>Egyéb áruhasználati ls szolgáltatási adók</v>
      </c>
      <c r="C33" s="140"/>
      <c r="D33" s="140"/>
      <c r="E33" s="82"/>
    </row>
    <row r="34" spans="1:5" s="52" customFormat="1" ht="12" customHeight="1" x14ac:dyDescent="0.2">
      <c r="A34" s="170" t="s">
        <v>442</v>
      </c>
      <c r="B34" s="152" t="str">
        <f>'Z_1.1.sz.mell.'!B37</f>
        <v>Gépjárműadó</v>
      </c>
      <c r="C34" s="140"/>
      <c r="D34" s="140"/>
      <c r="E34" s="82"/>
    </row>
    <row r="35" spans="1:5" s="52" customFormat="1" ht="12" customHeight="1" x14ac:dyDescent="0.2">
      <c r="A35" s="170" t="s">
        <v>443</v>
      </c>
      <c r="B35" s="152" t="str">
        <f>'Z_1.1.sz.mell.'!B38</f>
        <v>Egyéb közhatalmi bevételek</v>
      </c>
      <c r="C35" s="140"/>
      <c r="D35" s="140"/>
      <c r="E35" s="82"/>
    </row>
    <row r="36" spans="1:5" s="52" customFormat="1" ht="12" customHeight="1" thickBot="1" x14ac:dyDescent="0.25">
      <c r="A36" s="171" t="s">
        <v>444</v>
      </c>
      <c r="B36" s="152" t="str">
        <f>'Z_1.1.sz.mell.'!B39</f>
        <v>Kommunális adó</v>
      </c>
      <c r="C36" s="142"/>
      <c r="D36" s="142"/>
      <c r="E36" s="84"/>
    </row>
    <row r="37" spans="1:5" s="52" customFormat="1" ht="12" customHeight="1" thickBot="1" x14ac:dyDescent="0.25">
      <c r="A37" s="25" t="s">
        <v>8</v>
      </c>
      <c r="B37" s="19" t="s">
        <v>308</v>
      </c>
      <c r="C37" s="139"/>
      <c r="D37" s="139"/>
      <c r="E37" s="81"/>
    </row>
    <row r="38" spans="1:5" s="52" customFormat="1" ht="12" customHeight="1" x14ac:dyDescent="0.2">
      <c r="A38" s="169" t="s">
        <v>52</v>
      </c>
      <c r="B38" s="152" t="s">
        <v>175</v>
      </c>
      <c r="C38" s="141"/>
      <c r="D38" s="141"/>
      <c r="E38" s="83"/>
    </row>
    <row r="39" spans="1:5" s="52" customFormat="1" ht="12" customHeight="1" x14ac:dyDescent="0.2">
      <c r="A39" s="170" t="s">
        <v>53</v>
      </c>
      <c r="B39" s="153" t="s">
        <v>176</v>
      </c>
      <c r="C39" s="140"/>
      <c r="D39" s="140"/>
      <c r="E39" s="82"/>
    </row>
    <row r="40" spans="1:5" s="52" customFormat="1" ht="12" customHeight="1" x14ac:dyDescent="0.2">
      <c r="A40" s="170" t="s">
        <v>54</v>
      </c>
      <c r="B40" s="153" t="s">
        <v>177</v>
      </c>
      <c r="C40" s="140"/>
      <c r="D40" s="140"/>
      <c r="E40" s="82"/>
    </row>
    <row r="41" spans="1:5" s="52" customFormat="1" ht="12" customHeight="1" x14ac:dyDescent="0.2">
      <c r="A41" s="170" t="s">
        <v>110</v>
      </c>
      <c r="B41" s="153" t="s">
        <v>178</v>
      </c>
      <c r="C41" s="140"/>
      <c r="D41" s="140"/>
      <c r="E41" s="82"/>
    </row>
    <row r="42" spans="1:5" s="52" customFormat="1" ht="12" customHeight="1" x14ac:dyDescent="0.2">
      <c r="A42" s="170" t="s">
        <v>111</v>
      </c>
      <c r="B42" s="153" t="s">
        <v>179</v>
      </c>
      <c r="C42" s="140"/>
      <c r="D42" s="140"/>
      <c r="E42" s="82"/>
    </row>
    <row r="43" spans="1:5" s="52" customFormat="1" ht="12" customHeight="1" x14ac:dyDescent="0.2">
      <c r="A43" s="170" t="s">
        <v>112</v>
      </c>
      <c r="B43" s="153" t="s">
        <v>180</v>
      </c>
      <c r="C43" s="140"/>
      <c r="D43" s="140"/>
      <c r="E43" s="82"/>
    </row>
    <row r="44" spans="1:5" s="52" customFormat="1" ht="12" customHeight="1" x14ac:dyDescent="0.2">
      <c r="A44" s="170" t="s">
        <v>113</v>
      </c>
      <c r="B44" s="153" t="s">
        <v>181</v>
      </c>
      <c r="C44" s="140"/>
      <c r="D44" s="140"/>
      <c r="E44" s="82"/>
    </row>
    <row r="45" spans="1:5" s="52" customFormat="1" ht="12" customHeight="1" x14ac:dyDescent="0.2">
      <c r="A45" s="170" t="s">
        <v>114</v>
      </c>
      <c r="B45" s="153" t="s">
        <v>445</v>
      </c>
      <c r="C45" s="140"/>
      <c r="D45" s="140"/>
      <c r="E45" s="82"/>
    </row>
    <row r="46" spans="1:5" s="52" customFormat="1" ht="12" customHeight="1" x14ac:dyDescent="0.2">
      <c r="A46" s="170" t="s">
        <v>173</v>
      </c>
      <c r="B46" s="153" t="s">
        <v>183</v>
      </c>
      <c r="C46" s="143"/>
      <c r="D46" s="143"/>
      <c r="E46" s="85"/>
    </row>
    <row r="47" spans="1:5" s="52" customFormat="1" ht="12" customHeight="1" x14ac:dyDescent="0.2">
      <c r="A47" s="171" t="s">
        <v>174</v>
      </c>
      <c r="B47" s="154" t="s">
        <v>310</v>
      </c>
      <c r="C47" s="144"/>
      <c r="D47" s="144"/>
      <c r="E47" s="86"/>
    </row>
    <row r="48" spans="1:5" s="52" customFormat="1" ht="12" customHeight="1" thickBot="1" x14ac:dyDescent="0.25">
      <c r="A48" s="171" t="s">
        <v>309</v>
      </c>
      <c r="B48" s="154" t="s">
        <v>184</v>
      </c>
      <c r="C48" s="144"/>
      <c r="D48" s="144"/>
      <c r="E48" s="86"/>
    </row>
    <row r="49" spans="1:5" s="52" customFormat="1" ht="12" customHeight="1" thickBot="1" x14ac:dyDescent="0.25">
      <c r="A49" s="25" t="s">
        <v>9</v>
      </c>
      <c r="B49" s="19" t="s">
        <v>185</v>
      </c>
      <c r="C49" s="139"/>
      <c r="D49" s="139"/>
      <c r="E49" s="81"/>
    </row>
    <row r="50" spans="1:5" s="52" customFormat="1" ht="12" customHeight="1" x14ac:dyDescent="0.2">
      <c r="A50" s="169" t="s">
        <v>55</v>
      </c>
      <c r="B50" s="152" t="s">
        <v>189</v>
      </c>
      <c r="C50" s="183"/>
      <c r="D50" s="183"/>
      <c r="E50" s="87"/>
    </row>
    <row r="51" spans="1:5" s="52" customFormat="1" ht="12" customHeight="1" x14ac:dyDescent="0.2">
      <c r="A51" s="170" t="s">
        <v>56</v>
      </c>
      <c r="B51" s="153" t="s">
        <v>190</v>
      </c>
      <c r="C51" s="143"/>
      <c r="D51" s="143"/>
      <c r="E51" s="85"/>
    </row>
    <row r="52" spans="1:5" s="52" customFormat="1" ht="12" customHeight="1" x14ac:dyDescent="0.2">
      <c r="A52" s="170" t="s">
        <v>186</v>
      </c>
      <c r="B52" s="153" t="s">
        <v>191</v>
      </c>
      <c r="C52" s="143"/>
      <c r="D52" s="143"/>
      <c r="E52" s="85"/>
    </row>
    <row r="53" spans="1:5" s="52" customFormat="1" ht="12" customHeight="1" x14ac:dyDescent="0.2">
      <c r="A53" s="170" t="s">
        <v>187</v>
      </c>
      <c r="B53" s="153" t="s">
        <v>192</v>
      </c>
      <c r="C53" s="143"/>
      <c r="D53" s="143"/>
      <c r="E53" s="85"/>
    </row>
    <row r="54" spans="1:5" s="52" customFormat="1" ht="12" customHeight="1" thickBot="1" x14ac:dyDescent="0.25">
      <c r="A54" s="171" t="s">
        <v>188</v>
      </c>
      <c r="B54" s="154" t="s">
        <v>193</v>
      </c>
      <c r="C54" s="144"/>
      <c r="D54" s="144"/>
      <c r="E54" s="86"/>
    </row>
    <row r="55" spans="1:5" s="52" customFormat="1" ht="12" customHeight="1" thickBot="1" x14ac:dyDescent="0.25">
      <c r="A55" s="25" t="s">
        <v>115</v>
      </c>
      <c r="B55" s="19" t="s">
        <v>194</v>
      </c>
      <c r="C55" s="139"/>
      <c r="D55" s="139"/>
      <c r="E55" s="81"/>
    </row>
    <row r="56" spans="1:5" s="52" customFormat="1" ht="12" customHeight="1" x14ac:dyDescent="0.2">
      <c r="A56" s="169" t="s">
        <v>57</v>
      </c>
      <c r="B56" s="152" t="s">
        <v>195</v>
      </c>
      <c r="C56" s="141"/>
      <c r="D56" s="141"/>
      <c r="E56" s="83"/>
    </row>
    <row r="57" spans="1:5" s="52" customFormat="1" ht="12" customHeight="1" x14ac:dyDescent="0.2">
      <c r="A57" s="170" t="s">
        <v>58</v>
      </c>
      <c r="B57" s="153" t="s">
        <v>303</v>
      </c>
      <c r="C57" s="140"/>
      <c r="D57" s="140"/>
      <c r="E57" s="82"/>
    </row>
    <row r="58" spans="1:5" s="52" customFormat="1" ht="12" customHeight="1" x14ac:dyDescent="0.2">
      <c r="A58" s="170" t="s">
        <v>198</v>
      </c>
      <c r="B58" s="153" t="s">
        <v>196</v>
      </c>
      <c r="C58" s="140"/>
      <c r="D58" s="140"/>
      <c r="E58" s="82"/>
    </row>
    <row r="59" spans="1:5" s="52" customFormat="1" ht="12" customHeight="1" thickBot="1" x14ac:dyDescent="0.25">
      <c r="A59" s="171" t="s">
        <v>199</v>
      </c>
      <c r="B59" s="154" t="s">
        <v>197</v>
      </c>
      <c r="C59" s="142"/>
      <c r="D59" s="142"/>
      <c r="E59" s="84"/>
    </row>
    <row r="60" spans="1:5" s="52" customFormat="1" ht="12" customHeight="1" thickBot="1" x14ac:dyDescent="0.25">
      <c r="A60" s="25" t="s">
        <v>11</v>
      </c>
      <c r="B60" s="88" t="s">
        <v>200</v>
      </c>
      <c r="C60" s="139"/>
      <c r="D60" s="139"/>
      <c r="E60" s="81"/>
    </row>
    <row r="61" spans="1:5" s="52" customFormat="1" ht="12" customHeight="1" x14ac:dyDescent="0.2">
      <c r="A61" s="169" t="s">
        <v>116</v>
      </c>
      <c r="B61" s="152" t="s">
        <v>202</v>
      </c>
      <c r="C61" s="143"/>
      <c r="D61" s="143"/>
      <c r="E61" s="85"/>
    </row>
    <row r="62" spans="1:5" s="52" customFormat="1" ht="12" customHeight="1" x14ac:dyDescent="0.2">
      <c r="A62" s="170" t="s">
        <v>117</v>
      </c>
      <c r="B62" s="153" t="s">
        <v>304</v>
      </c>
      <c r="C62" s="143"/>
      <c r="D62" s="143"/>
      <c r="E62" s="85"/>
    </row>
    <row r="63" spans="1:5" s="52" customFormat="1" ht="12" customHeight="1" x14ac:dyDescent="0.2">
      <c r="A63" s="170" t="s">
        <v>136</v>
      </c>
      <c r="B63" s="153" t="s">
        <v>203</v>
      </c>
      <c r="C63" s="143"/>
      <c r="D63" s="143"/>
      <c r="E63" s="85"/>
    </row>
    <row r="64" spans="1:5" s="52" customFormat="1" ht="12" customHeight="1" thickBot="1" x14ac:dyDescent="0.25">
      <c r="A64" s="171" t="s">
        <v>201</v>
      </c>
      <c r="B64" s="154" t="s">
        <v>204</v>
      </c>
      <c r="C64" s="143"/>
      <c r="D64" s="143"/>
      <c r="E64" s="85"/>
    </row>
    <row r="65" spans="1:5" s="52" customFormat="1" ht="12" customHeight="1" thickBot="1" x14ac:dyDescent="0.25">
      <c r="A65" s="25" t="s">
        <v>12</v>
      </c>
      <c r="B65" s="19" t="s">
        <v>205</v>
      </c>
      <c r="C65" s="145"/>
      <c r="D65" s="145"/>
      <c r="E65" s="181"/>
    </row>
    <row r="66" spans="1:5" s="52" customFormat="1" ht="12" customHeight="1" thickBot="1" x14ac:dyDescent="0.2">
      <c r="A66" s="172" t="s">
        <v>290</v>
      </c>
      <c r="B66" s="88" t="s">
        <v>207</v>
      </c>
      <c r="C66" s="139"/>
      <c r="D66" s="139"/>
      <c r="E66" s="81"/>
    </row>
    <row r="67" spans="1:5" s="52" customFormat="1" ht="12" customHeight="1" x14ac:dyDescent="0.2">
      <c r="A67" s="169" t="s">
        <v>235</v>
      </c>
      <c r="B67" s="152" t="s">
        <v>208</v>
      </c>
      <c r="C67" s="143"/>
      <c r="D67" s="143"/>
      <c r="E67" s="85"/>
    </row>
    <row r="68" spans="1:5" s="52" customFormat="1" ht="12" customHeight="1" x14ac:dyDescent="0.2">
      <c r="A68" s="170" t="s">
        <v>244</v>
      </c>
      <c r="B68" s="153" t="s">
        <v>209</v>
      </c>
      <c r="C68" s="143"/>
      <c r="D68" s="143"/>
      <c r="E68" s="85"/>
    </row>
    <row r="69" spans="1:5" s="52" customFormat="1" ht="12" customHeight="1" thickBot="1" x14ac:dyDescent="0.25">
      <c r="A69" s="171" t="s">
        <v>245</v>
      </c>
      <c r="B69" s="155" t="s">
        <v>210</v>
      </c>
      <c r="C69" s="143"/>
      <c r="D69" s="143"/>
      <c r="E69" s="85"/>
    </row>
    <row r="70" spans="1:5" s="52" customFormat="1" ht="12" customHeight="1" thickBot="1" x14ac:dyDescent="0.2">
      <c r="A70" s="172" t="s">
        <v>211</v>
      </c>
      <c r="B70" s="88" t="s">
        <v>212</v>
      </c>
      <c r="C70" s="139"/>
      <c r="D70" s="139"/>
      <c r="E70" s="81"/>
    </row>
    <row r="71" spans="1:5" s="52" customFormat="1" ht="12" customHeight="1" x14ac:dyDescent="0.2">
      <c r="A71" s="169" t="s">
        <v>94</v>
      </c>
      <c r="B71" s="258" t="s">
        <v>213</v>
      </c>
      <c r="C71" s="143"/>
      <c r="D71" s="143"/>
      <c r="E71" s="85"/>
    </row>
    <row r="72" spans="1:5" s="52" customFormat="1" ht="12" customHeight="1" x14ac:dyDescent="0.2">
      <c r="A72" s="170" t="s">
        <v>95</v>
      </c>
      <c r="B72" s="258" t="s">
        <v>452</v>
      </c>
      <c r="C72" s="143"/>
      <c r="D72" s="143"/>
      <c r="E72" s="85"/>
    </row>
    <row r="73" spans="1:5" s="52" customFormat="1" ht="12" customHeight="1" x14ac:dyDescent="0.2">
      <c r="A73" s="170" t="s">
        <v>236</v>
      </c>
      <c r="B73" s="258" t="s">
        <v>214</v>
      </c>
      <c r="C73" s="143"/>
      <c r="D73" s="143"/>
      <c r="E73" s="85"/>
    </row>
    <row r="74" spans="1:5" s="52" customFormat="1" ht="12" customHeight="1" thickBot="1" x14ac:dyDescent="0.25">
      <c r="A74" s="171" t="s">
        <v>237</v>
      </c>
      <c r="B74" s="259" t="s">
        <v>453</v>
      </c>
      <c r="C74" s="143"/>
      <c r="D74" s="143"/>
      <c r="E74" s="85"/>
    </row>
    <row r="75" spans="1:5" s="52" customFormat="1" ht="12" customHeight="1" thickBot="1" x14ac:dyDescent="0.2">
      <c r="A75" s="172" t="s">
        <v>215</v>
      </c>
      <c r="B75" s="88" t="s">
        <v>216</v>
      </c>
      <c r="C75" s="139"/>
      <c r="D75" s="139"/>
      <c r="E75" s="81"/>
    </row>
    <row r="76" spans="1:5" s="52" customFormat="1" ht="12" customHeight="1" x14ac:dyDescent="0.2">
      <c r="A76" s="169" t="s">
        <v>238</v>
      </c>
      <c r="B76" s="152" t="s">
        <v>217</v>
      </c>
      <c r="C76" s="143"/>
      <c r="D76" s="143"/>
      <c r="E76" s="85"/>
    </row>
    <row r="77" spans="1:5" s="52" customFormat="1" ht="12" customHeight="1" thickBot="1" x14ac:dyDescent="0.25">
      <c r="A77" s="171" t="s">
        <v>239</v>
      </c>
      <c r="B77" s="154" t="s">
        <v>218</v>
      </c>
      <c r="C77" s="143"/>
      <c r="D77" s="143"/>
      <c r="E77" s="85"/>
    </row>
    <row r="78" spans="1:5" s="51" customFormat="1" ht="12" customHeight="1" thickBot="1" x14ac:dyDescent="0.2">
      <c r="A78" s="172" t="s">
        <v>219</v>
      </c>
      <c r="B78" s="88" t="s">
        <v>220</v>
      </c>
      <c r="C78" s="139"/>
      <c r="D78" s="139"/>
      <c r="E78" s="81"/>
    </row>
    <row r="79" spans="1:5" s="52" customFormat="1" ht="12" customHeight="1" x14ac:dyDescent="0.2">
      <c r="A79" s="169" t="s">
        <v>240</v>
      </c>
      <c r="B79" s="152" t="s">
        <v>221</v>
      </c>
      <c r="C79" s="143"/>
      <c r="D79" s="143"/>
      <c r="E79" s="85"/>
    </row>
    <row r="80" spans="1:5" s="52" customFormat="1" ht="12" customHeight="1" x14ac:dyDescent="0.2">
      <c r="A80" s="170" t="s">
        <v>241</v>
      </c>
      <c r="B80" s="153" t="s">
        <v>222</v>
      </c>
      <c r="C80" s="143"/>
      <c r="D80" s="143"/>
      <c r="E80" s="85"/>
    </row>
    <row r="81" spans="1:5" s="52" customFormat="1" ht="12" customHeight="1" thickBot="1" x14ac:dyDescent="0.25">
      <c r="A81" s="171" t="s">
        <v>242</v>
      </c>
      <c r="B81" s="154" t="s">
        <v>454</v>
      </c>
      <c r="C81" s="143"/>
      <c r="D81" s="143"/>
      <c r="E81" s="85"/>
    </row>
    <row r="82" spans="1:5" s="52" customFormat="1" ht="12" customHeight="1" thickBot="1" x14ac:dyDescent="0.2">
      <c r="A82" s="172" t="s">
        <v>223</v>
      </c>
      <c r="B82" s="88" t="s">
        <v>243</v>
      </c>
      <c r="C82" s="139"/>
      <c r="D82" s="139"/>
      <c r="E82" s="81"/>
    </row>
    <row r="83" spans="1:5" s="52" customFormat="1" ht="12" customHeight="1" x14ac:dyDescent="0.2">
      <c r="A83" s="173" t="s">
        <v>224</v>
      </c>
      <c r="B83" s="152" t="s">
        <v>225</v>
      </c>
      <c r="C83" s="143"/>
      <c r="D83" s="143"/>
      <c r="E83" s="85"/>
    </row>
    <row r="84" spans="1:5" s="52" customFormat="1" ht="12" customHeight="1" x14ac:dyDescent="0.2">
      <c r="A84" s="174" t="s">
        <v>226</v>
      </c>
      <c r="B84" s="153" t="s">
        <v>227</v>
      </c>
      <c r="C84" s="143"/>
      <c r="D84" s="143"/>
      <c r="E84" s="85"/>
    </row>
    <row r="85" spans="1:5" s="52" customFormat="1" ht="12" customHeight="1" x14ac:dyDescent="0.2">
      <c r="A85" s="174" t="s">
        <v>228</v>
      </c>
      <c r="B85" s="153" t="s">
        <v>229</v>
      </c>
      <c r="C85" s="143"/>
      <c r="D85" s="143"/>
      <c r="E85" s="85"/>
    </row>
    <row r="86" spans="1:5" s="51" customFormat="1" ht="12" customHeight="1" thickBot="1" x14ac:dyDescent="0.25">
      <c r="A86" s="175" t="s">
        <v>230</v>
      </c>
      <c r="B86" s="154" t="s">
        <v>231</v>
      </c>
      <c r="C86" s="143"/>
      <c r="D86" s="143"/>
      <c r="E86" s="85"/>
    </row>
    <row r="87" spans="1:5" s="51" customFormat="1" ht="12" customHeight="1" thickBot="1" x14ac:dyDescent="0.2">
      <c r="A87" s="172" t="s">
        <v>232</v>
      </c>
      <c r="B87" s="88" t="s">
        <v>349</v>
      </c>
      <c r="C87" s="186"/>
      <c r="D87" s="186"/>
      <c r="E87" s="187"/>
    </row>
    <row r="88" spans="1:5" s="51" customFormat="1" ht="12" customHeight="1" thickBot="1" x14ac:dyDescent="0.2">
      <c r="A88" s="172" t="s">
        <v>367</v>
      </c>
      <c r="B88" s="88" t="s">
        <v>233</v>
      </c>
      <c r="C88" s="186"/>
      <c r="D88" s="186"/>
      <c r="E88" s="187"/>
    </row>
    <row r="89" spans="1:5" s="51" customFormat="1" ht="12" customHeight="1" thickBot="1" x14ac:dyDescent="0.2">
      <c r="A89" s="172" t="s">
        <v>368</v>
      </c>
      <c r="B89" s="159" t="s">
        <v>352</v>
      </c>
      <c r="C89" s="145"/>
      <c r="D89" s="145"/>
      <c r="E89" s="181"/>
    </row>
    <row r="90" spans="1:5" s="51" customFormat="1" ht="12" customHeight="1" thickBot="1" x14ac:dyDescent="0.2">
      <c r="A90" s="176" t="s">
        <v>369</v>
      </c>
      <c r="B90" s="160" t="s">
        <v>370</v>
      </c>
      <c r="C90" s="145"/>
      <c r="D90" s="145"/>
      <c r="E90" s="181"/>
    </row>
    <row r="91" spans="1:5" s="52" customFormat="1" ht="15.2" customHeight="1" thickBot="1" x14ac:dyDescent="0.25">
      <c r="A91" s="75"/>
      <c r="B91" s="76"/>
      <c r="C91" s="125"/>
    </row>
    <row r="92" spans="1:5" s="47" customFormat="1" ht="16.5" customHeight="1" thickBot="1" x14ac:dyDescent="0.25">
      <c r="A92" s="624" t="s">
        <v>38</v>
      </c>
      <c r="B92" s="625"/>
      <c r="C92" s="625"/>
      <c r="D92" s="625"/>
      <c r="E92" s="626"/>
    </row>
    <row r="93" spans="1:5" s="53" customFormat="1" ht="12" customHeight="1" thickBot="1" x14ac:dyDescent="0.25">
      <c r="A93" s="146" t="s">
        <v>4</v>
      </c>
      <c r="B93" s="24" t="s">
        <v>374</v>
      </c>
      <c r="C93" s="138"/>
      <c r="D93" s="138"/>
      <c r="E93" s="201"/>
    </row>
    <row r="94" spans="1:5" ht="12" customHeight="1" x14ac:dyDescent="0.2">
      <c r="A94" s="177" t="s">
        <v>59</v>
      </c>
      <c r="B94" s="8" t="s">
        <v>33</v>
      </c>
      <c r="C94" s="208"/>
      <c r="D94" s="208"/>
      <c r="E94" s="202"/>
    </row>
    <row r="95" spans="1:5" ht="12" customHeight="1" x14ac:dyDescent="0.2">
      <c r="A95" s="170" t="s">
        <v>60</v>
      </c>
      <c r="B95" s="6" t="s">
        <v>118</v>
      </c>
      <c r="C95" s="140"/>
      <c r="D95" s="140"/>
      <c r="E95" s="82"/>
    </row>
    <row r="96" spans="1:5" ht="12" customHeight="1" x14ac:dyDescent="0.2">
      <c r="A96" s="170" t="s">
        <v>61</v>
      </c>
      <c r="B96" s="6" t="s">
        <v>86</v>
      </c>
      <c r="C96" s="142"/>
      <c r="D96" s="142"/>
      <c r="E96" s="84"/>
    </row>
    <row r="97" spans="1:5" ht="12" customHeight="1" x14ac:dyDescent="0.2">
      <c r="A97" s="170" t="s">
        <v>62</v>
      </c>
      <c r="B97" s="9" t="s">
        <v>119</v>
      </c>
      <c r="C97" s="142"/>
      <c r="D97" s="142"/>
      <c r="E97" s="84"/>
    </row>
    <row r="98" spans="1:5" ht="12" customHeight="1" x14ac:dyDescent="0.2">
      <c r="A98" s="170" t="s">
        <v>71</v>
      </c>
      <c r="B98" s="17" t="s">
        <v>120</v>
      </c>
      <c r="C98" s="142"/>
      <c r="D98" s="142"/>
      <c r="E98" s="84"/>
    </row>
    <row r="99" spans="1:5" ht="12" customHeight="1" x14ac:dyDescent="0.2">
      <c r="A99" s="170" t="s">
        <v>63</v>
      </c>
      <c r="B99" s="6" t="s">
        <v>371</v>
      </c>
      <c r="C99" s="142"/>
      <c r="D99" s="142"/>
      <c r="E99" s="84"/>
    </row>
    <row r="100" spans="1:5" ht="12" customHeight="1" x14ac:dyDescent="0.2">
      <c r="A100" s="170" t="s">
        <v>64</v>
      </c>
      <c r="B100" s="60" t="s">
        <v>315</v>
      </c>
      <c r="C100" s="142"/>
      <c r="D100" s="142"/>
      <c r="E100" s="84"/>
    </row>
    <row r="101" spans="1:5" ht="12" customHeight="1" x14ac:dyDescent="0.2">
      <c r="A101" s="170" t="s">
        <v>72</v>
      </c>
      <c r="B101" s="60" t="s">
        <v>314</v>
      </c>
      <c r="C101" s="142"/>
      <c r="D101" s="142"/>
      <c r="E101" s="84"/>
    </row>
    <row r="102" spans="1:5" ht="12" customHeight="1" x14ac:dyDescent="0.2">
      <c r="A102" s="170" t="s">
        <v>73</v>
      </c>
      <c r="B102" s="60" t="s">
        <v>249</v>
      </c>
      <c r="C102" s="142"/>
      <c r="D102" s="142"/>
      <c r="E102" s="84"/>
    </row>
    <row r="103" spans="1:5" ht="12" customHeight="1" x14ac:dyDescent="0.2">
      <c r="A103" s="170" t="s">
        <v>74</v>
      </c>
      <c r="B103" s="61" t="s">
        <v>250</v>
      </c>
      <c r="C103" s="142"/>
      <c r="D103" s="142"/>
      <c r="E103" s="84"/>
    </row>
    <row r="104" spans="1:5" ht="12" customHeight="1" x14ac:dyDescent="0.2">
      <c r="A104" s="170" t="s">
        <v>75</v>
      </c>
      <c r="B104" s="61" t="s">
        <v>251</v>
      </c>
      <c r="C104" s="142"/>
      <c r="D104" s="142"/>
      <c r="E104" s="84"/>
    </row>
    <row r="105" spans="1:5" ht="12" customHeight="1" x14ac:dyDescent="0.2">
      <c r="A105" s="170" t="s">
        <v>77</v>
      </c>
      <c r="B105" s="60" t="s">
        <v>252</v>
      </c>
      <c r="C105" s="142"/>
      <c r="D105" s="142"/>
      <c r="E105" s="84"/>
    </row>
    <row r="106" spans="1:5" ht="12" customHeight="1" x14ac:dyDescent="0.2">
      <c r="A106" s="170" t="s">
        <v>121</v>
      </c>
      <c r="B106" s="60" t="s">
        <v>253</v>
      </c>
      <c r="C106" s="142"/>
      <c r="D106" s="142"/>
      <c r="E106" s="84"/>
    </row>
    <row r="107" spans="1:5" ht="12" customHeight="1" x14ac:dyDescent="0.2">
      <c r="A107" s="170" t="s">
        <v>247</v>
      </c>
      <c r="B107" s="61" t="s">
        <v>254</v>
      </c>
      <c r="C107" s="142"/>
      <c r="D107" s="142"/>
      <c r="E107" s="84"/>
    </row>
    <row r="108" spans="1:5" ht="12" customHeight="1" x14ac:dyDescent="0.2">
      <c r="A108" s="178" t="s">
        <v>248</v>
      </c>
      <c r="B108" s="62" t="s">
        <v>255</v>
      </c>
      <c r="C108" s="142"/>
      <c r="D108" s="142"/>
      <c r="E108" s="84"/>
    </row>
    <row r="109" spans="1:5" ht="12" customHeight="1" x14ac:dyDescent="0.2">
      <c r="A109" s="170" t="s">
        <v>312</v>
      </c>
      <c r="B109" s="62" t="s">
        <v>256</v>
      </c>
      <c r="C109" s="142"/>
      <c r="D109" s="142"/>
      <c r="E109" s="84"/>
    </row>
    <row r="110" spans="1:5" ht="12" customHeight="1" x14ac:dyDescent="0.2">
      <c r="A110" s="170" t="s">
        <v>313</v>
      </c>
      <c r="B110" s="61" t="s">
        <v>257</v>
      </c>
      <c r="C110" s="142"/>
      <c r="D110" s="142"/>
      <c r="E110" s="84"/>
    </row>
    <row r="111" spans="1:5" ht="12" customHeight="1" x14ac:dyDescent="0.2">
      <c r="A111" s="170" t="s">
        <v>317</v>
      </c>
      <c r="B111" s="9" t="s">
        <v>34</v>
      </c>
      <c r="C111" s="140"/>
      <c r="D111" s="140"/>
      <c r="E111" s="82"/>
    </row>
    <row r="112" spans="1:5" ht="12" customHeight="1" x14ac:dyDescent="0.2">
      <c r="A112" s="171" t="s">
        <v>318</v>
      </c>
      <c r="B112" s="6" t="s">
        <v>372</v>
      </c>
      <c r="C112" s="140"/>
      <c r="D112" s="140"/>
      <c r="E112" s="82"/>
    </row>
    <row r="113" spans="1:5" ht="12" customHeight="1" thickBot="1" x14ac:dyDescent="0.25">
      <c r="A113" s="179" t="s">
        <v>319</v>
      </c>
      <c r="B113" s="63" t="s">
        <v>373</v>
      </c>
      <c r="C113" s="209"/>
      <c r="D113" s="209"/>
      <c r="E113" s="203"/>
    </row>
    <row r="114" spans="1:5" ht="12" customHeight="1" thickBot="1" x14ac:dyDescent="0.25">
      <c r="A114" s="25" t="s">
        <v>5</v>
      </c>
      <c r="B114" s="23" t="s">
        <v>258</v>
      </c>
      <c r="C114" s="210"/>
      <c r="D114" s="139"/>
      <c r="E114" s="204"/>
    </row>
    <row r="115" spans="1:5" ht="12" customHeight="1" x14ac:dyDescent="0.2">
      <c r="A115" s="169" t="s">
        <v>65</v>
      </c>
      <c r="B115" s="6" t="s">
        <v>135</v>
      </c>
      <c r="C115" s="141"/>
      <c r="D115" s="219"/>
      <c r="E115" s="83"/>
    </row>
    <row r="116" spans="1:5" ht="12" customHeight="1" x14ac:dyDescent="0.2">
      <c r="A116" s="169" t="s">
        <v>66</v>
      </c>
      <c r="B116" s="10" t="s">
        <v>262</v>
      </c>
      <c r="C116" s="141"/>
      <c r="D116" s="219"/>
      <c r="E116" s="83"/>
    </row>
    <row r="117" spans="1:5" ht="12" customHeight="1" x14ac:dyDescent="0.2">
      <c r="A117" s="169" t="s">
        <v>67</v>
      </c>
      <c r="B117" s="10" t="s">
        <v>122</v>
      </c>
      <c r="C117" s="140"/>
      <c r="D117" s="220"/>
      <c r="E117" s="82"/>
    </row>
    <row r="118" spans="1:5" ht="12" customHeight="1" x14ac:dyDescent="0.2">
      <c r="A118" s="169" t="s">
        <v>68</v>
      </c>
      <c r="B118" s="10" t="s">
        <v>263</v>
      </c>
      <c r="C118" s="140"/>
      <c r="D118" s="220"/>
      <c r="E118" s="82"/>
    </row>
    <row r="119" spans="1:5" ht="12" customHeight="1" x14ac:dyDescent="0.2">
      <c r="A119" s="169" t="s">
        <v>69</v>
      </c>
      <c r="B119" s="90" t="s">
        <v>137</v>
      </c>
      <c r="C119" s="140"/>
      <c r="D119" s="220"/>
      <c r="E119" s="82"/>
    </row>
    <row r="120" spans="1:5" ht="12" customHeight="1" x14ac:dyDescent="0.2">
      <c r="A120" s="169" t="s">
        <v>76</v>
      </c>
      <c r="B120" s="89" t="s">
        <v>305</v>
      </c>
      <c r="C120" s="140"/>
      <c r="D120" s="220"/>
      <c r="E120" s="82"/>
    </row>
    <row r="121" spans="1:5" ht="12" customHeight="1" x14ac:dyDescent="0.2">
      <c r="A121" s="169" t="s">
        <v>78</v>
      </c>
      <c r="B121" s="148" t="s">
        <v>268</v>
      </c>
      <c r="C121" s="140"/>
      <c r="D121" s="220"/>
      <c r="E121" s="82"/>
    </row>
    <row r="122" spans="1:5" ht="12" customHeight="1" x14ac:dyDescent="0.2">
      <c r="A122" s="169" t="s">
        <v>123</v>
      </c>
      <c r="B122" s="61" t="s">
        <v>251</v>
      </c>
      <c r="C122" s="140"/>
      <c r="D122" s="220"/>
      <c r="E122" s="82"/>
    </row>
    <row r="123" spans="1:5" ht="12" customHeight="1" x14ac:dyDescent="0.2">
      <c r="A123" s="169" t="s">
        <v>124</v>
      </c>
      <c r="B123" s="61" t="s">
        <v>267</v>
      </c>
      <c r="C123" s="140"/>
      <c r="D123" s="220"/>
      <c r="E123" s="82"/>
    </row>
    <row r="124" spans="1:5" ht="12" customHeight="1" x14ac:dyDescent="0.2">
      <c r="A124" s="169" t="s">
        <v>125</v>
      </c>
      <c r="B124" s="61" t="s">
        <v>266</v>
      </c>
      <c r="C124" s="140"/>
      <c r="D124" s="220"/>
      <c r="E124" s="82"/>
    </row>
    <row r="125" spans="1:5" ht="12" customHeight="1" x14ac:dyDescent="0.2">
      <c r="A125" s="169" t="s">
        <v>259</v>
      </c>
      <c r="B125" s="61" t="s">
        <v>254</v>
      </c>
      <c r="C125" s="140"/>
      <c r="D125" s="220"/>
      <c r="E125" s="82"/>
    </row>
    <row r="126" spans="1:5" ht="12" customHeight="1" x14ac:dyDescent="0.2">
      <c r="A126" s="169" t="s">
        <v>260</v>
      </c>
      <c r="B126" s="61" t="s">
        <v>265</v>
      </c>
      <c r="C126" s="140"/>
      <c r="D126" s="220"/>
      <c r="E126" s="82"/>
    </row>
    <row r="127" spans="1:5" ht="12" customHeight="1" thickBot="1" x14ac:dyDescent="0.25">
      <c r="A127" s="178" t="s">
        <v>261</v>
      </c>
      <c r="B127" s="61" t="s">
        <v>264</v>
      </c>
      <c r="C127" s="142"/>
      <c r="D127" s="221"/>
      <c r="E127" s="84"/>
    </row>
    <row r="128" spans="1:5" ht="12" customHeight="1" thickBot="1" x14ac:dyDescent="0.25">
      <c r="A128" s="25" t="s">
        <v>6</v>
      </c>
      <c r="B128" s="57" t="s">
        <v>322</v>
      </c>
      <c r="C128" s="139"/>
      <c r="D128" s="218"/>
      <c r="E128" s="81"/>
    </row>
    <row r="129" spans="1:11" ht="12" customHeight="1" thickBot="1" x14ac:dyDescent="0.25">
      <c r="A129" s="25" t="s">
        <v>7</v>
      </c>
      <c r="B129" s="57" t="s">
        <v>323</v>
      </c>
      <c r="C129" s="139"/>
      <c r="D129" s="218"/>
      <c r="E129" s="81"/>
    </row>
    <row r="130" spans="1:11" s="53" customFormat="1" ht="12" customHeight="1" x14ac:dyDescent="0.2">
      <c r="A130" s="169" t="s">
        <v>168</v>
      </c>
      <c r="B130" s="7" t="s">
        <v>377</v>
      </c>
      <c r="C130" s="140"/>
      <c r="D130" s="220"/>
      <c r="E130" s="82"/>
    </row>
    <row r="131" spans="1:11" ht="12" customHeight="1" x14ac:dyDescent="0.2">
      <c r="A131" s="169" t="s">
        <v>169</v>
      </c>
      <c r="B131" s="7" t="s">
        <v>331</v>
      </c>
      <c r="C131" s="140"/>
      <c r="D131" s="220"/>
      <c r="E131" s="82"/>
    </row>
    <row r="132" spans="1:11" ht="12" customHeight="1" thickBot="1" x14ac:dyDescent="0.25">
      <c r="A132" s="178" t="s">
        <v>170</v>
      </c>
      <c r="B132" s="5" t="s">
        <v>376</v>
      </c>
      <c r="C132" s="140"/>
      <c r="D132" s="220"/>
      <c r="E132" s="82"/>
    </row>
    <row r="133" spans="1:11" ht="12" customHeight="1" thickBot="1" x14ac:dyDescent="0.25">
      <c r="A133" s="25" t="s">
        <v>8</v>
      </c>
      <c r="B133" s="57" t="s">
        <v>324</v>
      </c>
      <c r="C133" s="139"/>
      <c r="D133" s="218"/>
      <c r="E133" s="81"/>
    </row>
    <row r="134" spans="1:11" ht="12" customHeight="1" x14ac:dyDescent="0.2">
      <c r="A134" s="169" t="s">
        <v>52</v>
      </c>
      <c r="B134" s="7" t="s">
        <v>333</v>
      </c>
      <c r="C134" s="140"/>
      <c r="D134" s="220"/>
      <c r="E134" s="82"/>
    </row>
    <row r="135" spans="1:11" ht="12" customHeight="1" x14ac:dyDescent="0.2">
      <c r="A135" s="169" t="s">
        <v>53</v>
      </c>
      <c r="B135" s="7" t="s">
        <v>325</v>
      </c>
      <c r="C135" s="140"/>
      <c r="D135" s="220"/>
      <c r="E135" s="82"/>
    </row>
    <row r="136" spans="1:11" ht="12" customHeight="1" x14ac:dyDescent="0.2">
      <c r="A136" s="169" t="s">
        <v>54</v>
      </c>
      <c r="B136" s="7" t="s">
        <v>326</v>
      </c>
      <c r="C136" s="140"/>
      <c r="D136" s="220"/>
      <c r="E136" s="82"/>
    </row>
    <row r="137" spans="1:11" ht="12" customHeight="1" x14ac:dyDescent="0.2">
      <c r="A137" s="169" t="s">
        <v>110</v>
      </c>
      <c r="B137" s="7" t="s">
        <v>375</v>
      </c>
      <c r="C137" s="140"/>
      <c r="D137" s="220"/>
      <c r="E137" s="82"/>
    </row>
    <row r="138" spans="1:11" ht="12" customHeight="1" x14ac:dyDescent="0.2">
      <c r="A138" s="169" t="s">
        <v>111</v>
      </c>
      <c r="B138" s="7" t="s">
        <v>328</v>
      </c>
      <c r="C138" s="140"/>
      <c r="D138" s="220"/>
      <c r="E138" s="82"/>
    </row>
    <row r="139" spans="1:11" s="53" customFormat="1" ht="12" customHeight="1" thickBot="1" x14ac:dyDescent="0.25">
      <c r="A139" s="178" t="s">
        <v>112</v>
      </c>
      <c r="B139" s="5" t="s">
        <v>329</v>
      </c>
      <c r="C139" s="209"/>
      <c r="D139" s="251"/>
      <c r="E139" s="203"/>
    </row>
    <row r="140" spans="1:11" ht="12" customHeight="1" thickBot="1" x14ac:dyDescent="0.25">
      <c r="A140" s="25" t="s">
        <v>9</v>
      </c>
      <c r="B140" s="57" t="s">
        <v>381</v>
      </c>
      <c r="C140" s="145"/>
      <c r="D140" s="222"/>
      <c r="E140" s="181"/>
      <c r="K140" s="80"/>
    </row>
    <row r="141" spans="1:11" x14ac:dyDescent="0.2">
      <c r="A141" s="169" t="s">
        <v>55</v>
      </c>
      <c r="B141" s="7" t="s">
        <v>269</v>
      </c>
      <c r="C141" s="140"/>
      <c r="D141" s="220"/>
      <c r="E141" s="82"/>
    </row>
    <row r="142" spans="1:11" ht="12" customHeight="1" x14ac:dyDescent="0.2">
      <c r="A142" s="169" t="s">
        <v>56</v>
      </c>
      <c r="B142" s="7" t="s">
        <v>270</v>
      </c>
      <c r="C142" s="140"/>
      <c r="D142" s="220"/>
      <c r="E142" s="82"/>
    </row>
    <row r="143" spans="1:11" ht="12" customHeight="1" x14ac:dyDescent="0.2">
      <c r="A143" s="169" t="s">
        <v>186</v>
      </c>
      <c r="B143" s="7" t="s">
        <v>380</v>
      </c>
      <c r="C143" s="140"/>
      <c r="D143" s="220"/>
      <c r="E143" s="82"/>
    </row>
    <row r="144" spans="1:11" s="53" customFormat="1" ht="12" customHeight="1" thickBot="1" x14ac:dyDescent="0.25">
      <c r="A144" s="169" t="s">
        <v>187</v>
      </c>
      <c r="B144" s="7" t="s">
        <v>338</v>
      </c>
      <c r="C144" s="140"/>
      <c r="D144" s="220"/>
      <c r="E144" s="82"/>
    </row>
    <row r="145" spans="1:5" s="53" customFormat="1" ht="12" customHeight="1" thickBot="1" x14ac:dyDescent="0.25">
      <c r="A145" s="178" t="s">
        <v>188</v>
      </c>
      <c r="B145" s="5" t="s">
        <v>286</v>
      </c>
      <c r="C145" s="211"/>
      <c r="D145" s="223"/>
      <c r="E145" s="205"/>
    </row>
    <row r="146" spans="1:5" s="53" customFormat="1" ht="12" customHeight="1" thickBot="1" x14ac:dyDescent="0.25">
      <c r="A146" s="25" t="s">
        <v>10</v>
      </c>
      <c r="B146" s="57" t="s">
        <v>339</v>
      </c>
      <c r="C146" s="140"/>
      <c r="D146" s="220"/>
      <c r="E146" s="82"/>
    </row>
    <row r="147" spans="1:5" s="53" customFormat="1" ht="12" customHeight="1" x14ac:dyDescent="0.2">
      <c r="A147" s="169" t="s">
        <v>57</v>
      </c>
      <c r="B147" s="7" t="s">
        <v>334</v>
      </c>
      <c r="C147" s="140"/>
      <c r="D147" s="220"/>
      <c r="E147" s="82"/>
    </row>
    <row r="148" spans="1:5" s="53" customFormat="1" ht="12" customHeight="1" x14ac:dyDescent="0.2">
      <c r="A148" s="169" t="s">
        <v>58</v>
      </c>
      <c r="B148" s="7" t="s">
        <v>341</v>
      </c>
      <c r="C148" s="140"/>
      <c r="D148" s="220"/>
      <c r="E148" s="82"/>
    </row>
    <row r="149" spans="1:5" s="53" customFormat="1" ht="12" customHeight="1" x14ac:dyDescent="0.2">
      <c r="A149" s="169" t="s">
        <v>198</v>
      </c>
      <c r="B149" s="7" t="s">
        <v>336</v>
      </c>
      <c r="C149" s="140"/>
      <c r="D149" s="220"/>
      <c r="E149" s="82"/>
    </row>
    <row r="150" spans="1:5" s="53" customFormat="1" ht="12" customHeight="1" thickBot="1" x14ac:dyDescent="0.25">
      <c r="A150" s="169" t="s">
        <v>199</v>
      </c>
      <c r="B150" s="7" t="s">
        <v>378</v>
      </c>
      <c r="C150" s="140"/>
      <c r="D150" s="220"/>
      <c r="E150" s="82"/>
    </row>
    <row r="151" spans="1:5" ht="12.75" customHeight="1" thickBot="1" x14ac:dyDescent="0.25">
      <c r="A151" s="178" t="s">
        <v>340</v>
      </c>
      <c r="B151" s="5" t="s">
        <v>343</v>
      </c>
      <c r="C151" s="212"/>
      <c r="D151" s="224"/>
      <c r="E151" s="206"/>
    </row>
    <row r="152" spans="1:5" ht="12.75" customHeight="1" thickBot="1" x14ac:dyDescent="0.25">
      <c r="A152" s="200" t="s">
        <v>11</v>
      </c>
      <c r="B152" s="57" t="s">
        <v>344</v>
      </c>
      <c r="C152" s="212"/>
      <c r="D152" s="224"/>
      <c r="E152" s="206"/>
    </row>
    <row r="153" spans="1:5" ht="12.75" customHeight="1" thickBot="1" x14ac:dyDescent="0.25">
      <c r="A153" s="200" t="s">
        <v>12</v>
      </c>
      <c r="B153" s="57" t="s">
        <v>345</v>
      </c>
      <c r="C153" s="213"/>
      <c r="D153" s="225"/>
      <c r="E153" s="207"/>
    </row>
    <row r="154" spans="1:5" ht="12" customHeight="1" thickBot="1" x14ac:dyDescent="0.25">
      <c r="A154" s="25" t="s">
        <v>13</v>
      </c>
      <c r="B154" s="57" t="s">
        <v>347</v>
      </c>
      <c r="C154" s="213"/>
      <c r="D154" s="225"/>
      <c r="E154" s="207"/>
    </row>
    <row r="155" spans="1:5" ht="15.2" customHeight="1" thickBot="1" x14ac:dyDescent="0.25">
      <c r="A155" s="180" t="s">
        <v>14</v>
      </c>
      <c r="B155" s="126" t="s">
        <v>346</v>
      </c>
      <c r="C155" s="213"/>
      <c r="D155" s="225"/>
      <c r="E155" s="207"/>
    </row>
    <row r="156" spans="1:5" ht="13.5" thickBot="1" x14ac:dyDescent="0.25">
      <c r="A156" s="129"/>
      <c r="B156" s="130"/>
      <c r="C156" s="476"/>
      <c r="D156" s="476"/>
      <c r="E156" s="131"/>
    </row>
    <row r="157" spans="1:5" ht="15.2" customHeight="1" thickBot="1" x14ac:dyDescent="0.25">
      <c r="A157" s="252" t="s">
        <v>447</v>
      </c>
      <c r="B157" s="253"/>
      <c r="C157" s="250"/>
      <c r="D157" s="250"/>
      <c r="E157" s="249"/>
    </row>
    <row r="158" spans="1:5" ht="14.45" customHeight="1" thickBot="1" x14ac:dyDescent="0.25">
      <c r="A158" s="254" t="s">
        <v>448</v>
      </c>
      <c r="B158" s="255"/>
      <c r="C158" s="250"/>
      <c r="D158" s="250"/>
      <c r="E158" s="249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view="pageLayout" zoomScaleNormal="120" workbookViewId="0">
      <selection activeCell="F10" sqref="F10"/>
    </sheetView>
  </sheetViews>
  <sheetFormatPr defaultRowHeight="12.75" x14ac:dyDescent="0.2"/>
  <cols>
    <col min="1" max="1" width="7" style="504" customWidth="1"/>
    <col min="2" max="2" width="32" style="77" customWidth="1"/>
    <col min="3" max="3" width="12.5" style="77" customWidth="1"/>
    <col min="4" max="6" width="11.83203125" style="77" customWidth="1"/>
    <col min="7" max="7" width="12.83203125" style="77" customWidth="1"/>
    <col min="8" max="16384" width="9.33203125" style="77"/>
  </cols>
  <sheetData>
    <row r="1" spans="1:7" ht="18.75" customHeight="1" x14ac:dyDescent="0.2">
      <c r="A1" s="675" t="str">
        <f>CONCATENATE("7. melléklet ",Z_ALAPADATOK!A7," ",Z_ALAPADATOK!B7," ",Z_ALAPADATOK!C7," ",Z_ALAPADATOK!D7," ",Z_ALAPADATOK!E7," ",Z_ALAPADATOK!F7," ",Z_ALAPADATOK!G7," ",Z_ALAPADATOK!H7)</f>
        <v>7. melléklet a … / 2021 ( … ) önkormányzati rendelethez</v>
      </c>
      <c r="B1" s="676"/>
      <c r="C1" s="676"/>
      <c r="D1" s="676"/>
      <c r="E1" s="676"/>
      <c r="F1" s="676"/>
      <c r="G1" s="676"/>
    </row>
    <row r="3" spans="1:7" ht="15.75" x14ac:dyDescent="0.2">
      <c r="A3" s="673" t="s">
        <v>728</v>
      </c>
      <c r="B3" s="674"/>
      <c r="C3" s="674"/>
      <c r="D3" s="674"/>
      <c r="E3" s="674"/>
      <c r="F3" s="674"/>
      <c r="G3" s="674"/>
    </row>
    <row r="5" spans="1:7" ht="14.25" thickBot="1" x14ac:dyDescent="0.25">
      <c r="G5" s="505" t="s">
        <v>732</v>
      </c>
    </row>
    <row r="6" spans="1:7" ht="17.25" customHeight="1" thickBot="1" x14ac:dyDescent="0.25">
      <c r="A6" s="677" t="s">
        <v>2</v>
      </c>
      <c r="B6" s="679" t="s">
        <v>720</v>
      </c>
      <c r="C6" s="679" t="s">
        <v>721</v>
      </c>
      <c r="D6" s="679" t="s">
        <v>722</v>
      </c>
      <c r="E6" s="681" t="s">
        <v>723</v>
      </c>
      <c r="F6" s="681"/>
      <c r="G6" s="682"/>
    </row>
    <row r="7" spans="1:7" s="508" customFormat="1" ht="57.75" customHeight="1" thickBot="1" x14ac:dyDescent="0.25">
      <c r="A7" s="678"/>
      <c r="B7" s="680"/>
      <c r="C7" s="680"/>
      <c r="D7" s="680"/>
      <c r="E7" s="506" t="s">
        <v>724</v>
      </c>
      <c r="F7" s="506" t="s">
        <v>725</v>
      </c>
      <c r="G7" s="507" t="s">
        <v>726</v>
      </c>
    </row>
    <row r="8" spans="1:7" s="182" customFormat="1" ht="15" customHeight="1" thickBot="1" x14ac:dyDescent="0.25">
      <c r="A8" s="69" t="s">
        <v>358</v>
      </c>
      <c r="B8" s="70" t="s">
        <v>359</v>
      </c>
      <c r="C8" s="70" t="s">
        <v>360</v>
      </c>
      <c r="D8" s="70" t="s">
        <v>362</v>
      </c>
      <c r="E8" s="70" t="s">
        <v>727</v>
      </c>
      <c r="F8" s="70" t="s">
        <v>363</v>
      </c>
      <c r="G8" s="71" t="s">
        <v>364</v>
      </c>
    </row>
    <row r="9" spans="1:7" ht="15" customHeight="1" x14ac:dyDescent="0.2">
      <c r="A9" s="509" t="s">
        <v>4</v>
      </c>
      <c r="B9" s="510" t="s">
        <v>761</v>
      </c>
      <c r="C9" s="511">
        <v>1581401</v>
      </c>
      <c r="D9" s="511"/>
      <c r="E9" s="512">
        <v>1581401</v>
      </c>
      <c r="F9" s="511">
        <v>1581401</v>
      </c>
      <c r="G9" s="513"/>
    </row>
    <row r="10" spans="1:7" ht="15" customHeight="1" x14ac:dyDescent="0.2">
      <c r="A10" s="514" t="s">
        <v>5</v>
      </c>
      <c r="B10" s="515"/>
      <c r="C10" s="21"/>
      <c r="D10" s="21"/>
      <c r="E10" s="512">
        <f t="shared" ref="E10:E39" si="0">C10-D10</f>
        <v>0</v>
      </c>
      <c r="F10" s="21"/>
      <c r="G10" s="338"/>
    </row>
    <row r="11" spans="1:7" ht="15" customHeight="1" x14ac:dyDescent="0.2">
      <c r="A11" s="514" t="s">
        <v>6</v>
      </c>
      <c r="B11" s="515"/>
      <c r="C11" s="21"/>
      <c r="D11" s="21"/>
      <c r="E11" s="512">
        <f t="shared" si="0"/>
        <v>0</v>
      </c>
      <c r="F11" s="21"/>
      <c r="G11" s="338"/>
    </row>
    <row r="12" spans="1:7" ht="15" customHeight="1" x14ac:dyDescent="0.2">
      <c r="A12" s="514" t="s">
        <v>7</v>
      </c>
      <c r="B12" s="515"/>
      <c r="C12" s="21"/>
      <c r="D12" s="21"/>
      <c r="E12" s="512">
        <f t="shared" si="0"/>
        <v>0</v>
      </c>
      <c r="F12" s="21"/>
      <c r="G12" s="338"/>
    </row>
    <row r="13" spans="1:7" ht="15" customHeight="1" x14ac:dyDescent="0.2">
      <c r="A13" s="514" t="s">
        <v>8</v>
      </c>
      <c r="B13" s="515"/>
      <c r="C13" s="21"/>
      <c r="D13" s="21"/>
      <c r="E13" s="512">
        <f t="shared" si="0"/>
        <v>0</v>
      </c>
      <c r="F13" s="21"/>
      <c r="G13" s="338"/>
    </row>
    <row r="14" spans="1:7" ht="15" customHeight="1" x14ac:dyDescent="0.2">
      <c r="A14" s="514" t="s">
        <v>9</v>
      </c>
      <c r="B14" s="515"/>
      <c r="C14" s="21"/>
      <c r="D14" s="21"/>
      <c r="E14" s="512">
        <f t="shared" si="0"/>
        <v>0</v>
      </c>
      <c r="F14" s="21"/>
      <c r="G14" s="338"/>
    </row>
    <row r="15" spans="1:7" ht="15" customHeight="1" x14ac:dyDescent="0.2">
      <c r="A15" s="514" t="s">
        <v>10</v>
      </c>
      <c r="B15" s="515"/>
      <c r="C15" s="21"/>
      <c r="D15" s="21"/>
      <c r="E15" s="512">
        <f t="shared" si="0"/>
        <v>0</v>
      </c>
      <c r="F15" s="21"/>
      <c r="G15" s="338"/>
    </row>
    <row r="16" spans="1:7" ht="15" customHeight="1" x14ac:dyDescent="0.2">
      <c r="A16" s="514" t="s">
        <v>11</v>
      </c>
      <c r="B16" s="515"/>
      <c r="C16" s="21"/>
      <c r="D16" s="21"/>
      <c r="E16" s="512">
        <f t="shared" si="0"/>
        <v>0</v>
      </c>
      <c r="F16" s="21"/>
      <c r="G16" s="338"/>
    </row>
    <row r="17" spans="1:7" ht="15" customHeight="1" x14ac:dyDescent="0.2">
      <c r="A17" s="514" t="s">
        <v>12</v>
      </c>
      <c r="B17" s="515"/>
      <c r="C17" s="21"/>
      <c r="D17" s="21"/>
      <c r="E17" s="512">
        <f t="shared" si="0"/>
        <v>0</v>
      </c>
      <c r="F17" s="21"/>
      <c r="G17" s="338"/>
    </row>
    <row r="18" spans="1:7" ht="15" customHeight="1" x14ac:dyDescent="0.2">
      <c r="A18" s="514" t="s">
        <v>13</v>
      </c>
      <c r="B18" s="515"/>
      <c r="C18" s="21"/>
      <c r="D18" s="21"/>
      <c r="E18" s="512">
        <f t="shared" si="0"/>
        <v>0</v>
      </c>
      <c r="F18" s="21"/>
      <c r="G18" s="338"/>
    </row>
    <row r="19" spans="1:7" ht="15" customHeight="1" x14ac:dyDescent="0.2">
      <c r="A19" s="514" t="s">
        <v>14</v>
      </c>
      <c r="B19" s="515"/>
      <c r="C19" s="21"/>
      <c r="D19" s="21"/>
      <c r="E19" s="512">
        <f t="shared" si="0"/>
        <v>0</v>
      </c>
      <c r="F19" s="21"/>
      <c r="G19" s="338"/>
    </row>
    <row r="20" spans="1:7" ht="15" customHeight="1" x14ac:dyDescent="0.2">
      <c r="A20" s="514" t="s">
        <v>15</v>
      </c>
      <c r="B20" s="515"/>
      <c r="C20" s="21"/>
      <c r="D20" s="21"/>
      <c r="E20" s="512">
        <f t="shared" si="0"/>
        <v>0</v>
      </c>
      <c r="F20" s="21"/>
      <c r="G20" s="338"/>
    </row>
    <row r="21" spans="1:7" ht="15" customHeight="1" x14ac:dyDescent="0.2">
      <c r="A21" s="514" t="s">
        <v>16</v>
      </c>
      <c r="B21" s="515"/>
      <c r="C21" s="21"/>
      <c r="D21" s="21"/>
      <c r="E21" s="512">
        <f t="shared" si="0"/>
        <v>0</v>
      </c>
      <c r="F21" s="21"/>
      <c r="G21" s="338"/>
    </row>
    <row r="22" spans="1:7" ht="15" customHeight="1" x14ac:dyDescent="0.2">
      <c r="A22" s="514" t="s">
        <v>17</v>
      </c>
      <c r="B22" s="515"/>
      <c r="C22" s="21"/>
      <c r="D22" s="21"/>
      <c r="E22" s="512">
        <f t="shared" si="0"/>
        <v>0</v>
      </c>
      <c r="F22" s="21"/>
      <c r="G22" s="338"/>
    </row>
    <row r="23" spans="1:7" ht="15" customHeight="1" x14ac:dyDescent="0.2">
      <c r="A23" s="514" t="s">
        <v>18</v>
      </c>
      <c r="B23" s="515"/>
      <c r="C23" s="21"/>
      <c r="D23" s="21"/>
      <c r="E23" s="512">
        <f t="shared" si="0"/>
        <v>0</v>
      </c>
      <c r="F23" s="21"/>
      <c r="G23" s="338"/>
    </row>
    <row r="24" spans="1:7" ht="15" customHeight="1" x14ac:dyDescent="0.2">
      <c r="A24" s="514" t="s">
        <v>19</v>
      </c>
      <c r="B24" s="515"/>
      <c r="C24" s="21"/>
      <c r="D24" s="21"/>
      <c r="E24" s="512">
        <f t="shared" si="0"/>
        <v>0</v>
      </c>
      <c r="F24" s="21"/>
      <c r="G24" s="338"/>
    </row>
    <row r="25" spans="1:7" ht="15" customHeight="1" x14ac:dyDescent="0.2">
      <c r="A25" s="514" t="s">
        <v>20</v>
      </c>
      <c r="B25" s="515"/>
      <c r="C25" s="21"/>
      <c r="D25" s="21"/>
      <c r="E25" s="512">
        <f t="shared" si="0"/>
        <v>0</v>
      </c>
      <c r="F25" s="21"/>
      <c r="G25" s="338"/>
    </row>
    <row r="26" spans="1:7" ht="15" customHeight="1" x14ac:dyDescent="0.2">
      <c r="A26" s="514" t="s">
        <v>21</v>
      </c>
      <c r="B26" s="515"/>
      <c r="C26" s="21"/>
      <c r="D26" s="21"/>
      <c r="E26" s="512">
        <f t="shared" si="0"/>
        <v>0</v>
      </c>
      <c r="F26" s="21"/>
      <c r="G26" s="338"/>
    </row>
    <row r="27" spans="1:7" ht="15" customHeight="1" x14ac:dyDescent="0.2">
      <c r="A27" s="514" t="s">
        <v>22</v>
      </c>
      <c r="B27" s="515"/>
      <c r="C27" s="21"/>
      <c r="D27" s="21"/>
      <c r="E27" s="512">
        <f t="shared" si="0"/>
        <v>0</v>
      </c>
      <c r="F27" s="21"/>
      <c r="G27" s="338"/>
    </row>
    <row r="28" spans="1:7" ht="15" customHeight="1" x14ac:dyDescent="0.2">
      <c r="A28" s="514" t="s">
        <v>23</v>
      </c>
      <c r="B28" s="515"/>
      <c r="C28" s="21"/>
      <c r="D28" s="21"/>
      <c r="E28" s="512">
        <f t="shared" si="0"/>
        <v>0</v>
      </c>
      <c r="F28" s="21"/>
      <c r="G28" s="338"/>
    </row>
    <row r="29" spans="1:7" ht="15" customHeight="1" x14ac:dyDescent="0.2">
      <c r="A29" s="514" t="s">
        <v>24</v>
      </c>
      <c r="B29" s="515"/>
      <c r="C29" s="21"/>
      <c r="D29" s="21"/>
      <c r="E29" s="512">
        <f t="shared" si="0"/>
        <v>0</v>
      </c>
      <c r="F29" s="21"/>
      <c r="G29" s="338"/>
    </row>
    <row r="30" spans="1:7" ht="15" customHeight="1" x14ac:dyDescent="0.2">
      <c r="A30" s="514" t="s">
        <v>25</v>
      </c>
      <c r="B30" s="515"/>
      <c r="C30" s="21"/>
      <c r="D30" s="21"/>
      <c r="E30" s="512">
        <f t="shared" si="0"/>
        <v>0</v>
      </c>
      <c r="F30" s="21"/>
      <c r="G30" s="338"/>
    </row>
    <row r="31" spans="1:7" ht="15" customHeight="1" x14ac:dyDescent="0.2">
      <c r="A31" s="514" t="s">
        <v>26</v>
      </c>
      <c r="B31" s="515"/>
      <c r="C31" s="21"/>
      <c r="D31" s="21"/>
      <c r="E31" s="512">
        <f t="shared" si="0"/>
        <v>0</v>
      </c>
      <c r="F31" s="21"/>
      <c r="G31" s="338"/>
    </row>
    <row r="32" spans="1:7" ht="15" customHeight="1" x14ac:dyDescent="0.2">
      <c r="A32" s="514" t="s">
        <v>27</v>
      </c>
      <c r="B32" s="515"/>
      <c r="C32" s="21"/>
      <c r="D32" s="21"/>
      <c r="E32" s="512">
        <f t="shared" si="0"/>
        <v>0</v>
      </c>
      <c r="F32" s="21"/>
      <c r="G32" s="338"/>
    </row>
    <row r="33" spans="1:7" ht="15" customHeight="1" x14ac:dyDescent="0.2">
      <c r="A33" s="514" t="s">
        <v>28</v>
      </c>
      <c r="B33" s="515"/>
      <c r="C33" s="21"/>
      <c r="D33" s="21"/>
      <c r="E33" s="512">
        <f t="shared" si="0"/>
        <v>0</v>
      </c>
      <c r="F33" s="21"/>
      <c r="G33" s="338"/>
    </row>
    <row r="34" spans="1:7" ht="15" customHeight="1" x14ac:dyDescent="0.2">
      <c r="A34" s="514" t="s">
        <v>29</v>
      </c>
      <c r="B34" s="515"/>
      <c r="C34" s="21"/>
      <c r="D34" s="21"/>
      <c r="E34" s="512">
        <f t="shared" si="0"/>
        <v>0</v>
      </c>
      <c r="F34" s="21"/>
      <c r="G34" s="338"/>
    </row>
    <row r="35" spans="1:7" ht="15" customHeight="1" x14ac:dyDescent="0.2">
      <c r="A35" s="514" t="s">
        <v>30</v>
      </c>
      <c r="B35" s="515"/>
      <c r="C35" s="21"/>
      <c r="D35" s="21"/>
      <c r="E35" s="512">
        <f t="shared" si="0"/>
        <v>0</v>
      </c>
      <c r="F35" s="21"/>
      <c r="G35" s="338"/>
    </row>
    <row r="36" spans="1:7" ht="15" customHeight="1" x14ac:dyDescent="0.2">
      <c r="A36" s="514" t="s">
        <v>31</v>
      </c>
      <c r="B36" s="515"/>
      <c r="C36" s="21"/>
      <c r="D36" s="21"/>
      <c r="E36" s="512">
        <f t="shared" si="0"/>
        <v>0</v>
      </c>
      <c r="F36" s="21"/>
      <c r="G36" s="338"/>
    </row>
    <row r="37" spans="1:7" ht="15" customHeight="1" x14ac:dyDescent="0.2">
      <c r="A37" s="514" t="s">
        <v>498</v>
      </c>
      <c r="B37" s="515"/>
      <c r="C37" s="21"/>
      <c r="D37" s="21"/>
      <c r="E37" s="512">
        <f t="shared" si="0"/>
        <v>0</v>
      </c>
      <c r="F37" s="21"/>
      <c r="G37" s="338"/>
    </row>
    <row r="38" spans="1:7" ht="15" customHeight="1" x14ac:dyDescent="0.2">
      <c r="A38" s="514" t="s">
        <v>499</v>
      </c>
      <c r="B38" s="515"/>
      <c r="C38" s="21"/>
      <c r="D38" s="21"/>
      <c r="E38" s="512">
        <f t="shared" si="0"/>
        <v>0</v>
      </c>
      <c r="F38" s="21"/>
      <c r="G38" s="338"/>
    </row>
    <row r="39" spans="1:7" ht="15" customHeight="1" thickBot="1" x14ac:dyDescent="0.25">
      <c r="A39" s="514" t="s">
        <v>500</v>
      </c>
      <c r="B39" s="516"/>
      <c r="C39" s="22"/>
      <c r="D39" s="22"/>
      <c r="E39" s="512">
        <f t="shared" si="0"/>
        <v>0</v>
      </c>
      <c r="F39" s="22"/>
      <c r="G39" s="517"/>
    </row>
    <row r="40" spans="1:7" ht="15" customHeight="1" thickBot="1" x14ac:dyDescent="0.25">
      <c r="A40" s="671" t="s">
        <v>35</v>
      </c>
      <c r="B40" s="672"/>
      <c r="C40" s="37">
        <f>SUM(C9:C39)</f>
        <v>1581401</v>
      </c>
      <c r="D40" s="37">
        <f>SUM(D9:D39)</f>
        <v>0</v>
      </c>
      <c r="E40" s="37">
        <f>SUM(E9:E39)</f>
        <v>1581401</v>
      </c>
      <c r="F40" s="37">
        <f>SUM(F9:F39)</f>
        <v>1581401</v>
      </c>
      <c r="G40" s="38">
        <f>SUM(G9:G39)</f>
        <v>0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topLeftCell="A4" zoomScale="120" zoomScaleNormal="120" zoomScalePageLayoutView="120" workbookViewId="0">
      <selection activeCell="C4" sqref="C4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503" customWidth="1"/>
    <col min="7" max="16384" width="9.33203125" style="31"/>
  </cols>
  <sheetData>
    <row r="1" spans="1:6" ht="47.25" customHeight="1" x14ac:dyDescent="0.2">
      <c r="B1" s="683" t="s">
        <v>786</v>
      </c>
      <c r="C1" s="683"/>
      <c r="D1" s="683"/>
      <c r="E1" s="683"/>
      <c r="F1" s="684" t="str">
        <f>CONCATENATE("8. melléklet ",Z_ALAPADATOK!A7," ",Z_ALAPADATOK!B7," ",Z_ALAPADATOK!C7," ",Z_ALAPADATOK!D7," ",Z_ALAPADATOK!E7," ",Z_ALAPADATOK!F7," ",Z_ALAPADATOK!G7," ",Z_ALAPADATOK!H7)</f>
        <v>8. melléklet a … / 2021 ( … ) önkormányzati rendelethez</v>
      </c>
    </row>
    <row r="2" spans="1:6" ht="22.5" customHeight="1" thickBot="1" x14ac:dyDescent="0.3">
      <c r="B2" s="685"/>
      <c r="C2" s="685"/>
      <c r="D2" s="685"/>
      <c r="E2" s="480" t="s">
        <v>716</v>
      </c>
      <c r="F2" s="684"/>
    </row>
    <row r="3" spans="1:6" s="32" customFormat="1" ht="54" customHeight="1" thickBot="1" x14ac:dyDescent="0.25">
      <c r="A3" s="481" t="s">
        <v>787</v>
      </c>
      <c r="B3" s="482" t="s">
        <v>717</v>
      </c>
      <c r="C3" s="483" t="s">
        <v>788</v>
      </c>
      <c r="D3" s="483" t="s">
        <v>718</v>
      </c>
      <c r="E3" s="484" t="s">
        <v>719</v>
      </c>
      <c r="F3" s="684"/>
    </row>
    <row r="4" spans="1:6" s="489" customFormat="1" ht="13.5" thickBot="1" x14ac:dyDescent="0.25">
      <c r="A4" s="485" t="s">
        <v>358</v>
      </c>
      <c r="B4" s="486" t="s">
        <v>359</v>
      </c>
      <c r="C4" s="487" t="s">
        <v>360</v>
      </c>
      <c r="D4" s="487" t="s">
        <v>362</v>
      </c>
      <c r="E4" s="488" t="s">
        <v>361</v>
      </c>
      <c r="F4" s="684"/>
    </row>
    <row r="5" spans="1:6" x14ac:dyDescent="0.2">
      <c r="A5" s="490"/>
      <c r="B5" s="572" t="s">
        <v>154</v>
      </c>
      <c r="C5" s="141">
        <v>11143316</v>
      </c>
      <c r="D5" s="219">
        <v>10565051</v>
      </c>
      <c r="E5" s="83">
        <v>10565051</v>
      </c>
      <c r="F5" s="684"/>
    </row>
    <row r="6" spans="1:6" ht="12.75" customHeight="1" x14ac:dyDescent="0.2">
      <c r="A6" s="493"/>
      <c r="B6" s="573" t="s">
        <v>156</v>
      </c>
      <c r="C6" s="140">
        <v>5875000</v>
      </c>
      <c r="D6" s="220">
        <v>6423856</v>
      </c>
      <c r="E6" s="82">
        <v>6423856</v>
      </c>
      <c r="F6" s="684"/>
    </row>
    <row r="7" spans="1:6" x14ac:dyDescent="0.2">
      <c r="A7" s="493"/>
      <c r="B7" s="573" t="s">
        <v>157</v>
      </c>
      <c r="C7" s="140">
        <v>1800000</v>
      </c>
      <c r="D7" s="220">
        <v>2000000</v>
      </c>
      <c r="E7" s="82">
        <v>2000000</v>
      </c>
      <c r="F7" s="684"/>
    </row>
    <row r="8" spans="1:6" x14ac:dyDescent="0.2">
      <c r="A8" s="493"/>
      <c r="B8" s="587" t="s">
        <v>306</v>
      </c>
      <c r="C8" s="140"/>
      <c r="D8" s="220">
        <v>4521770</v>
      </c>
      <c r="E8" s="82">
        <v>4521770</v>
      </c>
      <c r="F8" s="684"/>
    </row>
    <row r="9" spans="1:6" x14ac:dyDescent="0.2">
      <c r="A9" s="493"/>
      <c r="B9" s="65"/>
      <c r="C9" s="65"/>
      <c r="D9" s="65"/>
      <c r="E9" s="65"/>
      <c r="F9" s="684"/>
    </row>
    <row r="10" spans="1:6" x14ac:dyDescent="0.2">
      <c r="A10" s="493"/>
      <c r="B10" s="494"/>
      <c r="C10" s="491"/>
      <c r="D10" s="491"/>
      <c r="E10" s="492"/>
      <c r="F10" s="684"/>
    </row>
    <row r="11" spans="1:6" x14ac:dyDescent="0.2">
      <c r="A11" s="493"/>
      <c r="B11" s="494"/>
      <c r="C11" s="491"/>
      <c r="D11" s="491"/>
      <c r="E11" s="492"/>
      <c r="F11" s="684"/>
    </row>
    <row r="12" spans="1:6" x14ac:dyDescent="0.2">
      <c r="A12" s="493"/>
      <c r="B12" s="494"/>
      <c r="C12" s="491"/>
      <c r="D12" s="491"/>
      <c r="E12" s="492"/>
      <c r="F12" s="684"/>
    </row>
    <row r="13" spans="1:6" ht="12.95" customHeight="1" x14ac:dyDescent="0.2">
      <c r="A13" s="493"/>
      <c r="B13" s="494"/>
      <c r="C13" s="491"/>
      <c r="D13" s="491"/>
      <c r="E13" s="492"/>
      <c r="F13" s="684"/>
    </row>
    <row r="14" spans="1:6" x14ac:dyDescent="0.2">
      <c r="A14" s="493"/>
      <c r="B14" s="494"/>
      <c r="C14" s="491"/>
      <c r="D14" s="491"/>
      <c r="E14" s="492"/>
      <c r="F14" s="684"/>
    </row>
    <row r="15" spans="1:6" x14ac:dyDescent="0.2">
      <c r="A15" s="493"/>
      <c r="B15" s="494"/>
      <c r="C15" s="491"/>
      <c r="D15" s="491"/>
      <c r="E15" s="492"/>
      <c r="F15" s="684"/>
    </row>
    <row r="16" spans="1:6" x14ac:dyDescent="0.2">
      <c r="A16" s="493"/>
      <c r="B16" s="494"/>
      <c r="C16" s="491"/>
      <c r="D16" s="491"/>
      <c r="E16" s="492"/>
      <c r="F16" s="684"/>
    </row>
    <row r="17" spans="1:6" x14ac:dyDescent="0.2">
      <c r="A17" s="493"/>
      <c r="B17" s="494"/>
      <c r="C17" s="491"/>
      <c r="D17" s="491"/>
      <c r="E17" s="492"/>
      <c r="F17" s="684"/>
    </row>
    <row r="18" spans="1:6" x14ac:dyDescent="0.2">
      <c r="A18" s="493"/>
      <c r="B18" s="494"/>
      <c r="C18" s="491"/>
      <c r="D18" s="491"/>
      <c r="E18" s="492"/>
      <c r="F18" s="684"/>
    </row>
    <row r="19" spans="1:6" x14ac:dyDescent="0.2">
      <c r="A19" s="493"/>
      <c r="B19" s="494"/>
      <c r="C19" s="491"/>
      <c r="D19" s="491"/>
      <c r="E19" s="492"/>
      <c r="F19" s="684"/>
    </row>
    <row r="20" spans="1:6" x14ac:dyDescent="0.2">
      <c r="A20" s="493"/>
      <c r="B20" s="494"/>
      <c r="C20" s="491"/>
      <c r="D20" s="491"/>
      <c r="E20" s="492"/>
      <c r="F20" s="684"/>
    </row>
    <row r="21" spans="1:6" x14ac:dyDescent="0.2">
      <c r="A21" s="493"/>
      <c r="B21" s="494"/>
      <c r="C21" s="491"/>
      <c r="D21" s="491"/>
      <c r="E21" s="492"/>
      <c r="F21" s="684"/>
    </row>
    <row r="22" spans="1:6" x14ac:dyDescent="0.2">
      <c r="A22" s="493"/>
      <c r="B22" s="494"/>
      <c r="C22" s="491"/>
      <c r="D22" s="491"/>
      <c r="E22" s="492"/>
      <c r="F22" s="684"/>
    </row>
    <row r="23" spans="1:6" x14ac:dyDescent="0.2">
      <c r="A23" s="493"/>
      <c r="B23" s="494"/>
      <c r="C23" s="491"/>
      <c r="D23" s="491"/>
      <c r="E23" s="492"/>
      <c r="F23" s="684"/>
    </row>
    <row r="24" spans="1:6" ht="13.5" thickBot="1" x14ac:dyDescent="0.25">
      <c r="A24" s="495"/>
      <c r="B24" s="496"/>
      <c r="C24" s="497"/>
      <c r="D24" s="497"/>
      <c r="E24" s="492"/>
      <c r="F24" s="684"/>
    </row>
    <row r="25" spans="1:6" s="502" customFormat="1" ht="19.5" customHeight="1" thickBot="1" x14ac:dyDescent="0.25">
      <c r="A25" s="498"/>
      <c r="B25" s="499" t="s">
        <v>35</v>
      </c>
      <c r="C25" s="500">
        <f>SUM(C5:C24)</f>
        <v>18818316</v>
      </c>
      <c r="D25" s="500">
        <f>SUM(D5:D24)</f>
        <v>23510677</v>
      </c>
      <c r="E25" s="501">
        <f>SUM(E5:E24)</f>
        <v>23510677</v>
      </c>
      <c r="F25" s="684"/>
    </row>
    <row r="26" spans="1:6" x14ac:dyDescent="0.2">
      <c r="A26" s="686" t="s">
        <v>743</v>
      </c>
      <c r="B26" s="686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I23" sqref="I23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466"/>
      <c r="B1" s="575">
        <f>Z_TARTALOMJEGYZÉK!A1</f>
        <v>2019</v>
      </c>
      <c r="C1" s="575" t="s">
        <v>731</v>
      </c>
      <c r="D1" s="575"/>
      <c r="E1" s="466"/>
      <c r="F1" s="466"/>
      <c r="G1" s="466"/>
      <c r="H1" s="466"/>
      <c r="I1" s="466"/>
    </row>
    <row r="2" spans="1:13" ht="15.75" x14ac:dyDescent="0.25">
      <c r="A2" s="593" t="s">
        <v>455</v>
      </c>
      <c r="B2" s="593"/>
      <c r="C2" s="593"/>
      <c r="D2" s="593"/>
      <c r="E2" s="593"/>
      <c r="F2" s="593"/>
      <c r="G2" s="466"/>
      <c r="H2" s="466"/>
      <c r="I2" s="466"/>
    </row>
    <row r="3" spans="1:13" ht="15.75" x14ac:dyDescent="0.25">
      <c r="A3" s="596" t="s">
        <v>761</v>
      </c>
      <c r="B3" s="596"/>
      <c r="C3" s="596"/>
      <c r="D3" s="596"/>
      <c r="E3" s="596"/>
      <c r="F3" s="596"/>
      <c r="G3" s="596"/>
      <c r="H3" s="466"/>
      <c r="I3" s="466"/>
    </row>
    <row r="4" spans="1:13" x14ac:dyDescent="0.2">
      <c r="A4" s="466"/>
      <c r="B4" s="466"/>
      <c r="C4" s="466"/>
      <c r="D4" s="466"/>
      <c r="E4" s="466"/>
      <c r="F4" s="466"/>
      <c r="G4" s="466"/>
      <c r="H4" s="466"/>
      <c r="I4" s="466"/>
    </row>
    <row r="5" spans="1:13" x14ac:dyDescent="0.2">
      <c r="A5" s="466"/>
      <c r="B5" s="466"/>
      <c r="C5" s="466"/>
      <c r="D5" s="466"/>
      <c r="E5" s="466"/>
      <c r="F5" s="466"/>
      <c r="G5" s="466"/>
      <c r="H5" s="466"/>
      <c r="I5" s="466"/>
    </row>
    <row r="6" spans="1:13" ht="15" x14ac:dyDescent="0.25">
      <c r="A6" s="576" t="s">
        <v>715</v>
      </c>
      <c r="B6" s="466"/>
      <c r="C6" s="466"/>
      <c r="D6" s="466"/>
      <c r="E6" s="466"/>
      <c r="F6" s="466"/>
      <c r="G6" s="466"/>
      <c r="H6" s="466"/>
      <c r="I6" s="466"/>
    </row>
    <row r="7" spans="1:13" x14ac:dyDescent="0.2">
      <c r="A7" s="577" t="s">
        <v>708</v>
      </c>
      <c r="B7" s="518" t="s">
        <v>709</v>
      </c>
      <c r="C7" s="466" t="s">
        <v>710</v>
      </c>
      <c r="D7" s="466">
        <v>2021</v>
      </c>
      <c r="E7" s="466" t="s">
        <v>711</v>
      </c>
      <c r="F7" s="518" t="s">
        <v>709</v>
      </c>
      <c r="G7" s="466" t="s">
        <v>712</v>
      </c>
      <c r="H7" s="466" t="s">
        <v>713</v>
      </c>
      <c r="I7" s="466"/>
    </row>
    <row r="8" spans="1:13" x14ac:dyDescent="0.2">
      <c r="A8" s="577"/>
      <c r="B8" s="578"/>
      <c r="C8" s="466"/>
      <c r="D8" s="466"/>
      <c r="E8" s="466"/>
      <c r="F8" s="578"/>
      <c r="G8" s="466"/>
      <c r="H8" s="466"/>
      <c r="I8" s="466"/>
    </row>
    <row r="9" spans="1:13" x14ac:dyDescent="0.2">
      <c r="A9" s="577"/>
      <c r="B9" s="578"/>
      <c r="C9" s="466"/>
      <c r="D9" s="466"/>
      <c r="E9" s="466"/>
      <c r="F9" s="578"/>
      <c r="G9" s="466"/>
      <c r="H9" s="466"/>
      <c r="I9" s="466"/>
    </row>
    <row r="10" spans="1:13" ht="13.5" thickBot="1" x14ac:dyDescent="0.25">
      <c r="A10" s="466"/>
      <c r="B10" s="466"/>
      <c r="C10" s="466"/>
      <c r="D10" s="466"/>
      <c r="E10" s="466"/>
      <c r="F10" s="466"/>
      <c r="G10" s="466"/>
      <c r="H10" s="521" t="s">
        <v>741</v>
      </c>
      <c r="I10" s="466"/>
    </row>
    <row r="11" spans="1:13" ht="17.25" thickTop="1" thickBot="1" x14ac:dyDescent="0.3">
      <c r="A11" s="594"/>
      <c r="B11" s="595"/>
      <c r="C11" s="595"/>
      <c r="D11" s="595"/>
      <c r="E11" s="595"/>
      <c r="F11" s="595"/>
      <c r="G11" s="595"/>
      <c r="H11" s="579" t="s">
        <v>748</v>
      </c>
      <c r="I11" s="466"/>
      <c r="J11" s="522" t="s">
        <v>9</v>
      </c>
      <c r="K11">
        <f>IF($H$11="Nem","",2)</f>
        <v>2</v>
      </c>
      <c r="L11" t="s">
        <v>742</v>
      </c>
      <c r="M11" t="str">
        <f>CONCATENATE(J11,K11,L11)</f>
        <v>6.2.</v>
      </c>
    </row>
    <row r="12" spans="1:13" ht="13.5" thickTop="1" x14ac:dyDescent="0.2">
      <c r="A12" s="466"/>
      <c r="B12" s="466"/>
      <c r="C12" s="466"/>
      <c r="D12" s="466"/>
      <c r="E12" s="466"/>
      <c r="F12" s="466"/>
      <c r="G12" s="466"/>
      <c r="H12" s="466"/>
      <c r="I12" s="466"/>
    </row>
    <row r="13" spans="1:13" ht="14.25" x14ac:dyDescent="0.2">
      <c r="A13" s="580" t="s">
        <v>456</v>
      </c>
      <c r="B13" s="597"/>
      <c r="C13" s="598"/>
      <c r="D13" s="598"/>
      <c r="E13" s="598"/>
      <c r="F13" s="598"/>
      <c r="G13" s="598"/>
      <c r="H13" s="466"/>
      <c r="I13" s="466"/>
      <c r="J13" s="522" t="s">
        <v>9</v>
      </c>
      <c r="K13">
        <f>IF(H11="Nem",2,3)</f>
        <v>3</v>
      </c>
      <c r="L13" t="s">
        <v>742</v>
      </c>
      <c r="M13" t="str">
        <f>CONCATENATE(J13,K13,L13)</f>
        <v>6.3.</v>
      </c>
    </row>
    <row r="14" spans="1:13" ht="14.25" x14ac:dyDescent="0.2">
      <c r="A14" s="466"/>
      <c r="B14" s="519"/>
      <c r="C14" s="466"/>
      <c r="D14" s="466"/>
      <c r="E14" s="466"/>
      <c r="F14" s="466"/>
      <c r="G14" s="466"/>
      <c r="H14" s="466"/>
      <c r="I14" s="466"/>
    </row>
    <row r="15" spans="1:13" ht="14.25" x14ac:dyDescent="0.2">
      <c r="A15" s="580" t="s">
        <v>457</v>
      </c>
      <c r="B15" s="597"/>
      <c r="C15" s="598"/>
      <c r="D15" s="598"/>
      <c r="E15" s="598"/>
      <c r="F15" s="598"/>
      <c r="G15" s="598"/>
      <c r="H15" s="466"/>
      <c r="I15" s="466"/>
      <c r="J15" s="522" t="s">
        <v>9</v>
      </c>
      <c r="K15">
        <f>K13+1</f>
        <v>4</v>
      </c>
      <c r="L15" t="s">
        <v>742</v>
      </c>
      <c r="M15" t="str">
        <f>CONCATENATE(J15,K15,L15)</f>
        <v>6.4.</v>
      </c>
    </row>
    <row r="16" spans="1:13" ht="14.25" x14ac:dyDescent="0.2">
      <c r="A16" s="466"/>
      <c r="B16" s="519"/>
      <c r="C16" s="466"/>
      <c r="D16" s="466"/>
      <c r="E16" s="466"/>
      <c r="F16" s="466"/>
      <c r="G16" s="466"/>
      <c r="H16" s="466"/>
      <c r="I16" s="466"/>
    </row>
    <row r="17" spans="1:13" ht="14.25" x14ac:dyDescent="0.2">
      <c r="A17" s="580" t="s">
        <v>458</v>
      </c>
      <c r="B17" s="597"/>
      <c r="C17" s="598"/>
      <c r="D17" s="598"/>
      <c r="E17" s="598"/>
      <c r="F17" s="598"/>
      <c r="G17" s="598"/>
      <c r="H17" s="466"/>
      <c r="I17" s="466"/>
      <c r="J17" s="522" t="s">
        <v>9</v>
      </c>
      <c r="K17">
        <f>K15+1</f>
        <v>5</v>
      </c>
      <c r="L17" t="s">
        <v>742</v>
      </c>
      <c r="M17" t="str">
        <f>CONCATENATE(J17,K17,L17)</f>
        <v>6.5.</v>
      </c>
    </row>
    <row r="18" spans="1:13" ht="14.25" x14ac:dyDescent="0.2">
      <c r="A18" s="466"/>
      <c r="B18" s="519"/>
      <c r="C18" s="466"/>
      <c r="D18" s="466"/>
      <c r="E18" s="466"/>
      <c r="F18" s="466"/>
      <c r="G18" s="466"/>
      <c r="H18" s="466"/>
      <c r="I18" s="466"/>
    </row>
    <row r="19" spans="1:13" ht="14.25" x14ac:dyDescent="0.2">
      <c r="A19" s="580" t="s">
        <v>459</v>
      </c>
      <c r="B19" s="597" t="s">
        <v>460</v>
      </c>
      <c r="C19" s="598"/>
      <c r="D19" s="598"/>
      <c r="E19" s="598"/>
      <c r="F19" s="598"/>
      <c r="G19" s="598"/>
      <c r="H19" s="466"/>
      <c r="I19" s="466"/>
      <c r="J19" s="522" t="s">
        <v>9</v>
      </c>
      <c r="K19">
        <f>K17+1</f>
        <v>6</v>
      </c>
      <c r="L19" t="s">
        <v>742</v>
      </c>
      <c r="M19" t="str">
        <f>CONCATENATE(J19,K19,L19)</f>
        <v>6.6.</v>
      </c>
    </row>
    <row r="20" spans="1:13" ht="14.25" x14ac:dyDescent="0.2">
      <c r="A20" s="466"/>
      <c r="B20" s="519"/>
      <c r="C20" s="466"/>
      <c r="D20" s="466"/>
      <c r="E20" s="466"/>
      <c r="F20" s="466"/>
      <c r="G20" s="466"/>
      <c r="H20" s="466"/>
      <c r="I20" s="466"/>
    </row>
    <row r="21" spans="1:13" ht="14.25" x14ac:dyDescent="0.2">
      <c r="A21" s="580" t="s">
        <v>461</v>
      </c>
      <c r="B21" s="597" t="s">
        <v>462</v>
      </c>
      <c r="C21" s="598"/>
      <c r="D21" s="598"/>
      <c r="E21" s="598"/>
      <c r="F21" s="598"/>
      <c r="G21" s="598"/>
      <c r="H21" s="466"/>
      <c r="I21" s="466"/>
      <c r="J21" s="522" t="s">
        <v>9</v>
      </c>
      <c r="K21">
        <f>K19+1</f>
        <v>7</v>
      </c>
      <c r="L21" t="s">
        <v>742</v>
      </c>
      <c r="M21" t="str">
        <f>CONCATENATE(J21,K21,L21)</f>
        <v>6.7.</v>
      </c>
    </row>
    <row r="22" spans="1:13" ht="14.25" x14ac:dyDescent="0.2">
      <c r="A22" s="466"/>
      <c r="B22" s="519"/>
      <c r="C22" s="466"/>
      <c r="D22" s="466"/>
      <c r="E22" s="466"/>
      <c r="F22" s="466"/>
      <c r="G22" s="466"/>
      <c r="H22" s="466"/>
      <c r="I22" s="466"/>
    </row>
    <row r="23" spans="1:13" ht="14.25" x14ac:dyDescent="0.2">
      <c r="A23" s="580" t="s">
        <v>463</v>
      </c>
      <c r="B23" s="597" t="s">
        <v>464</v>
      </c>
      <c r="C23" s="598"/>
      <c r="D23" s="598"/>
      <c r="E23" s="598"/>
      <c r="F23" s="598"/>
      <c r="G23" s="598"/>
      <c r="H23" s="466"/>
      <c r="I23" s="466"/>
      <c r="J23" s="522" t="s">
        <v>9</v>
      </c>
      <c r="K23">
        <f>K21+1</f>
        <v>8</v>
      </c>
      <c r="L23" t="s">
        <v>742</v>
      </c>
      <c r="M23" t="str">
        <f>CONCATENATE(J23,K23,L23)</f>
        <v>6.8.</v>
      </c>
    </row>
    <row r="24" spans="1:13" ht="14.25" x14ac:dyDescent="0.2">
      <c r="A24" s="466"/>
      <c r="B24" s="519"/>
      <c r="C24" s="466"/>
      <c r="D24" s="466"/>
      <c r="E24" s="466"/>
      <c r="F24" s="466"/>
      <c r="G24" s="466"/>
      <c r="H24" s="466"/>
      <c r="I24" s="466"/>
    </row>
    <row r="25" spans="1:13" ht="14.25" x14ac:dyDescent="0.2">
      <c r="A25" s="580" t="s">
        <v>465</v>
      </c>
      <c r="B25" s="597" t="s">
        <v>466</v>
      </c>
      <c r="C25" s="598"/>
      <c r="D25" s="598"/>
      <c r="E25" s="598"/>
      <c r="F25" s="598"/>
      <c r="G25" s="598"/>
      <c r="H25" s="466"/>
      <c r="I25" s="466"/>
      <c r="J25" s="522" t="s">
        <v>9</v>
      </c>
      <c r="K25">
        <f>K23+1</f>
        <v>9</v>
      </c>
      <c r="L25" t="s">
        <v>742</v>
      </c>
      <c r="M25" t="str">
        <f>CONCATENATE(J25,K25,L25)</f>
        <v>6.9.</v>
      </c>
    </row>
    <row r="26" spans="1:13" ht="14.25" x14ac:dyDescent="0.2">
      <c r="A26" s="466"/>
      <c r="B26" s="519"/>
      <c r="C26" s="466"/>
      <c r="D26" s="466"/>
      <c r="E26" s="466"/>
      <c r="F26" s="466"/>
      <c r="G26" s="466"/>
      <c r="H26" s="466"/>
      <c r="I26" s="466"/>
    </row>
    <row r="27" spans="1:13" ht="14.25" x14ac:dyDescent="0.2">
      <c r="A27" s="580" t="s">
        <v>467</v>
      </c>
      <c r="B27" s="597" t="s">
        <v>468</v>
      </c>
      <c r="C27" s="598"/>
      <c r="D27" s="598"/>
      <c r="E27" s="598"/>
      <c r="F27" s="598"/>
      <c r="G27" s="598"/>
      <c r="H27" s="466"/>
      <c r="I27" s="466"/>
      <c r="J27" s="522" t="s">
        <v>9</v>
      </c>
      <c r="K27">
        <f>K25+1</f>
        <v>10</v>
      </c>
      <c r="L27" t="s">
        <v>742</v>
      </c>
      <c r="M27" t="str">
        <f>CONCATENATE(J27,K27,L27)</f>
        <v>6.10.</v>
      </c>
    </row>
    <row r="28" spans="1:13" ht="14.25" x14ac:dyDescent="0.2">
      <c r="A28" s="466"/>
      <c r="B28" s="519"/>
      <c r="C28" s="466"/>
      <c r="D28" s="466"/>
      <c r="E28" s="466"/>
      <c r="F28" s="466"/>
      <c r="G28" s="466"/>
      <c r="H28" s="466"/>
      <c r="I28" s="466"/>
    </row>
    <row r="29" spans="1:13" ht="14.25" x14ac:dyDescent="0.2">
      <c r="A29" s="580" t="s">
        <v>467</v>
      </c>
      <c r="B29" s="597" t="s">
        <v>469</v>
      </c>
      <c r="C29" s="598"/>
      <c r="D29" s="598"/>
      <c r="E29" s="598"/>
      <c r="F29" s="598"/>
      <c r="G29" s="598"/>
      <c r="H29" s="466"/>
      <c r="I29" s="466"/>
      <c r="J29" s="522" t="s">
        <v>9</v>
      </c>
      <c r="K29">
        <f>K27+1</f>
        <v>11</v>
      </c>
      <c r="L29" t="s">
        <v>742</v>
      </c>
      <c r="M29" t="str">
        <f>CONCATENATE(J29,K29,L29)</f>
        <v>6.11.</v>
      </c>
    </row>
    <row r="30" spans="1:13" ht="14.25" x14ac:dyDescent="0.2">
      <c r="A30" s="466"/>
      <c r="B30" s="519"/>
      <c r="C30" s="466"/>
      <c r="D30" s="466"/>
      <c r="E30" s="466"/>
      <c r="F30" s="466"/>
      <c r="G30" s="466"/>
      <c r="H30" s="466"/>
      <c r="I30" s="466"/>
    </row>
    <row r="31" spans="1:13" ht="14.25" x14ac:dyDescent="0.2">
      <c r="A31" s="580" t="s">
        <v>470</v>
      </c>
      <c r="B31" s="597" t="s">
        <v>471</v>
      </c>
      <c r="C31" s="598"/>
      <c r="D31" s="598"/>
      <c r="E31" s="598"/>
      <c r="F31" s="598"/>
      <c r="G31" s="598"/>
      <c r="H31" s="466"/>
      <c r="I31" s="466"/>
      <c r="J31" s="522" t="s">
        <v>9</v>
      </c>
      <c r="K31">
        <f>K29+1</f>
        <v>12</v>
      </c>
      <c r="L31" t="s">
        <v>742</v>
      </c>
      <c r="M31" t="str">
        <f>CONCATENATE(J31,K31,L31)</f>
        <v>6.12.</v>
      </c>
    </row>
    <row r="32" spans="1:13" x14ac:dyDescent="0.2">
      <c r="A32" s="466"/>
      <c r="B32" s="466"/>
      <c r="C32" s="466"/>
      <c r="D32" s="466"/>
      <c r="E32" s="466"/>
      <c r="F32" s="466"/>
      <c r="G32" s="466"/>
      <c r="H32" s="466"/>
      <c r="I32" s="466"/>
    </row>
    <row r="33" spans="1:9" x14ac:dyDescent="0.2">
      <c r="A33" s="466"/>
      <c r="B33" s="466"/>
      <c r="C33" s="466"/>
      <c r="D33" s="466"/>
      <c r="E33" s="466"/>
      <c r="F33" s="466"/>
      <c r="G33" s="466"/>
      <c r="H33" s="466"/>
      <c r="I33" s="466"/>
    </row>
  </sheetData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D6" sqref="D6:E6"/>
    </sheetView>
  </sheetViews>
  <sheetFormatPr defaultRowHeight="15.75" x14ac:dyDescent="0.25"/>
  <cols>
    <col min="1" max="1" width="9" style="127" customWidth="1"/>
    <col min="2" max="2" width="68.83203125" style="127" customWidth="1"/>
    <col min="3" max="3" width="18.83203125" style="127" customWidth="1"/>
    <col min="4" max="5" width="18.83203125" style="128" customWidth="1"/>
    <col min="6" max="16384" width="9.33203125" style="149"/>
  </cols>
  <sheetData>
    <row r="1" spans="1:5" x14ac:dyDescent="0.25">
      <c r="A1" s="599" t="str">
        <f>CONCATENATE("1. tájékoztató tábla ",Z_ALAPADATOK!A7," ",Z_ALAPADATOK!B7," ",Z_ALAPADATOK!C7," ",Z_ALAPADATOK!D7," ",Z_ALAPADATOK!E7," ",Z_ALAPADATOK!F7," ",Z_ALAPADATOK!G7," ",Z_ALAPADATOK!H7)</f>
        <v>1. tájékoztató tábla a … / 2021 ( … ) önkormányzati rendelethez</v>
      </c>
      <c r="B1" s="600"/>
      <c r="C1" s="600"/>
      <c r="D1" s="600"/>
      <c r="E1" s="600"/>
    </row>
    <row r="2" spans="1:5" x14ac:dyDescent="0.25">
      <c r="A2" s="601" t="str">
        <f>CONCATENATE(Z_ALAPADATOK!A3)</f>
        <v>Háromhuta Község Önkormányzata</v>
      </c>
      <c r="B2" s="602"/>
      <c r="C2" s="602"/>
      <c r="D2" s="602"/>
      <c r="E2" s="602"/>
    </row>
    <row r="3" spans="1:5" x14ac:dyDescent="0.25">
      <c r="A3" s="601" t="s">
        <v>783</v>
      </c>
      <c r="B3" s="602"/>
      <c r="C3" s="602"/>
      <c r="D3" s="602"/>
      <c r="E3" s="602"/>
    </row>
    <row r="4" spans="1:5" ht="15.95" customHeight="1" x14ac:dyDescent="0.25">
      <c r="A4" s="613" t="s">
        <v>1</v>
      </c>
      <c r="B4" s="613"/>
      <c r="C4" s="613"/>
      <c r="D4" s="613"/>
      <c r="E4" s="613"/>
    </row>
    <row r="5" spans="1:5" ht="15.95" customHeight="1" thickBot="1" x14ac:dyDescent="0.3">
      <c r="A5" s="443" t="s">
        <v>96</v>
      </c>
      <c r="B5" s="443"/>
      <c r="C5" s="443"/>
      <c r="D5" s="444"/>
      <c r="E5" s="444" t="e">
        <f>CONCATENATE(#REF!)</f>
        <v>#REF!</v>
      </c>
    </row>
    <row r="6" spans="1:5" ht="15.95" customHeight="1" x14ac:dyDescent="0.25">
      <c r="A6" s="687" t="s">
        <v>47</v>
      </c>
      <c r="B6" s="689" t="s">
        <v>3</v>
      </c>
      <c r="C6" s="691" t="s">
        <v>784</v>
      </c>
      <c r="D6" s="693" t="s">
        <v>780</v>
      </c>
      <c r="E6" s="694"/>
    </row>
    <row r="7" spans="1:5" ht="38.1" customHeight="1" thickBot="1" x14ac:dyDescent="0.3">
      <c r="A7" s="688"/>
      <c r="B7" s="690"/>
      <c r="C7" s="692"/>
      <c r="D7" s="445" t="s">
        <v>414</v>
      </c>
      <c r="E7" s="260" t="s">
        <v>409</v>
      </c>
    </row>
    <row r="8" spans="1:5" s="150" customFormat="1" ht="12" customHeight="1" thickBot="1" x14ac:dyDescent="0.25">
      <c r="A8" s="446" t="s">
        <v>358</v>
      </c>
      <c r="B8" s="447" t="s">
        <v>359</v>
      </c>
      <c r="C8" s="447" t="s">
        <v>360</v>
      </c>
      <c r="D8" s="447" t="s">
        <v>361</v>
      </c>
      <c r="E8" s="448" t="s">
        <v>363</v>
      </c>
    </row>
    <row r="9" spans="1:5" s="151" customFormat="1" ht="12" customHeight="1" thickBot="1" x14ac:dyDescent="0.25">
      <c r="A9" s="18" t="s">
        <v>4</v>
      </c>
      <c r="B9" s="309" t="s">
        <v>153</v>
      </c>
      <c r="C9" s="139">
        <f>+C10+C11+C12+C13+C14+C15</f>
        <v>21551448</v>
      </c>
      <c r="D9" s="139">
        <f>+D10+D11+D12+D13+D14+D15</f>
        <v>23510677</v>
      </c>
      <c r="E9" s="81">
        <f>+E10+E11+E12+E13+E14+E15</f>
        <v>23510677</v>
      </c>
    </row>
    <row r="10" spans="1:5" s="151" customFormat="1" ht="12" customHeight="1" x14ac:dyDescent="0.2">
      <c r="A10" s="13" t="s">
        <v>59</v>
      </c>
      <c r="B10" s="310" t="s">
        <v>154</v>
      </c>
      <c r="C10" s="141">
        <v>11148950</v>
      </c>
      <c r="D10" s="219">
        <v>10565051</v>
      </c>
      <c r="E10" s="83">
        <v>10565051</v>
      </c>
    </row>
    <row r="11" spans="1:5" s="151" customFormat="1" ht="12" customHeight="1" x14ac:dyDescent="0.2">
      <c r="A11" s="12" t="s">
        <v>60</v>
      </c>
      <c r="B11" s="311" t="s">
        <v>155</v>
      </c>
      <c r="C11" s="140"/>
      <c r="D11" s="220"/>
      <c r="E11" s="82"/>
    </row>
    <row r="12" spans="1:5" s="151" customFormat="1" ht="12" customHeight="1" x14ac:dyDescent="0.2">
      <c r="A12" s="12" t="s">
        <v>61</v>
      </c>
      <c r="B12" s="311" t="s">
        <v>156</v>
      </c>
      <c r="C12" s="140">
        <v>5400081</v>
      </c>
      <c r="D12" s="220">
        <v>6423856</v>
      </c>
      <c r="E12" s="82">
        <v>6423856</v>
      </c>
    </row>
    <row r="13" spans="1:5" s="151" customFormat="1" ht="12" customHeight="1" x14ac:dyDescent="0.2">
      <c r="A13" s="12" t="s">
        <v>62</v>
      </c>
      <c r="B13" s="311" t="s">
        <v>157</v>
      </c>
      <c r="C13" s="140">
        <v>1800000</v>
      </c>
      <c r="D13" s="220">
        <v>2000000</v>
      </c>
      <c r="E13" s="82">
        <v>2000000</v>
      </c>
    </row>
    <row r="14" spans="1:5" s="151" customFormat="1" ht="12" customHeight="1" x14ac:dyDescent="0.2">
      <c r="A14" s="12" t="s">
        <v>93</v>
      </c>
      <c r="B14" s="311" t="s">
        <v>306</v>
      </c>
      <c r="C14" s="312">
        <v>3202417</v>
      </c>
      <c r="D14" s="220">
        <v>4521770</v>
      </c>
      <c r="E14" s="82">
        <v>4521770</v>
      </c>
    </row>
    <row r="15" spans="1:5" s="151" customFormat="1" ht="12" customHeight="1" thickBot="1" x14ac:dyDescent="0.25">
      <c r="A15" s="14" t="s">
        <v>63</v>
      </c>
      <c r="B15" s="313" t="s">
        <v>307</v>
      </c>
      <c r="C15" s="314"/>
      <c r="D15" s="220"/>
      <c r="E15" s="82"/>
    </row>
    <row r="16" spans="1:5" s="151" customFormat="1" ht="12" customHeight="1" thickBot="1" x14ac:dyDescent="0.25">
      <c r="A16" s="18" t="s">
        <v>5</v>
      </c>
      <c r="B16" s="315" t="s">
        <v>158</v>
      </c>
      <c r="C16" s="139">
        <f>+C17+C18+C19+C20+C21</f>
        <v>59379221</v>
      </c>
      <c r="D16" s="139">
        <f>+D17+D18+D19+D20+D21</f>
        <v>47799672</v>
      </c>
      <c r="E16" s="81">
        <f>+E17+E18+E19+E20+E21</f>
        <v>45691158</v>
      </c>
    </row>
    <row r="17" spans="1:5" s="151" customFormat="1" ht="12" customHeight="1" x14ac:dyDescent="0.2">
      <c r="A17" s="13" t="s">
        <v>65</v>
      </c>
      <c r="B17" s="310" t="s">
        <v>159</v>
      </c>
      <c r="C17" s="141"/>
      <c r="D17" s="141"/>
      <c r="E17" s="83"/>
    </row>
    <row r="18" spans="1:5" s="151" customFormat="1" ht="12" customHeight="1" x14ac:dyDescent="0.2">
      <c r="A18" s="12" t="s">
        <v>66</v>
      </c>
      <c r="B18" s="311" t="s">
        <v>160</v>
      </c>
      <c r="C18" s="140"/>
      <c r="D18" s="140"/>
      <c r="E18" s="82"/>
    </row>
    <row r="19" spans="1:5" s="151" customFormat="1" ht="12" customHeight="1" x14ac:dyDescent="0.2">
      <c r="A19" s="12" t="s">
        <v>67</v>
      </c>
      <c r="B19" s="311" t="s">
        <v>299</v>
      </c>
      <c r="C19" s="140"/>
      <c r="D19" s="140"/>
      <c r="E19" s="82">
        <v>4000000</v>
      </c>
    </row>
    <row r="20" spans="1:5" s="151" customFormat="1" ht="12" customHeight="1" x14ac:dyDescent="0.2">
      <c r="A20" s="12" t="s">
        <v>68</v>
      </c>
      <c r="B20" s="311" t="s">
        <v>300</v>
      </c>
      <c r="C20" s="140"/>
      <c r="D20" s="140"/>
      <c r="E20" s="82"/>
    </row>
    <row r="21" spans="1:5" s="151" customFormat="1" ht="12" customHeight="1" x14ac:dyDescent="0.2">
      <c r="A21" s="12" t="s">
        <v>69</v>
      </c>
      <c r="B21" s="311" t="s">
        <v>161</v>
      </c>
      <c r="C21" s="140">
        <v>59379221</v>
      </c>
      <c r="D21" s="140">
        <v>47799672</v>
      </c>
      <c r="E21" s="82">
        <v>41691158</v>
      </c>
    </row>
    <row r="22" spans="1:5" s="151" customFormat="1" ht="12" customHeight="1" thickBot="1" x14ac:dyDescent="0.25">
      <c r="A22" s="14" t="s">
        <v>76</v>
      </c>
      <c r="B22" s="313" t="s">
        <v>162</v>
      </c>
      <c r="C22" s="142"/>
      <c r="D22" s="142"/>
      <c r="E22" s="84"/>
    </row>
    <row r="23" spans="1:5" s="151" customFormat="1" ht="12" customHeight="1" thickBot="1" x14ac:dyDescent="0.25">
      <c r="A23" s="18" t="s">
        <v>6</v>
      </c>
      <c r="B23" s="309" t="s">
        <v>163</v>
      </c>
      <c r="C23" s="139">
        <f>+C24+C25+C26+C27+C28</f>
        <v>15491369</v>
      </c>
      <c r="D23" s="139">
        <f>+D24+D25+D26+D27+D28</f>
        <v>195903200</v>
      </c>
      <c r="E23" s="81">
        <f>+E24+E25+E26+E27+E28</f>
        <v>14114847</v>
      </c>
    </row>
    <row r="24" spans="1:5" s="151" customFormat="1" ht="12" customHeight="1" x14ac:dyDescent="0.2">
      <c r="A24" s="13" t="s">
        <v>48</v>
      </c>
      <c r="B24" s="310" t="s">
        <v>164</v>
      </c>
      <c r="C24" s="141"/>
      <c r="D24" s="141"/>
      <c r="E24" s="83"/>
    </row>
    <row r="25" spans="1:5" s="151" customFormat="1" ht="12" customHeight="1" x14ac:dyDescent="0.2">
      <c r="A25" s="12" t="s">
        <v>49</v>
      </c>
      <c r="B25" s="311" t="s">
        <v>165</v>
      </c>
      <c r="C25" s="140"/>
      <c r="D25" s="140"/>
      <c r="E25" s="82"/>
    </row>
    <row r="26" spans="1:5" s="151" customFormat="1" ht="12" customHeight="1" x14ac:dyDescent="0.2">
      <c r="A26" s="12" t="s">
        <v>50</v>
      </c>
      <c r="B26" s="311" t="s">
        <v>301</v>
      </c>
      <c r="C26" s="140"/>
      <c r="D26" s="140">
        <v>195903200</v>
      </c>
      <c r="E26" s="82">
        <v>14114847</v>
      </c>
    </row>
    <row r="27" spans="1:5" s="151" customFormat="1" ht="12" customHeight="1" x14ac:dyDescent="0.2">
      <c r="A27" s="12" t="s">
        <v>51</v>
      </c>
      <c r="B27" s="311" t="s">
        <v>302</v>
      </c>
      <c r="C27" s="140"/>
      <c r="D27" s="140"/>
      <c r="E27" s="82"/>
    </row>
    <row r="28" spans="1:5" s="151" customFormat="1" ht="12" customHeight="1" x14ac:dyDescent="0.2">
      <c r="A28" s="12" t="s">
        <v>106</v>
      </c>
      <c r="B28" s="311" t="s">
        <v>166</v>
      </c>
      <c r="C28" s="140">
        <v>15491369</v>
      </c>
      <c r="D28" s="140"/>
      <c r="E28" s="82"/>
    </row>
    <row r="29" spans="1:5" s="151" customFormat="1" ht="12" customHeight="1" thickBot="1" x14ac:dyDescent="0.25">
      <c r="A29" s="14" t="s">
        <v>107</v>
      </c>
      <c r="B29" s="313" t="s">
        <v>167</v>
      </c>
      <c r="C29" s="142"/>
      <c r="D29" s="142"/>
      <c r="E29" s="84"/>
    </row>
    <row r="30" spans="1:5" s="151" customFormat="1" ht="12" customHeight="1" thickBot="1" x14ac:dyDescent="0.25">
      <c r="A30" s="25" t="s">
        <v>108</v>
      </c>
      <c r="B30" s="19" t="s">
        <v>480</v>
      </c>
      <c r="C30" s="145">
        <f>SUM(C31:C37)</f>
        <v>9130201</v>
      </c>
      <c r="D30" s="145">
        <f>SUM(D31:D37)</f>
        <v>9890000</v>
      </c>
      <c r="E30" s="181">
        <f>SUM(E31:E37)</f>
        <v>4604797</v>
      </c>
    </row>
    <row r="31" spans="1:5" s="151" customFormat="1" ht="12" customHeight="1" x14ac:dyDescent="0.2">
      <c r="A31" s="169" t="s">
        <v>168</v>
      </c>
      <c r="B31" s="152" t="s">
        <v>440</v>
      </c>
      <c r="C31" s="141">
        <v>2769337</v>
      </c>
      <c r="D31" s="141">
        <v>3000000</v>
      </c>
      <c r="E31" s="83">
        <v>3017029</v>
      </c>
    </row>
    <row r="32" spans="1:5" s="151" customFormat="1" ht="12" customHeight="1" x14ac:dyDescent="0.2">
      <c r="A32" s="170" t="s">
        <v>169</v>
      </c>
      <c r="B32" s="152" t="s">
        <v>753</v>
      </c>
      <c r="C32" s="140">
        <v>2498400</v>
      </c>
      <c r="D32" s="140"/>
      <c r="E32" s="82"/>
    </row>
    <row r="33" spans="1:5" s="151" customFormat="1" ht="12" customHeight="1" x14ac:dyDescent="0.2">
      <c r="A33" s="170" t="s">
        <v>170</v>
      </c>
      <c r="B33" s="152" t="s">
        <v>441</v>
      </c>
      <c r="C33" s="140"/>
      <c r="D33" s="140">
        <v>0</v>
      </c>
      <c r="E33" s="82">
        <v>0</v>
      </c>
    </row>
    <row r="34" spans="1:5" s="151" customFormat="1" ht="12" customHeight="1" x14ac:dyDescent="0.2">
      <c r="A34" s="170" t="s">
        <v>171</v>
      </c>
      <c r="B34" s="152" t="s">
        <v>754</v>
      </c>
      <c r="C34" s="140">
        <v>99800</v>
      </c>
      <c r="D34" s="140">
        <v>4370000</v>
      </c>
      <c r="E34" s="82">
        <v>614700</v>
      </c>
    </row>
    <row r="35" spans="1:5" s="151" customFormat="1" ht="12" customHeight="1" x14ac:dyDescent="0.2">
      <c r="A35" s="170" t="s">
        <v>442</v>
      </c>
      <c r="B35" s="152" t="s">
        <v>172</v>
      </c>
      <c r="C35" s="140">
        <v>684768</v>
      </c>
      <c r="D35" s="140">
        <v>0</v>
      </c>
      <c r="E35" s="82">
        <v>0</v>
      </c>
    </row>
    <row r="36" spans="1:5" s="151" customFormat="1" ht="12" customHeight="1" x14ac:dyDescent="0.2">
      <c r="A36" s="170" t="s">
        <v>443</v>
      </c>
      <c r="B36" s="152" t="s">
        <v>762</v>
      </c>
      <c r="C36" s="140">
        <v>2271796</v>
      </c>
      <c r="D36" s="140">
        <v>2520000</v>
      </c>
      <c r="E36" s="82">
        <v>17275</v>
      </c>
    </row>
    <row r="37" spans="1:5" s="151" customFormat="1" ht="12" customHeight="1" thickBot="1" x14ac:dyDescent="0.25">
      <c r="A37" s="171" t="s">
        <v>444</v>
      </c>
      <c r="B37" s="152" t="s">
        <v>740</v>
      </c>
      <c r="C37" s="142">
        <v>806100</v>
      </c>
      <c r="D37" s="142"/>
      <c r="E37" s="84">
        <v>955793</v>
      </c>
    </row>
    <row r="38" spans="1:5" s="151" customFormat="1" ht="12" customHeight="1" thickBot="1" x14ac:dyDescent="0.25">
      <c r="A38" s="18" t="s">
        <v>8</v>
      </c>
      <c r="B38" s="309" t="s">
        <v>481</v>
      </c>
      <c r="C38" s="139">
        <f>SUM(C39:C49)</f>
        <v>27372091</v>
      </c>
      <c r="D38" s="139">
        <f>SUM(D39:D49)</f>
        <v>106069944</v>
      </c>
      <c r="E38" s="81">
        <f>SUM(E39:E49)</f>
        <v>31096092</v>
      </c>
    </row>
    <row r="39" spans="1:5" s="151" customFormat="1" ht="12" customHeight="1" x14ac:dyDescent="0.2">
      <c r="A39" s="13" t="s">
        <v>52</v>
      </c>
      <c r="B39" s="310" t="s">
        <v>175</v>
      </c>
      <c r="C39" s="141">
        <v>10146975</v>
      </c>
      <c r="D39" s="141">
        <v>15445845</v>
      </c>
      <c r="E39" s="83">
        <v>15064471</v>
      </c>
    </row>
    <row r="40" spans="1:5" s="151" customFormat="1" ht="12" customHeight="1" x14ac:dyDescent="0.2">
      <c r="A40" s="12" t="s">
        <v>53</v>
      </c>
      <c r="B40" s="311" t="s">
        <v>176</v>
      </c>
      <c r="C40" s="140">
        <v>5003607</v>
      </c>
      <c r="D40" s="140">
        <v>16100000</v>
      </c>
      <c r="E40" s="82">
        <v>5924784</v>
      </c>
    </row>
    <row r="41" spans="1:5" s="151" customFormat="1" ht="12" customHeight="1" x14ac:dyDescent="0.2">
      <c r="A41" s="12" t="s">
        <v>54</v>
      </c>
      <c r="B41" s="311" t="s">
        <v>177</v>
      </c>
      <c r="C41" s="140"/>
      <c r="D41" s="140"/>
      <c r="E41" s="82"/>
    </row>
    <row r="42" spans="1:5" s="151" customFormat="1" ht="12" customHeight="1" x14ac:dyDescent="0.2">
      <c r="A42" s="12" t="s">
        <v>110</v>
      </c>
      <c r="B42" s="311" t="s">
        <v>178</v>
      </c>
      <c r="C42" s="140"/>
      <c r="D42" s="140"/>
      <c r="E42" s="82"/>
    </row>
    <row r="43" spans="1:5" s="151" customFormat="1" ht="12" customHeight="1" x14ac:dyDescent="0.2">
      <c r="A43" s="12" t="s">
        <v>111</v>
      </c>
      <c r="B43" s="311" t="s">
        <v>179</v>
      </c>
      <c r="C43" s="140"/>
      <c r="D43" s="140"/>
      <c r="E43" s="82"/>
    </row>
    <row r="44" spans="1:5" s="151" customFormat="1" ht="12" customHeight="1" x14ac:dyDescent="0.2">
      <c r="A44" s="12" t="s">
        <v>112</v>
      </c>
      <c r="B44" s="311" t="s">
        <v>180</v>
      </c>
      <c r="C44" s="140">
        <v>3557050</v>
      </c>
      <c r="D44" s="140">
        <v>5832812</v>
      </c>
      <c r="E44" s="82">
        <v>4216097</v>
      </c>
    </row>
    <row r="45" spans="1:5" s="151" customFormat="1" ht="12" customHeight="1" x14ac:dyDescent="0.2">
      <c r="A45" s="12" t="s">
        <v>113</v>
      </c>
      <c r="B45" s="311" t="s">
        <v>181</v>
      </c>
      <c r="C45" s="140"/>
      <c r="D45" s="140"/>
      <c r="E45" s="82"/>
    </row>
    <row r="46" spans="1:5" s="151" customFormat="1" ht="12" customHeight="1" x14ac:dyDescent="0.2">
      <c r="A46" s="12" t="s">
        <v>114</v>
      </c>
      <c r="B46" s="311" t="s">
        <v>182</v>
      </c>
      <c r="C46" s="140">
        <v>2</v>
      </c>
      <c r="D46" s="140">
        <v>500</v>
      </c>
      <c r="E46" s="82">
        <v>3</v>
      </c>
    </row>
    <row r="47" spans="1:5" s="151" customFormat="1" ht="12" customHeight="1" x14ac:dyDescent="0.2">
      <c r="A47" s="12" t="s">
        <v>173</v>
      </c>
      <c r="B47" s="311" t="s">
        <v>183</v>
      </c>
      <c r="C47" s="140"/>
      <c r="D47" s="143"/>
      <c r="E47" s="85"/>
    </row>
    <row r="48" spans="1:5" s="151" customFormat="1" ht="12" customHeight="1" x14ac:dyDescent="0.2">
      <c r="A48" s="12" t="s">
        <v>174</v>
      </c>
      <c r="B48" s="311" t="s">
        <v>310</v>
      </c>
      <c r="C48" s="143"/>
      <c r="D48" s="144"/>
      <c r="E48" s="86"/>
    </row>
    <row r="49" spans="1:5" s="151" customFormat="1" ht="12" customHeight="1" thickBot="1" x14ac:dyDescent="0.25">
      <c r="A49" s="14" t="s">
        <v>309</v>
      </c>
      <c r="B49" s="313" t="s">
        <v>184</v>
      </c>
      <c r="C49" s="144">
        <v>8664457</v>
      </c>
      <c r="D49" s="144">
        <v>68690787</v>
      </c>
      <c r="E49" s="86">
        <v>5890737</v>
      </c>
    </row>
    <row r="50" spans="1:5" s="151" customFormat="1" ht="12" customHeight="1" thickBot="1" x14ac:dyDescent="0.25">
      <c r="A50" s="18" t="s">
        <v>9</v>
      </c>
      <c r="B50" s="309" t="s">
        <v>185</v>
      </c>
      <c r="C50" s="139">
        <f>SUM(C51:C55)</f>
        <v>0</v>
      </c>
      <c r="D50" s="139">
        <f>SUM(D51:D55)</f>
        <v>0</v>
      </c>
      <c r="E50" s="81">
        <f>SUM(E51:E55)</f>
        <v>2000000</v>
      </c>
    </row>
    <row r="51" spans="1:5" s="151" customFormat="1" ht="12" customHeight="1" x14ac:dyDescent="0.2">
      <c r="A51" s="13" t="s">
        <v>55</v>
      </c>
      <c r="B51" s="310" t="s">
        <v>189</v>
      </c>
      <c r="C51" s="183"/>
      <c r="D51" s="183"/>
      <c r="E51" s="87"/>
    </row>
    <row r="52" spans="1:5" s="151" customFormat="1" ht="12" customHeight="1" x14ac:dyDescent="0.2">
      <c r="A52" s="12" t="s">
        <v>56</v>
      </c>
      <c r="B52" s="311" t="s">
        <v>190</v>
      </c>
      <c r="C52" s="143">
        <v>0</v>
      </c>
      <c r="D52" s="143"/>
      <c r="E52" s="85">
        <v>2000000</v>
      </c>
    </row>
    <row r="53" spans="1:5" s="151" customFormat="1" ht="12" customHeight="1" x14ac:dyDescent="0.2">
      <c r="A53" s="12" t="s">
        <v>186</v>
      </c>
      <c r="B53" s="311" t="s">
        <v>191</v>
      </c>
      <c r="C53" s="143"/>
      <c r="D53" s="143"/>
      <c r="E53" s="85"/>
    </row>
    <row r="54" spans="1:5" s="151" customFormat="1" ht="12" customHeight="1" x14ac:dyDescent="0.2">
      <c r="A54" s="12" t="s">
        <v>187</v>
      </c>
      <c r="B54" s="311" t="s">
        <v>192</v>
      </c>
      <c r="C54" s="143"/>
      <c r="D54" s="143"/>
      <c r="E54" s="85"/>
    </row>
    <row r="55" spans="1:5" s="151" customFormat="1" ht="12" customHeight="1" thickBot="1" x14ac:dyDescent="0.25">
      <c r="A55" s="14" t="s">
        <v>188</v>
      </c>
      <c r="B55" s="313" t="s">
        <v>193</v>
      </c>
      <c r="C55" s="144"/>
      <c r="D55" s="144"/>
      <c r="E55" s="86"/>
    </row>
    <row r="56" spans="1:5" s="151" customFormat="1" ht="13.5" thickBot="1" x14ac:dyDescent="0.25">
      <c r="A56" s="18" t="s">
        <v>115</v>
      </c>
      <c r="B56" s="309" t="s">
        <v>194</v>
      </c>
      <c r="C56" s="139">
        <f>SUM(C57:C59)</f>
        <v>0</v>
      </c>
      <c r="D56" s="139">
        <f>SUM(D57:D59)</f>
        <v>0</v>
      </c>
      <c r="E56" s="81">
        <f>SUM(E57:E59)</f>
        <v>0</v>
      </c>
    </row>
    <row r="57" spans="1:5" s="151" customFormat="1" ht="12.75" x14ac:dyDescent="0.2">
      <c r="A57" s="13" t="s">
        <v>57</v>
      </c>
      <c r="B57" s="310" t="s">
        <v>195</v>
      </c>
      <c r="C57" s="141"/>
      <c r="D57" s="141"/>
      <c r="E57" s="83"/>
    </row>
    <row r="58" spans="1:5" s="151" customFormat="1" ht="14.45" customHeight="1" x14ac:dyDescent="0.2">
      <c r="A58" s="12" t="s">
        <v>58</v>
      </c>
      <c r="B58" s="311" t="s">
        <v>482</v>
      </c>
      <c r="C58" s="140"/>
      <c r="D58" s="140"/>
      <c r="E58" s="82"/>
    </row>
    <row r="59" spans="1:5" s="151" customFormat="1" ht="12.75" x14ac:dyDescent="0.2">
      <c r="A59" s="12" t="s">
        <v>198</v>
      </c>
      <c r="B59" s="311" t="s">
        <v>196</v>
      </c>
      <c r="C59" s="140"/>
      <c r="D59" s="140"/>
      <c r="E59" s="82"/>
    </row>
    <row r="60" spans="1:5" s="151" customFormat="1" ht="13.5" thickBot="1" x14ac:dyDescent="0.25">
      <c r="A60" s="14" t="s">
        <v>199</v>
      </c>
      <c r="B60" s="313" t="s">
        <v>197</v>
      </c>
      <c r="C60" s="142"/>
      <c r="D60" s="142"/>
      <c r="E60" s="84"/>
    </row>
    <row r="61" spans="1:5" s="151" customFormat="1" ht="13.5" thickBot="1" x14ac:dyDescent="0.25">
      <c r="A61" s="18" t="s">
        <v>11</v>
      </c>
      <c r="B61" s="315" t="s">
        <v>200</v>
      </c>
      <c r="C61" s="139">
        <f>SUM(C62:C64)</f>
        <v>0</v>
      </c>
      <c r="D61" s="139">
        <f>SUM(D62:D64)</f>
        <v>0</v>
      </c>
      <c r="E61" s="81">
        <f>SUM(E62:E64)</f>
        <v>0</v>
      </c>
    </row>
    <row r="62" spans="1:5" s="151" customFormat="1" ht="12.75" x14ac:dyDescent="0.2">
      <c r="A62" s="12" t="s">
        <v>116</v>
      </c>
      <c r="B62" s="310" t="s">
        <v>202</v>
      </c>
      <c r="C62" s="143"/>
      <c r="D62" s="143"/>
      <c r="E62" s="85"/>
    </row>
    <row r="63" spans="1:5" s="151" customFormat="1" ht="12.75" customHeight="1" x14ac:dyDescent="0.2">
      <c r="A63" s="12" t="s">
        <v>117</v>
      </c>
      <c r="B63" s="311" t="s">
        <v>483</v>
      </c>
      <c r="C63" s="143"/>
      <c r="D63" s="143"/>
      <c r="E63" s="85"/>
    </row>
    <row r="64" spans="1:5" s="151" customFormat="1" ht="12.75" x14ac:dyDescent="0.2">
      <c r="A64" s="12" t="s">
        <v>136</v>
      </c>
      <c r="B64" s="311" t="s">
        <v>203</v>
      </c>
      <c r="C64" s="143"/>
      <c r="D64" s="143"/>
      <c r="E64" s="85"/>
    </row>
    <row r="65" spans="1:5" s="151" customFormat="1" ht="13.5" thickBot="1" x14ac:dyDescent="0.25">
      <c r="A65" s="12" t="s">
        <v>201</v>
      </c>
      <c r="B65" s="313" t="s">
        <v>204</v>
      </c>
      <c r="C65" s="143"/>
      <c r="D65" s="143"/>
      <c r="E65" s="85"/>
    </row>
    <row r="66" spans="1:5" s="151" customFormat="1" ht="13.5" thickBot="1" x14ac:dyDescent="0.25">
      <c r="A66" s="18" t="s">
        <v>12</v>
      </c>
      <c r="B66" s="309" t="s">
        <v>205</v>
      </c>
      <c r="C66" s="145">
        <f>+C9+C16+C23+C30+C38+C50+C56+C61</f>
        <v>132924330</v>
      </c>
      <c r="D66" s="145">
        <f>+D9+D16+D23+D30+D38+D50+D56+D61</f>
        <v>383173493</v>
      </c>
      <c r="E66" s="181">
        <f>+E9+E16+E23+E30+E38+E50+E56+E61</f>
        <v>121017571</v>
      </c>
    </row>
    <row r="67" spans="1:5" s="151" customFormat="1" ht="13.5" thickBot="1" x14ac:dyDescent="0.25">
      <c r="A67" s="184" t="s">
        <v>206</v>
      </c>
      <c r="B67" s="315" t="s">
        <v>484</v>
      </c>
      <c r="C67" s="139">
        <f>SUM(C68:C70)</f>
        <v>0</v>
      </c>
      <c r="D67" s="139">
        <f>SUM(D68:D70)</f>
        <v>0</v>
      </c>
      <c r="E67" s="81">
        <f>SUM(E68:E70)</f>
        <v>0</v>
      </c>
    </row>
    <row r="68" spans="1:5" s="151" customFormat="1" ht="12.75" x14ac:dyDescent="0.2">
      <c r="A68" s="12" t="s">
        <v>235</v>
      </c>
      <c r="B68" s="310" t="s">
        <v>208</v>
      </c>
      <c r="C68" s="143"/>
      <c r="D68" s="143"/>
      <c r="E68" s="85"/>
    </row>
    <row r="69" spans="1:5" s="151" customFormat="1" ht="12.75" x14ac:dyDescent="0.2">
      <c r="A69" s="12" t="s">
        <v>244</v>
      </c>
      <c r="B69" s="311" t="s">
        <v>209</v>
      </c>
      <c r="C69" s="143"/>
      <c r="D69" s="143"/>
      <c r="E69" s="85"/>
    </row>
    <row r="70" spans="1:5" s="151" customFormat="1" ht="13.5" thickBot="1" x14ac:dyDescent="0.25">
      <c r="A70" s="12" t="s">
        <v>245</v>
      </c>
      <c r="B70" s="194" t="s">
        <v>755</v>
      </c>
      <c r="C70" s="143">
        <v>0</v>
      </c>
      <c r="D70" s="143"/>
      <c r="E70" s="85"/>
    </row>
    <row r="71" spans="1:5" s="151" customFormat="1" ht="13.5" thickBot="1" x14ac:dyDescent="0.25">
      <c r="A71" s="184" t="s">
        <v>211</v>
      </c>
      <c r="B71" s="315" t="s">
        <v>212</v>
      </c>
      <c r="C71" s="139">
        <f>SUM(C72:C75)</f>
        <v>0</v>
      </c>
      <c r="D71" s="139">
        <f>SUM(D72:D75)</f>
        <v>0</v>
      </c>
      <c r="E71" s="81">
        <f>SUM(E72:E75)</f>
        <v>0</v>
      </c>
    </row>
    <row r="72" spans="1:5" s="151" customFormat="1" ht="12.75" x14ac:dyDescent="0.2">
      <c r="A72" s="12" t="s">
        <v>94</v>
      </c>
      <c r="B72" s="316" t="s">
        <v>213</v>
      </c>
      <c r="C72" s="143"/>
      <c r="D72" s="143"/>
      <c r="E72" s="85"/>
    </row>
    <row r="73" spans="1:5" s="151" customFormat="1" ht="12.75" x14ac:dyDescent="0.2">
      <c r="A73" s="12" t="s">
        <v>95</v>
      </c>
      <c r="B73" s="316" t="s">
        <v>452</v>
      </c>
      <c r="C73" s="143"/>
      <c r="D73" s="143"/>
      <c r="E73" s="85"/>
    </row>
    <row r="74" spans="1:5" s="151" customFormat="1" ht="12" customHeight="1" x14ac:dyDescent="0.2">
      <c r="A74" s="12" t="s">
        <v>236</v>
      </c>
      <c r="B74" s="316" t="s">
        <v>214</v>
      </c>
      <c r="C74" s="143"/>
      <c r="D74" s="143"/>
      <c r="E74" s="85"/>
    </row>
    <row r="75" spans="1:5" s="151" customFormat="1" ht="12" customHeight="1" thickBot="1" x14ac:dyDescent="0.25">
      <c r="A75" s="12" t="s">
        <v>237</v>
      </c>
      <c r="B75" s="317" t="s">
        <v>453</v>
      </c>
      <c r="C75" s="143"/>
      <c r="D75" s="143"/>
      <c r="E75" s="85"/>
    </row>
    <row r="76" spans="1:5" s="151" customFormat="1" ht="12" customHeight="1" thickBot="1" x14ac:dyDescent="0.25">
      <c r="A76" s="184" t="s">
        <v>215</v>
      </c>
      <c r="B76" s="315" t="s">
        <v>216</v>
      </c>
      <c r="C76" s="139">
        <f>SUM(C77:C78)</f>
        <v>2877011</v>
      </c>
      <c r="D76" s="139">
        <f>SUM(D77:D78)</f>
        <v>2359724</v>
      </c>
      <c r="E76" s="81">
        <f>SUM(E77:E78)</f>
        <v>2359996</v>
      </c>
    </row>
    <row r="77" spans="1:5" s="151" customFormat="1" ht="12" customHeight="1" x14ac:dyDescent="0.2">
      <c r="A77" s="12" t="s">
        <v>238</v>
      </c>
      <c r="B77" s="310" t="s">
        <v>217</v>
      </c>
      <c r="C77" s="143">
        <v>2877011</v>
      </c>
      <c r="D77" s="143">
        <v>2359724</v>
      </c>
      <c r="E77" s="85">
        <v>2359996</v>
      </c>
    </row>
    <row r="78" spans="1:5" s="151" customFormat="1" ht="12" customHeight="1" thickBot="1" x14ac:dyDescent="0.25">
      <c r="A78" s="12" t="s">
        <v>239</v>
      </c>
      <c r="B78" s="313" t="s">
        <v>218</v>
      </c>
      <c r="C78" s="143"/>
      <c r="D78" s="143"/>
      <c r="E78" s="85"/>
    </row>
    <row r="79" spans="1:5" s="151" customFormat="1" ht="12" customHeight="1" thickBot="1" x14ac:dyDescent="0.25">
      <c r="A79" s="184" t="s">
        <v>219</v>
      </c>
      <c r="B79" s="315" t="s">
        <v>220</v>
      </c>
      <c r="C79" s="139">
        <f>SUM(C80:C82)</f>
        <v>752733</v>
      </c>
      <c r="D79" s="139">
        <f>SUM(D80:D82)</f>
        <v>1519132</v>
      </c>
      <c r="E79" s="81">
        <f>SUM(E80:E82)</f>
        <v>1519132</v>
      </c>
    </row>
    <row r="80" spans="1:5" s="151" customFormat="1" ht="12" customHeight="1" x14ac:dyDescent="0.2">
      <c r="A80" s="12" t="s">
        <v>240</v>
      </c>
      <c r="B80" s="310" t="s">
        <v>221</v>
      </c>
      <c r="C80" s="143">
        <v>752733</v>
      </c>
      <c r="D80" s="143">
        <v>1519132</v>
      </c>
      <c r="E80" s="85">
        <v>1519132</v>
      </c>
    </row>
    <row r="81" spans="1:5" s="151" customFormat="1" ht="12" customHeight="1" x14ac:dyDescent="0.2">
      <c r="A81" s="12" t="s">
        <v>241</v>
      </c>
      <c r="B81" s="311" t="s">
        <v>222</v>
      </c>
      <c r="C81" s="143"/>
      <c r="D81" s="143"/>
      <c r="E81" s="85"/>
    </row>
    <row r="82" spans="1:5" s="151" customFormat="1" ht="12" customHeight="1" thickBot="1" x14ac:dyDescent="0.25">
      <c r="A82" s="12" t="s">
        <v>242</v>
      </c>
      <c r="B82" s="318" t="s">
        <v>485</v>
      </c>
      <c r="C82" s="143"/>
      <c r="D82" s="143"/>
      <c r="E82" s="85"/>
    </row>
    <row r="83" spans="1:5" s="151" customFormat="1" ht="12" customHeight="1" thickBot="1" x14ac:dyDescent="0.25">
      <c r="A83" s="184" t="s">
        <v>223</v>
      </c>
      <c r="B83" s="315" t="s">
        <v>243</v>
      </c>
      <c r="C83" s="139">
        <f>SUM(C84:C87)</f>
        <v>0</v>
      </c>
      <c r="D83" s="139">
        <f>SUM(D84:D87)</f>
        <v>0</v>
      </c>
      <c r="E83" s="81">
        <f>SUM(E84:E87)</f>
        <v>0</v>
      </c>
    </row>
    <row r="84" spans="1:5" s="151" customFormat="1" ht="12" customHeight="1" x14ac:dyDescent="0.2">
      <c r="A84" s="319" t="s">
        <v>224</v>
      </c>
      <c r="B84" s="310" t="s">
        <v>225</v>
      </c>
      <c r="C84" s="143"/>
      <c r="D84" s="143"/>
      <c r="E84" s="85"/>
    </row>
    <row r="85" spans="1:5" s="151" customFormat="1" ht="12" customHeight="1" x14ac:dyDescent="0.2">
      <c r="A85" s="320" t="s">
        <v>226</v>
      </c>
      <c r="B85" s="311" t="s">
        <v>227</v>
      </c>
      <c r="C85" s="143"/>
      <c r="D85" s="143"/>
      <c r="E85" s="85"/>
    </row>
    <row r="86" spans="1:5" s="151" customFormat="1" ht="12" customHeight="1" x14ac:dyDescent="0.2">
      <c r="A86" s="320" t="s">
        <v>228</v>
      </c>
      <c r="B86" s="311" t="s">
        <v>229</v>
      </c>
      <c r="C86" s="143"/>
      <c r="D86" s="143"/>
      <c r="E86" s="85"/>
    </row>
    <row r="87" spans="1:5" s="151" customFormat="1" ht="12" customHeight="1" thickBot="1" x14ac:dyDescent="0.25">
      <c r="A87" s="321" t="s">
        <v>230</v>
      </c>
      <c r="B87" s="313" t="s">
        <v>231</v>
      </c>
      <c r="C87" s="143"/>
      <c r="D87" s="143"/>
      <c r="E87" s="85"/>
    </row>
    <row r="88" spans="1:5" s="151" customFormat="1" ht="12" customHeight="1" thickBot="1" x14ac:dyDescent="0.25">
      <c r="A88" s="184" t="s">
        <v>232</v>
      </c>
      <c r="B88" s="315" t="s">
        <v>233</v>
      </c>
      <c r="C88" s="186"/>
      <c r="D88" s="186"/>
      <c r="E88" s="187"/>
    </row>
    <row r="89" spans="1:5" s="151" customFormat="1" ht="13.5" customHeight="1" thickBot="1" x14ac:dyDescent="0.25">
      <c r="A89" s="184" t="s">
        <v>234</v>
      </c>
      <c r="B89" s="322" t="s">
        <v>486</v>
      </c>
      <c r="C89" s="145">
        <f>+C67+C71+C76+C79+C83+C88</f>
        <v>3629744</v>
      </c>
      <c r="D89" s="186">
        <v>3878856</v>
      </c>
      <c r="E89" s="187">
        <v>3879856</v>
      </c>
    </row>
    <row r="90" spans="1:5" s="151" customFormat="1" ht="12" customHeight="1" thickBot="1" x14ac:dyDescent="0.25">
      <c r="A90" s="185" t="s">
        <v>246</v>
      </c>
      <c r="B90" s="323" t="s">
        <v>487</v>
      </c>
      <c r="C90" s="145">
        <f>+C66+C89</f>
        <v>136554074</v>
      </c>
      <c r="D90" s="145">
        <v>387052349</v>
      </c>
      <c r="E90" s="181">
        <v>124897427</v>
      </c>
    </row>
    <row r="91" spans="1:5" ht="16.5" customHeight="1" x14ac:dyDescent="0.25">
      <c r="A91" s="614" t="s">
        <v>32</v>
      </c>
      <c r="B91" s="614"/>
      <c r="C91" s="614"/>
      <c r="D91" s="614"/>
      <c r="E91" s="614"/>
    </row>
    <row r="92" spans="1:5" s="161" customFormat="1" ht="16.5" customHeight="1" thickBot="1" x14ac:dyDescent="0.3">
      <c r="A92" s="324" t="s">
        <v>97</v>
      </c>
      <c r="B92" s="324"/>
      <c r="C92" s="324"/>
      <c r="D92" s="59"/>
      <c r="E92" s="59" t="e">
        <f>E5</f>
        <v>#REF!</v>
      </c>
    </row>
    <row r="93" spans="1:5" s="161" customFormat="1" ht="16.5" customHeight="1" x14ac:dyDescent="0.25">
      <c r="A93" s="695" t="s">
        <v>47</v>
      </c>
      <c r="B93" s="610" t="s">
        <v>384</v>
      </c>
      <c r="C93" s="607" t="str">
        <f>+C6</f>
        <v>2019 évi tény</v>
      </c>
      <c r="D93" s="698" t="str">
        <f>+D6</f>
        <v>2020. évi</v>
      </c>
      <c r="E93" s="699"/>
    </row>
    <row r="94" spans="1:5" ht="38.1" customHeight="1" thickBot="1" x14ac:dyDescent="0.3">
      <c r="A94" s="696"/>
      <c r="B94" s="697"/>
      <c r="C94" s="608"/>
      <c r="D94" s="214" t="s">
        <v>414</v>
      </c>
      <c r="E94" s="308" t="s">
        <v>409</v>
      </c>
    </row>
    <row r="95" spans="1:5" s="150" customFormat="1" ht="12" customHeight="1" thickBot="1" x14ac:dyDescent="0.25">
      <c r="A95" s="25" t="s">
        <v>358</v>
      </c>
      <c r="B95" s="26" t="s">
        <v>359</v>
      </c>
      <c r="C95" s="26" t="s">
        <v>360</v>
      </c>
      <c r="D95" s="26" t="s">
        <v>361</v>
      </c>
      <c r="E95" s="325" t="s">
        <v>363</v>
      </c>
    </row>
    <row r="96" spans="1:5" ht="12" customHeight="1" thickBot="1" x14ac:dyDescent="0.3">
      <c r="A96" s="20" t="s">
        <v>4</v>
      </c>
      <c r="B96" s="24" t="s">
        <v>295</v>
      </c>
      <c r="C96" s="138">
        <f>SUM(C97:C101)</f>
        <v>108517441</v>
      </c>
      <c r="D96" s="138">
        <f>D97+D98+D99+D100+D101+D114</f>
        <v>209440591</v>
      </c>
      <c r="E96" s="201">
        <f>E97+E98+E99+E100+E101+E114</f>
        <v>103287952</v>
      </c>
    </row>
    <row r="97" spans="1:5" ht="12" customHeight="1" x14ac:dyDescent="0.25">
      <c r="A97" s="15" t="s">
        <v>59</v>
      </c>
      <c r="B97" s="326" t="s">
        <v>33</v>
      </c>
      <c r="C97" s="208">
        <v>62792527</v>
      </c>
      <c r="D97" s="208">
        <v>125211291</v>
      </c>
      <c r="E97" s="202">
        <v>59984191</v>
      </c>
    </row>
    <row r="98" spans="1:5" ht="12" customHeight="1" x14ac:dyDescent="0.25">
      <c r="A98" s="12" t="s">
        <v>60</v>
      </c>
      <c r="B98" s="327" t="s">
        <v>118</v>
      </c>
      <c r="C98" s="140">
        <v>8158557</v>
      </c>
      <c r="D98" s="140">
        <v>27955527</v>
      </c>
      <c r="E98" s="82">
        <v>7235263</v>
      </c>
    </row>
    <row r="99" spans="1:5" ht="12" customHeight="1" x14ac:dyDescent="0.25">
      <c r="A99" s="12" t="s">
        <v>61</v>
      </c>
      <c r="B99" s="327" t="s">
        <v>86</v>
      </c>
      <c r="C99" s="142">
        <v>27760354</v>
      </c>
      <c r="D99" s="142">
        <v>46656385</v>
      </c>
      <c r="E99" s="84">
        <v>28429303</v>
      </c>
    </row>
    <row r="100" spans="1:5" ht="12" customHeight="1" x14ac:dyDescent="0.25">
      <c r="A100" s="12" t="s">
        <v>62</v>
      </c>
      <c r="B100" s="328" t="s">
        <v>119</v>
      </c>
      <c r="C100" s="142">
        <v>2664062</v>
      </c>
      <c r="D100" s="142">
        <v>4336385</v>
      </c>
      <c r="E100" s="84">
        <v>3387952</v>
      </c>
    </row>
    <row r="101" spans="1:5" ht="12" customHeight="1" x14ac:dyDescent="0.25">
      <c r="A101" s="12" t="s">
        <v>71</v>
      </c>
      <c r="B101" s="329" t="s">
        <v>120</v>
      </c>
      <c r="C101" s="142">
        <v>7141941</v>
      </c>
      <c r="D101" s="142">
        <v>5281003</v>
      </c>
      <c r="E101" s="84">
        <v>4251243</v>
      </c>
    </row>
    <row r="102" spans="1:5" ht="12" customHeight="1" x14ac:dyDescent="0.25">
      <c r="A102" s="12" t="s">
        <v>63</v>
      </c>
      <c r="B102" s="327" t="s">
        <v>316</v>
      </c>
      <c r="C102" s="142"/>
      <c r="D102" s="142"/>
      <c r="E102" s="84"/>
    </row>
    <row r="103" spans="1:5" ht="12" customHeight="1" x14ac:dyDescent="0.25">
      <c r="A103" s="12" t="s">
        <v>64</v>
      </c>
      <c r="B103" s="330" t="s">
        <v>315</v>
      </c>
      <c r="C103" s="142"/>
      <c r="D103" s="142"/>
      <c r="E103" s="84"/>
    </row>
    <row r="104" spans="1:5" ht="12" customHeight="1" x14ac:dyDescent="0.25">
      <c r="A104" s="12" t="s">
        <v>72</v>
      </c>
      <c r="B104" s="327" t="s">
        <v>314</v>
      </c>
      <c r="C104" s="142">
        <v>965540</v>
      </c>
      <c r="D104" s="142">
        <v>261003</v>
      </c>
      <c r="E104" s="84">
        <v>31977</v>
      </c>
    </row>
    <row r="105" spans="1:5" ht="12" customHeight="1" x14ac:dyDescent="0.25">
      <c r="A105" s="12" t="s">
        <v>73</v>
      </c>
      <c r="B105" s="327" t="s">
        <v>249</v>
      </c>
      <c r="C105" s="142"/>
      <c r="D105" s="142"/>
      <c r="E105" s="84"/>
    </row>
    <row r="106" spans="1:5" ht="12" customHeight="1" x14ac:dyDescent="0.25">
      <c r="A106" s="12" t="s">
        <v>74</v>
      </c>
      <c r="B106" s="330" t="s">
        <v>250</v>
      </c>
      <c r="C106" s="142"/>
      <c r="D106" s="142">
        <v>4000000</v>
      </c>
      <c r="E106" s="84">
        <v>4000000</v>
      </c>
    </row>
    <row r="107" spans="1:5" ht="12" customHeight="1" x14ac:dyDescent="0.25">
      <c r="A107" s="12" t="s">
        <v>75</v>
      </c>
      <c r="B107" s="330" t="s">
        <v>251</v>
      </c>
      <c r="C107" s="142">
        <v>6000000</v>
      </c>
      <c r="D107" s="142"/>
      <c r="E107" s="84"/>
    </row>
    <row r="108" spans="1:5" ht="12" customHeight="1" x14ac:dyDescent="0.25">
      <c r="A108" s="12" t="s">
        <v>77</v>
      </c>
      <c r="B108" s="330" t="s">
        <v>252</v>
      </c>
      <c r="C108" s="142">
        <v>176401</v>
      </c>
      <c r="D108" s="142">
        <v>1000000</v>
      </c>
      <c r="E108" s="84">
        <v>199266</v>
      </c>
    </row>
    <row r="109" spans="1:5" ht="12" customHeight="1" x14ac:dyDescent="0.25">
      <c r="A109" s="12" t="s">
        <v>121</v>
      </c>
      <c r="B109" s="330" t="s">
        <v>253</v>
      </c>
      <c r="C109" s="142"/>
      <c r="D109" s="142"/>
      <c r="E109" s="84"/>
    </row>
    <row r="110" spans="1:5" ht="12" customHeight="1" x14ac:dyDescent="0.25">
      <c r="A110" s="12" t="s">
        <v>247</v>
      </c>
      <c r="B110" s="330" t="s">
        <v>254</v>
      </c>
      <c r="C110" s="142"/>
      <c r="D110" s="142"/>
      <c r="E110" s="84"/>
    </row>
    <row r="111" spans="1:5" ht="12" customHeight="1" x14ac:dyDescent="0.25">
      <c r="A111" s="12" t="s">
        <v>248</v>
      </c>
      <c r="B111" s="330" t="s">
        <v>255</v>
      </c>
      <c r="C111" s="142"/>
      <c r="D111" s="142"/>
      <c r="E111" s="84"/>
    </row>
    <row r="112" spans="1:5" ht="12" customHeight="1" x14ac:dyDescent="0.25">
      <c r="A112" s="12" t="s">
        <v>312</v>
      </c>
      <c r="B112" s="330" t="s">
        <v>256</v>
      </c>
      <c r="C112" s="142"/>
      <c r="D112" s="142"/>
      <c r="E112" s="84"/>
    </row>
    <row r="113" spans="1:5" ht="12" customHeight="1" x14ac:dyDescent="0.25">
      <c r="A113" s="12" t="s">
        <v>313</v>
      </c>
      <c r="B113" s="327" t="s">
        <v>257</v>
      </c>
      <c r="C113" s="142"/>
      <c r="D113" s="142">
        <v>20000</v>
      </c>
      <c r="E113" s="84">
        <v>20000</v>
      </c>
    </row>
    <row r="114" spans="1:5" ht="12" customHeight="1" x14ac:dyDescent="0.25">
      <c r="A114" s="11" t="s">
        <v>317</v>
      </c>
      <c r="B114" s="331" t="s">
        <v>34</v>
      </c>
      <c r="C114" s="142"/>
      <c r="D114" s="142"/>
      <c r="E114" s="84"/>
    </row>
    <row r="115" spans="1:5" ht="12" customHeight="1" x14ac:dyDescent="0.25">
      <c r="A115" s="12" t="s">
        <v>318</v>
      </c>
      <c r="B115" s="331" t="s">
        <v>320</v>
      </c>
      <c r="C115" s="142"/>
      <c r="D115" s="142"/>
      <c r="E115" s="84"/>
    </row>
    <row r="116" spans="1:5" ht="12" customHeight="1" thickBot="1" x14ac:dyDescent="0.3">
      <c r="A116" s="16" t="s">
        <v>319</v>
      </c>
      <c r="B116" s="332" t="s">
        <v>321</v>
      </c>
      <c r="C116" s="209"/>
      <c r="D116" s="209"/>
      <c r="E116" s="203"/>
    </row>
    <row r="117" spans="1:5" ht="12" customHeight="1" thickBot="1" x14ac:dyDescent="0.3">
      <c r="A117" s="18" t="s">
        <v>5</v>
      </c>
      <c r="B117" s="23" t="s">
        <v>756</v>
      </c>
      <c r="C117" s="139">
        <f>+C118+C120+C122</f>
        <v>21161334</v>
      </c>
      <c r="D117" s="139">
        <f>+D118+D120+D122</f>
        <v>173070028</v>
      </c>
      <c r="E117" s="81">
        <f>+E118+E120+E122</f>
        <v>15485616</v>
      </c>
    </row>
    <row r="118" spans="1:5" ht="12" customHeight="1" x14ac:dyDescent="0.25">
      <c r="A118" s="13" t="s">
        <v>65</v>
      </c>
      <c r="B118" s="327" t="s">
        <v>135</v>
      </c>
      <c r="C118" s="141">
        <v>11316290</v>
      </c>
      <c r="D118" s="141">
        <v>43052412</v>
      </c>
      <c r="E118" s="83">
        <v>205270</v>
      </c>
    </row>
    <row r="119" spans="1:5" ht="12" customHeight="1" x14ac:dyDescent="0.25">
      <c r="A119" s="13" t="s">
        <v>66</v>
      </c>
      <c r="B119" s="331" t="s">
        <v>262</v>
      </c>
      <c r="C119" s="141"/>
      <c r="D119" s="141"/>
      <c r="E119" s="83"/>
    </row>
    <row r="120" spans="1:5" x14ac:dyDescent="0.25">
      <c r="A120" s="13" t="s">
        <v>67</v>
      </c>
      <c r="B120" s="331" t="s">
        <v>122</v>
      </c>
      <c r="C120" s="140">
        <v>9845044</v>
      </c>
      <c r="D120" s="140">
        <v>130017616</v>
      </c>
      <c r="E120" s="82">
        <v>15280346</v>
      </c>
    </row>
    <row r="121" spans="1:5" ht="12" customHeight="1" x14ac:dyDescent="0.25">
      <c r="A121" s="13" t="s">
        <v>68</v>
      </c>
      <c r="B121" s="331" t="s">
        <v>263</v>
      </c>
      <c r="C121" s="140"/>
      <c r="D121" s="140"/>
      <c r="E121" s="82"/>
    </row>
    <row r="122" spans="1:5" ht="12" customHeight="1" x14ac:dyDescent="0.25">
      <c r="A122" s="13" t="s">
        <v>69</v>
      </c>
      <c r="B122" s="313" t="s">
        <v>137</v>
      </c>
      <c r="C122" s="140"/>
      <c r="D122" s="140"/>
      <c r="E122" s="82"/>
    </row>
    <row r="123" spans="1:5" x14ac:dyDescent="0.25">
      <c r="A123" s="13" t="s">
        <v>76</v>
      </c>
      <c r="B123" s="311" t="s">
        <v>305</v>
      </c>
      <c r="C123" s="140"/>
      <c r="D123" s="140"/>
      <c r="E123" s="82"/>
    </row>
    <row r="124" spans="1:5" x14ac:dyDescent="0.25">
      <c r="A124" s="13" t="s">
        <v>78</v>
      </c>
      <c r="B124" s="333" t="s">
        <v>268</v>
      </c>
      <c r="C124" s="140"/>
      <c r="D124" s="140"/>
      <c r="E124" s="82"/>
    </row>
    <row r="125" spans="1:5" ht="12" customHeight="1" x14ac:dyDescent="0.25">
      <c r="A125" s="13" t="s">
        <v>123</v>
      </c>
      <c r="B125" s="327" t="s">
        <v>251</v>
      </c>
      <c r="C125" s="140"/>
      <c r="D125" s="140"/>
      <c r="E125" s="82"/>
    </row>
    <row r="126" spans="1:5" ht="12" customHeight="1" x14ac:dyDescent="0.25">
      <c r="A126" s="13" t="s">
        <v>124</v>
      </c>
      <c r="B126" s="327" t="s">
        <v>267</v>
      </c>
      <c r="C126" s="140"/>
      <c r="D126" s="140"/>
      <c r="E126" s="82"/>
    </row>
    <row r="127" spans="1:5" ht="12" customHeight="1" x14ac:dyDescent="0.25">
      <c r="A127" s="13" t="s">
        <v>125</v>
      </c>
      <c r="B127" s="327" t="s">
        <v>266</v>
      </c>
      <c r="C127" s="140"/>
      <c r="D127" s="140"/>
      <c r="E127" s="82"/>
    </row>
    <row r="128" spans="1:5" s="334" customFormat="1" ht="12" customHeight="1" x14ac:dyDescent="0.2">
      <c r="A128" s="13" t="s">
        <v>259</v>
      </c>
      <c r="B128" s="327" t="s">
        <v>254</v>
      </c>
      <c r="C128" s="140"/>
      <c r="D128" s="140"/>
      <c r="E128" s="82"/>
    </row>
    <row r="129" spans="1:5" ht="12" customHeight="1" x14ac:dyDescent="0.25">
      <c r="A129" s="13" t="s">
        <v>260</v>
      </c>
      <c r="B129" s="327" t="s">
        <v>265</v>
      </c>
      <c r="C129" s="140"/>
      <c r="D129" s="140"/>
      <c r="E129" s="82"/>
    </row>
    <row r="130" spans="1:5" ht="12" customHeight="1" thickBot="1" x14ac:dyDescent="0.3">
      <c r="A130" s="11" t="s">
        <v>261</v>
      </c>
      <c r="B130" s="327" t="s">
        <v>264</v>
      </c>
      <c r="C130" s="142"/>
      <c r="D130" s="142"/>
      <c r="E130" s="84"/>
    </row>
    <row r="131" spans="1:5" ht="12" customHeight="1" thickBot="1" x14ac:dyDescent="0.3">
      <c r="A131" s="18" t="s">
        <v>6</v>
      </c>
      <c r="B131" s="335" t="s">
        <v>322</v>
      </c>
      <c r="C131" s="139">
        <f>+C96+C117</f>
        <v>129678775</v>
      </c>
      <c r="D131" s="139">
        <f>+D96+D117</f>
        <v>382510619</v>
      </c>
      <c r="E131" s="81">
        <f>+E96+E117</f>
        <v>118773568</v>
      </c>
    </row>
    <row r="132" spans="1:5" ht="12" customHeight="1" thickBot="1" x14ac:dyDescent="0.3">
      <c r="A132" s="18" t="s">
        <v>7</v>
      </c>
      <c r="B132" s="335" t="s">
        <v>323</v>
      </c>
      <c r="C132" s="139">
        <f>+C133+C134+C135</f>
        <v>3544424</v>
      </c>
      <c r="D132" s="139">
        <f>+D133+D134+D135</f>
        <v>3000000</v>
      </c>
      <c r="E132" s="81">
        <f>+E133+E134+E135</f>
        <v>3000000</v>
      </c>
    </row>
    <row r="133" spans="1:5" ht="12" customHeight="1" x14ac:dyDescent="0.25">
      <c r="A133" s="13" t="s">
        <v>168</v>
      </c>
      <c r="B133" s="333" t="s">
        <v>377</v>
      </c>
      <c r="C133" s="140"/>
      <c r="D133" s="140"/>
      <c r="E133" s="82"/>
    </row>
    <row r="134" spans="1:5" ht="12" customHeight="1" x14ac:dyDescent="0.25">
      <c r="A134" s="13" t="s">
        <v>169</v>
      </c>
      <c r="B134" s="333" t="s">
        <v>331</v>
      </c>
      <c r="C134" s="140"/>
      <c r="D134" s="140"/>
      <c r="E134" s="82"/>
    </row>
    <row r="135" spans="1:5" ht="12" customHeight="1" thickBot="1" x14ac:dyDescent="0.3">
      <c r="A135" s="11" t="s">
        <v>170</v>
      </c>
      <c r="B135" s="336" t="s">
        <v>376</v>
      </c>
      <c r="C135" s="140">
        <v>3544424</v>
      </c>
      <c r="D135" s="140">
        <v>3000000</v>
      </c>
      <c r="E135" s="82">
        <v>3000000</v>
      </c>
    </row>
    <row r="136" spans="1:5" ht="12" customHeight="1" thickBot="1" x14ac:dyDescent="0.3">
      <c r="A136" s="18" t="s">
        <v>8</v>
      </c>
      <c r="B136" s="335" t="s">
        <v>757</v>
      </c>
      <c r="C136" s="139">
        <f>+C137+C138+C139+C140</f>
        <v>0</v>
      </c>
      <c r="D136" s="139">
        <f>+D137+D138+D139+D140</f>
        <v>0</v>
      </c>
      <c r="E136" s="81">
        <f>+E137+E138+E139+E140</f>
        <v>0</v>
      </c>
    </row>
    <row r="137" spans="1:5" ht="12" customHeight="1" x14ac:dyDescent="0.25">
      <c r="A137" s="13" t="s">
        <v>52</v>
      </c>
      <c r="B137" s="333" t="s">
        <v>333</v>
      </c>
      <c r="C137" s="140"/>
      <c r="D137" s="140"/>
      <c r="E137" s="82"/>
    </row>
    <row r="138" spans="1:5" ht="12" customHeight="1" x14ac:dyDescent="0.25">
      <c r="A138" s="13" t="s">
        <v>53</v>
      </c>
      <c r="B138" s="333" t="s">
        <v>488</v>
      </c>
      <c r="C138" s="140"/>
      <c r="D138" s="140"/>
      <c r="E138" s="82"/>
    </row>
    <row r="139" spans="1:5" ht="12" customHeight="1" x14ac:dyDescent="0.25">
      <c r="A139" s="13" t="s">
        <v>54</v>
      </c>
      <c r="B139" s="333" t="s">
        <v>325</v>
      </c>
      <c r="C139" s="140"/>
      <c r="D139" s="140"/>
      <c r="E139" s="82"/>
    </row>
    <row r="140" spans="1:5" ht="12" customHeight="1" thickBot="1" x14ac:dyDescent="0.3">
      <c r="A140" s="11" t="s">
        <v>110</v>
      </c>
      <c r="B140" s="336" t="s">
        <v>489</v>
      </c>
      <c r="C140" s="140"/>
      <c r="D140" s="140"/>
      <c r="E140" s="82"/>
    </row>
    <row r="141" spans="1:5" ht="12" customHeight="1" thickBot="1" x14ac:dyDescent="0.3">
      <c r="A141" s="18" t="s">
        <v>9</v>
      </c>
      <c r="B141" s="335" t="s">
        <v>337</v>
      </c>
      <c r="C141" s="145">
        <f>+C142+C143+C144+C145</f>
        <v>971151</v>
      </c>
      <c r="D141" s="145">
        <f>+D142+D143+D144+D145</f>
        <v>1541730</v>
      </c>
      <c r="E141" s="181">
        <f>+E142+E143+E144+E145</f>
        <v>1541730</v>
      </c>
    </row>
    <row r="142" spans="1:5" ht="12" customHeight="1" x14ac:dyDescent="0.25">
      <c r="A142" s="13" t="s">
        <v>55</v>
      </c>
      <c r="B142" s="333" t="s">
        <v>269</v>
      </c>
      <c r="C142" s="140"/>
      <c r="D142" s="140"/>
      <c r="E142" s="82"/>
    </row>
    <row r="143" spans="1:5" ht="12" customHeight="1" x14ac:dyDescent="0.25">
      <c r="A143" s="13" t="s">
        <v>56</v>
      </c>
      <c r="B143" s="333" t="s">
        <v>270</v>
      </c>
      <c r="C143" s="140">
        <v>971151</v>
      </c>
      <c r="D143" s="140">
        <v>1541730</v>
      </c>
      <c r="E143" s="82">
        <v>1541730</v>
      </c>
    </row>
    <row r="144" spans="1:5" ht="12" customHeight="1" x14ac:dyDescent="0.25">
      <c r="A144" s="13" t="s">
        <v>186</v>
      </c>
      <c r="B144" s="333" t="s">
        <v>490</v>
      </c>
      <c r="C144" s="140"/>
      <c r="D144" s="140"/>
      <c r="E144" s="82"/>
    </row>
    <row r="145" spans="1:9" ht="12" customHeight="1" thickBot="1" x14ac:dyDescent="0.3">
      <c r="A145" s="11" t="s">
        <v>187</v>
      </c>
      <c r="B145" s="336" t="s">
        <v>286</v>
      </c>
      <c r="C145" s="140"/>
      <c r="D145" s="140"/>
      <c r="E145" s="82"/>
    </row>
    <row r="146" spans="1:9" ht="15.2" customHeight="1" thickBot="1" x14ac:dyDescent="0.3">
      <c r="A146" s="18" t="s">
        <v>10</v>
      </c>
      <c r="B146" s="335" t="s">
        <v>758</v>
      </c>
      <c r="C146" s="211">
        <f>+C147+C148+C149+C150</f>
        <v>0</v>
      </c>
      <c r="D146" s="211">
        <f>+D147+D148+D149+D150</f>
        <v>0</v>
      </c>
      <c r="E146" s="205">
        <f>+E147+E148+E149+E150</f>
        <v>0</v>
      </c>
      <c r="F146" s="162"/>
      <c r="G146" s="163"/>
      <c r="H146" s="163"/>
      <c r="I146" s="163"/>
    </row>
    <row r="147" spans="1:9" s="151" customFormat="1" ht="12.95" customHeight="1" x14ac:dyDescent="0.2">
      <c r="A147" s="13" t="s">
        <v>57</v>
      </c>
      <c r="B147" s="333" t="s">
        <v>491</v>
      </c>
      <c r="C147" s="140"/>
      <c r="D147" s="140"/>
      <c r="E147" s="82"/>
    </row>
    <row r="148" spans="1:9" ht="13.5" customHeight="1" x14ac:dyDescent="0.25">
      <c r="A148" s="13" t="s">
        <v>58</v>
      </c>
      <c r="B148" s="333" t="s">
        <v>492</v>
      </c>
      <c r="C148" s="140"/>
      <c r="D148" s="140"/>
      <c r="E148" s="82"/>
    </row>
    <row r="149" spans="1:9" ht="13.5" customHeight="1" x14ac:dyDescent="0.25">
      <c r="A149" s="13" t="s">
        <v>198</v>
      </c>
      <c r="B149" s="333" t="s">
        <v>493</v>
      </c>
      <c r="C149" s="140"/>
      <c r="D149" s="140"/>
      <c r="E149" s="82"/>
    </row>
    <row r="150" spans="1:9" ht="13.5" customHeight="1" x14ac:dyDescent="0.25">
      <c r="A150" s="13" t="s">
        <v>199</v>
      </c>
      <c r="B150" s="333" t="s">
        <v>342</v>
      </c>
      <c r="C150" s="140"/>
      <c r="D150" s="140"/>
      <c r="E150" s="82"/>
    </row>
    <row r="151" spans="1:9" ht="13.5" customHeight="1" thickBot="1" x14ac:dyDescent="0.3">
      <c r="A151" s="11" t="s">
        <v>759</v>
      </c>
      <c r="B151" s="336" t="s">
        <v>343</v>
      </c>
      <c r="C151" s="581"/>
      <c r="D151" s="581"/>
      <c r="E151" s="582"/>
    </row>
    <row r="152" spans="1:9" ht="13.5" customHeight="1" thickBot="1" x14ac:dyDescent="0.3">
      <c r="A152" s="583" t="s">
        <v>11</v>
      </c>
      <c r="B152" s="584" t="s">
        <v>344</v>
      </c>
      <c r="C152" s="585"/>
      <c r="D152" s="585"/>
      <c r="E152" s="586"/>
    </row>
    <row r="153" spans="1:9" ht="13.5" customHeight="1" thickBot="1" x14ac:dyDescent="0.3">
      <c r="A153" s="583" t="s">
        <v>12</v>
      </c>
      <c r="B153" s="584" t="s">
        <v>345</v>
      </c>
      <c r="C153" s="585"/>
      <c r="D153" s="585"/>
      <c r="E153" s="586"/>
    </row>
    <row r="154" spans="1:9" ht="12.75" customHeight="1" thickBot="1" x14ac:dyDescent="0.3">
      <c r="A154" s="18" t="s">
        <v>13</v>
      </c>
      <c r="B154" s="335" t="s">
        <v>347</v>
      </c>
      <c r="C154" s="213">
        <f>+C132+C136+C141+C146+C152+C153</f>
        <v>4515575</v>
      </c>
      <c r="D154" s="213">
        <f>+D132+D136+D141+D146+D152+D153</f>
        <v>4541730</v>
      </c>
      <c r="E154" s="207">
        <f>+E132+E136+E141+E146+E152+E153</f>
        <v>4541730</v>
      </c>
    </row>
    <row r="155" spans="1:9" ht="13.5" customHeight="1" thickBot="1" x14ac:dyDescent="0.3">
      <c r="A155" s="91" t="s">
        <v>14</v>
      </c>
      <c r="B155" s="337" t="s">
        <v>346</v>
      </c>
      <c r="C155" s="213">
        <f>+C131+C154</f>
        <v>134194350</v>
      </c>
      <c r="D155" s="213">
        <f>+D131+D154</f>
        <v>387052349</v>
      </c>
      <c r="E155" s="207">
        <f>+E131+E154</f>
        <v>123315298</v>
      </c>
    </row>
    <row r="156" spans="1:9" ht="13.5" customHeight="1" x14ac:dyDescent="0.25">
      <c r="C156" s="477"/>
      <c r="D156" s="477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A5" sqref="A5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702" t="str">
        <f>CONCATENATE("2. tájékoztató tábla ",Z_ALAPADATOK!A7," ",Z_ALAPADATOK!B7," ",Z_ALAPADATOK!C7," ",Z_ALAPADATOK!D7," ",Z_ALAPADATOK!E7," ",Z_ALAPADATOK!F7," ",Z_ALAPADATOK!G7," ",Z_ALAPADATOK!H7)</f>
        <v>2. tájékoztató tábla a … / 2021 ( … ) önkormányzati rendelethez</v>
      </c>
      <c r="B1" s="702"/>
      <c r="C1" s="702"/>
      <c r="D1" s="702"/>
      <c r="E1" s="702"/>
    </row>
    <row r="2" spans="1:5" x14ac:dyDescent="0.2">
      <c r="A2" s="65"/>
      <c r="B2" s="65"/>
      <c r="C2" s="65"/>
      <c r="D2" s="65"/>
      <c r="E2" s="65"/>
    </row>
    <row r="3" spans="1:5" ht="15.75" x14ac:dyDescent="0.25">
      <c r="A3" s="703" t="s">
        <v>659</v>
      </c>
      <c r="B3" s="703"/>
      <c r="C3" s="703"/>
      <c r="D3" s="703"/>
      <c r="E3" s="703"/>
    </row>
    <row r="4" spans="1:5" ht="15.75" x14ac:dyDescent="0.25">
      <c r="A4" s="703" t="s">
        <v>785</v>
      </c>
      <c r="B4" s="703"/>
      <c r="C4" s="703"/>
      <c r="D4" s="703"/>
      <c r="E4" s="703"/>
    </row>
    <row r="5" spans="1:5" x14ac:dyDescent="0.2">
      <c r="A5" s="65"/>
      <c r="B5" s="65"/>
      <c r="C5" s="65"/>
      <c r="D5" s="65"/>
      <c r="E5" s="65"/>
    </row>
    <row r="6" spans="1:5" ht="14.25" thickBot="1" x14ac:dyDescent="0.3">
      <c r="A6" s="65"/>
      <c r="B6" s="65"/>
      <c r="C6" s="449"/>
      <c r="D6" s="449"/>
      <c r="E6" s="449" t="e">
        <f>#REF!</f>
        <v>#REF!</v>
      </c>
    </row>
    <row r="7" spans="1:5" ht="42.75" customHeight="1" thickBot="1" x14ac:dyDescent="0.25">
      <c r="A7" s="450" t="s">
        <v>47</v>
      </c>
      <c r="B7" s="451" t="s">
        <v>494</v>
      </c>
      <c r="C7" s="451" t="s">
        <v>495</v>
      </c>
      <c r="D7" s="452" t="s">
        <v>496</v>
      </c>
      <c r="E7" s="453" t="s">
        <v>497</v>
      </c>
    </row>
    <row r="8" spans="1:5" ht="15.95" customHeight="1" thickBot="1" x14ac:dyDescent="0.25">
      <c r="A8" s="339" t="s">
        <v>4</v>
      </c>
      <c r="B8" s="340" t="s">
        <v>764</v>
      </c>
      <c r="C8" s="340" t="s">
        <v>765</v>
      </c>
      <c r="D8" s="341">
        <v>189266</v>
      </c>
      <c r="E8" s="342">
        <v>189166</v>
      </c>
    </row>
    <row r="9" spans="1:5" ht="15.95" customHeight="1" thickBot="1" x14ac:dyDescent="0.25">
      <c r="A9" s="343" t="s">
        <v>5</v>
      </c>
      <c r="B9" s="344" t="s">
        <v>773</v>
      </c>
      <c r="C9" s="340" t="s">
        <v>765</v>
      </c>
      <c r="D9" s="345">
        <v>10000</v>
      </c>
      <c r="E9" s="346">
        <v>10000</v>
      </c>
    </row>
    <row r="10" spans="1:5" ht="15.95" customHeight="1" thickBot="1" x14ac:dyDescent="0.25">
      <c r="A10" s="343" t="s">
        <v>6</v>
      </c>
      <c r="B10" s="344" t="s">
        <v>774</v>
      </c>
      <c r="C10" s="340" t="s">
        <v>765</v>
      </c>
      <c r="D10" s="345">
        <v>20000</v>
      </c>
      <c r="E10" s="346">
        <v>20000</v>
      </c>
    </row>
    <row r="11" spans="1:5" ht="15.95" customHeight="1" x14ac:dyDescent="0.2">
      <c r="A11" s="343" t="s">
        <v>7</v>
      </c>
      <c r="B11" s="344" t="s">
        <v>775</v>
      </c>
      <c r="C11" s="340" t="s">
        <v>765</v>
      </c>
      <c r="D11" s="345">
        <v>4000000</v>
      </c>
      <c r="E11" s="346">
        <v>4000000</v>
      </c>
    </row>
    <row r="12" spans="1:5" ht="15.95" customHeight="1" x14ac:dyDescent="0.2">
      <c r="A12" s="343" t="s">
        <v>8</v>
      </c>
      <c r="B12" s="344"/>
      <c r="C12" s="344"/>
      <c r="D12" s="345"/>
      <c r="E12" s="346"/>
    </row>
    <row r="13" spans="1:5" ht="15.95" customHeight="1" x14ac:dyDescent="0.2">
      <c r="A13" s="343" t="s">
        <v>9</v>
      </c>
      <c r="B13" s="344"/>
      <c r="C13" s="344"/>
      <c r="D13" s="345"/>
      <c r="E13" s="346"/>
    </row>
    <row r="14" spans="1:5" ht="15.95" customHeight="1" x14ac:dyDescent="0.2">
      <c r="A14" s="343" t="s">
        <v>10</v>
      </c>
      <c r="B14" s="344"/>
      <c r="C14" s="344"/>
      <c r="D14" s="345"/>
      <c r="E14" s="346"/>
    </row>
    <row r="15" spans="1:5" ht="15.95" customHeight="1" x14ac:dyDescent="0.2">
      <c r="A15" s="343" t="s">
        <v>11</v>
      </c>
      <c r="B15" s="344"/>
      <c r="C15" s="344"/>
      <c r="D15" s="345"/>
      <c r="E15" s="346"/>
    </row>
    <row r="16" spans="1:5" ht="15.95" customHeight="1" x14ac:dyDescent="0.2">
      <c r="A16" s="343" t="s">
        <v>12</v>
      </c>
      <c r="B16" s="344"/>
      <c r="C16" s="344"/>
      <c r="D16" s="345"/>
      <c r="E16" s="346"/>
    </row>
    <row r="17" spans="1:5" ht="15.95" customHeight="1" x14ac:dyDescent="0.2">
      <c r="A17" s="343" t="s">
        <v>13</v>
      </c>
      <c r="B17" s="344"/>
      <c r="C17" s="344"/>
      <c r="D17" s="345"/>
      <c r="E17" s="346"/>
    </row>
    <row r="18" spans="1:5" ht="15.95" customHeight="1" x14ac:dyDescent="0.2">
      <c r="A18" s="343" t="s">
        <v>14</v>
      </c>
      <c r="B18" s="344"/>
      <c r="C18" s="344"/>
      <c r="D18" s="345"/>
      <c r="E18" s="346"/>
    </row>
    <row r="19" spans="1:5" ht="15.95" customHeight="1" x14ac:dyDescent="0.2">
      <c r="A19" s="343" t="s">
        <v>15</v>
      </c>
      <c r="B19" s="344"/>
      <c r="C19" s="344"/>
      <c r="D19" s="345"/>
      <c r="E19" s="346"/>
    </row>
    <row r="20" spans="1:5" ht="15.95" customHeight="1" x14ac:dyDescent="0.2">
      <c r="A20" s="343" t="s">
        <v>16</v>
      </c>
      <c r="B20" s="344"/>
      <c r="C20" s="344"/>
      <c r="D20" s="345"/>
      <c r="E20" s="346"/>
    </row>
    <row r="21" spans="1:5" ht="15.95" customHeight="1" x14ac:dyDescent="0.2">
      <c r="A21" s="343" t="s">
        <v>17</v>
      </c>
      <c r="B21" s="344"/>
      <c r="C21" s="344"/>
      <c r="D21" s="345"/>
      <c r="E21" s="346"/>
    </row>
    <row r="22" spans="1:5" ht="15.95" customHeight="1" x14ac:dyDescent="0.2">
      <c r="A22" s="343" t="s">
        <v>18</v>
      </c>
      <c r="B22" s="344"/>
      <c r="C22" s="344"/>
      <c r="D22" s="345"/>
      <c r="E22" s="346"/>
    </row>
    <row r="23" spans="1:5" ht="15.95" customHeight="1" x14ac:dyDescent="0.2">
      <c r="A23" s="343" t="s">
        <v>19</v>
      </c>
      <c r="B23" s="344"/>
      <c r="C23" s="344"/>
      <c r="D23" s="345"/>
      <c r="E23" s="346"/>
    </row>
    <row r="24" spans="1:5" ht="15.95" customHeight="1" x14ac:dyDescent="0.2">
      <c r="A24" s="343" t="s">
        <v>20</v>
      </c>
      <c r="B24" s="344"/>
      <c r="C24" s="344"/>
      <c r="D24" s="345"/>
      <c r="E24" s="346"/>
    </row>
    <row r="25" spans="1:5" ht="15.95" customHeight="1" x14ac:dyDescent="0.2">
      <c r="A25" s="343" t="s">
        <v>21</v>
      </c>
      <c r="B25" s="344"/>
      <c r="C25" s="344"/>
      <c r="D25" s="345"/>
      <c r="E25" s="346"/>
    </row>
    <row r="26" spans="1:5" ht="15.95" customHeight="1" x14ac:dyDescent="0.2">
      <c r="A26" s="343" t="s">
        <v>22</v>
      </c>
      <c r="B26" s="344"/>
      <c r="C26" s="344"/>
      <c r="D26" s="345"/>
      <c r="E26" s="346"/>
    </row>
    <row r="27" spans="1:5" ht="15.95" customHeight="1" x14ac:dyDescent="0.2">
      <c r="A27" s="343" t="s">
        <v>23</v>
      </c>
      <c r="B27" s="344"/>
      <c r="C27" s="344"/>
      <c r="D27" s="345"/>
      <c r="E27" s="346"/>
    </row>
    <row r="28" spans="1:5" ht="15.95" customHeight="1" x14ac:dyDescent="0.2">
      <c r="A28" s="343" t="s">
        <v>24</v>
      </c>
      <c r="B28" s="344"/>
      <c r="C28" s="344"/>
      <c r="D28" s="345"/>
      <c r="E28" s="346"/>
    </row>
    <row r="29" spans="1:5" ht="15.95" customHeight="1" x14ac:dyDescent="0.2">
      <c r="A29" s="343" t="s">
        <v>25</v>
      </c>
      <c r="B29" s="344"/>
      <c r="C29" s="344"/>
      <c r="D29" s="345"/>
      <c r="E29" s="346"/>
    </row>
    <row r="30" spans="1:5" ht="15.95" customHeight="1" x14ac:dyDescent="0.2">
      <c r="A30" s="343" t="s">
        <v>26</v>
      </c>
      <c r="B30" s="344"/>
      <c r="C30" s="344"/>
      <c r="D30" s="345"/>
      <c r="E30" s="346"/>
    </row>
    <row r="31" spans="1:5" ht="15.95" customHeight="1" x14ac:dyDescent="0.2">
      <c r="A31" s="343" t="s">
        <v>27</v>
      </c>
      <c r="B31" s="344"/>
      <c r="C31" s="344"/>
      <c r="D31" s="345"/>
      <c r="E31" s="346"/>
    </row>
    <row r="32" spans="1:5" ht="15.95" customHeight="1" x14ac:dyDescent="0.2">
      <c r="A32" s="343" t="s">
        <v>28</v>
      </c>
      <c r="B32" s="344"/>
      <c r="C32" s="344"/>
      <c r="D32" s="345"/>
      <c r="E32" s="346"/>
    </row>
    <row r="33" spans="1:5" ht="15.95" customHeight="1" x14ac:dyDescent="0.2">
      <c r="A33" s="343" t="s">
        <v>29</v>
      </c>
      <c r="B33" s="344"/>
      <c r="C33" s="344"/>
      <c r="D33" s="345"/>
      <c r="E33" s="346"/>
    </row>
    <row r="34" spans="1:5" ht="15.95" customHeight="1" x14ac:dyDescent="0.2">
      <c r="A34" s="343" t="s">
        <v>30</v>
      </c>
      <c r="B34" s="344"/>
      <c r="C34" s="344"/>
      <c r="D34" s="345"/>
      <c r="E34" s="346"/>
    </row>
    <row r="35" spans="1:5" ht="15.95" customHeight="1" x14ac:dyDescent="0.2">
      <c r="A35" s="343" t="s">
        <v>31</v>
      </c>
      <c r="B35" s="344"/>
      <c r="C35" s="344"/>
      <c r="D35" s="345"/>
      <c r="E35" s="346"/>
    </row>
    <row r="36" spans="1:5" ht="15.95" customHeight="1" x14ac:dyDescent="0.2">
      <c r="A36" s="343" t="s">
        <v>498</v>
      </c>
      <c r="B36" s="344"/>
      <c r="C36" s="344"/>
      <c r="D36" s="345"/>
      <c r="E36" s="346"/>
    </row>
    <row r="37" spans="1:5" ht="15.95" customHeight="1" x14ac:dyDescent="0.2">
      <c r="A37" s="343" t="s">
        <v>499</v>
      </c>
      <c r="B37" s="344"/>
      <c r="C37" s="344"/>
      <c r="D37" s="345"/>
      <c r="E37" s="346"/>
    </row>
    <row r="38" spans="1:5" ht="15.95" customHeight="1" x14ac:dyDescent="0.2">
      <c r="A38" s="343" t="s">
        <v>500</v>
      </c>
      <c r="B38" s="344"/>
      <c r="C38" s="344"/>
      <c r="D38" s="345"/>
      <c r="E38" s="346"/>
    </row>
    <row r="39" spans="1:5" ht="15.95" customHeight="1" x14ac:dyDescent="0.2">
      <c r="A39" s="343" t="s">
        <v>501</v>
      </c>
      <c r="B39" s="344"/>
      <c r="C39" s="344"/>
      <c r="D39" s="345"/>
      <c r="E39" s="346"/>
    </row>
    <row r="40" spans="1:5" ht="15.95" customHeight="1" thickBot="1" x14ac:dyDescent="0.25">
      <c r="A40" s="347" t="s">
        <v>502</v>
      </c>
      <c r="B40" s="348"/>
      <c r="C40" s="348"/>
      <c r="D40" s="349"/>
      <c r="E40" s="350"/>
    </row>
    <row r="41" spans="1:5" ht="15.95" customHeight="1" thickBot="1" x14ac:dyDescent="0.25">
      <c r="A41" s="700" t="s">
        <v>35</v>
      </c>
      <c r="B41" s="701"/>
      <c r="C41" s="351"/>
      <c r="D41" s="352">
        <f>SUM(D8:D40)</f>
        <v>4219266</v>
      </c>
      <c r="E41" s="353">
        <f>SUM(E8:E40)</f>
        <v>4219166</v>
      </c>
    </row>
  </sheetData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zoomScale="120" zoomScaleNormal="120" zoomScaleSheetLayoutView="120" workbookViewId="0">
      <selection activeCell="A5" sqref="A5"/>
    </sheetView>
  </sheetViews>
  <sheetFormatPr defaultColWidth="12" defaultRowHeight="15.75" x14ac:dyDescent="0.25"/>
  <cols>
    <col min="1" max="1" width="67.1640625" style="354" customWidth="1"/>
    <col min="2" max="2" width="6.1640625" style="355" customWidth="1"/>
    <col min="3" max="4" width="12.1640625" style="354" customWidth="1"/>
    <col min="5" max="5" width="12.1640625" style="381" customWidth="1"/>
    <col min="6" max="16384" width="12" style="354"/>
  </cols>
  <sheetData>
    <row r="1" spans="1:5" x14ac:dyDescent="0.25">
      <c r="A1" s="717" t="str">
        <f>CONCATENATE("3.1. tájékoztató tábla ",Z_ALAPADATOK!A7," ",Z_ALAPADATOK!B7," ",Z_ALAPADATOK!C7," ",Z_ALAPADATOK!D7," ",Z_ALAPADATOK!E7," ",Z_ALAPADATOK!F7," ",Z_ALAPADATOK!G7," ",Z_ALAPADATOK!H7)</f>
        <v>3.1. tájékoztató tábla a … / 2021 ( … ) önkormányzati rendelethez</v>
      </c>
      <c r="B1" s="600"/>
      <c r="C1" s="600"/>
      <c r="D1" s="600"/>
      <c r="E1" s="600"/>
    </row>
    <row r="2" spans="1:5" x14ac:dyDescent="0.25">
      <c r="A2" s="718" t="s">
        <v>663</v>
      </c>
      <c r="B2" s="719"/>
      <c r="C2" s="719"/>
      <c r="D2" s="719"/>
      <c r="E2" s="719"/>
    </row>
    <row r="3" spans="1:5" ht="16.5" customHeight="1" x14ac:dyDescent="0.25">
      <c r="A3" s="718" t="s">
        <v>664</v>
      </c>
      <c r="B3" s="719"/>
      <c r="C3" s="719"/>
      <c r="D3" s="719"/>
      <c r="E3" s="719"/>
    </row>
    <row r="4" spans="1:5" ht="16.5" customHeight="1" x14ac:dyDescent="0.25">
      <c r="A4" s="720" t="s">
        <v>776</v>
      </c>
      <c r="B4" s="721"/>
      <c r="C4" s="721"/>
      <c r="D4" s="721"/>
      <c r="E4" s="721"/>
    </row>
    <row r="5" spans="1:5" ht="16.5" customHeight="1" thickBot="1" x14ac:dyDescent="0.3">
      <c r="A5" s="454"/>
      <c r="B5" s="455"/>
      <c r="C5" s="722"/>
      <c r="D5" s="722"/>
      <c r="E5" s="722"/>
    </row>
    <row r="6" spans="1:5" ht="15.75" customHeight="1" x14ac:dyDescent="0.25">
      <c r="A6" s="704" t="s">
        <v>503</v>
      </c>
      <c r="B6" s="707" t="s">
        <v>504</v>
      </c>
      <c r="C6" s="710" t="s">
        <v>505</v>
      </c>
      <c r="D6" s="710" t="s">
        <v>506</v>
      </c>
      <c r="E6" s="712" t="s">
        <v>507</v>
      </c>
    </row>
    <row r="7" spans="1:5" ht="11.25" customHeight="1" x14ac:dyDescent="0.25">
      <c r="A7" s="705"/>
      <c r="B7" s="708"/>
      <c r="C7" s="711"/>
      <c r="D7" s="711"/>
      <c r="E7" s="713"/>
    </row>
    <row r="8" spans="1:5" x14ac:dyDescent="0.25">
      <c r="A8" s="706"/>
      <c r="B8" s="709"/>
      <c r="C8" s="714" t="s">
        <v>508</v>
      </c>
      <c r="D8" s="714"/>
      <c r="E8" s="715"/>
    </row>
    <row r="9" spans="1:5" s="356" customFormat="1" ht="16.5" thickBot="1" x14ac:dyDescent="0.25">
      <c r="A9" s="456" t="s">
        <v>509</v>
      </c>
      <c r="B9" s="457" t="s">
        <v>359</v>
      </c>
      <c r="C9" s="457" t="s">
        <v>360</v>
      </c>
      <c r="D9" s="457" t="s">
        <v>362</v>
      </c>
      <c r="E9" s="458" t="s">
        <v>361</v>
      </c>
    </row>
    <row r="10" spans="1:5" s="361" customFormat="1" x14ac:dyDescent="0.2">
      <c r="A10" s="357" t="s">
        <v>510</v>
      </c>
      <c r="B10" s="358" t="s">
        <v>511</v>
      </c>
      <c r="C10" s="359">
        <v>7869</v>
      </c>
      <c r="D10" s="359"/>
      <c r="E10" s="360"/>
    </row>
    <row r="11" spans="1:5" s="361" customFormat="1" x14ac:dyDescent="0.2">
      <c r="A11" s="362" t="s">
        <v>512</v>
      </c>
      <c r="B11" s="363" t="s">
        <v>513</v>
      </c>
      <c r="C11" s="364">
        <v>467049043</v>
      </c>
      <c r="D11" s="364">
        <f>+D12+D17+D22+D27+D32</f>
        <v>0</v>
      </c>
      <c r="E11" s="365">
        <f>+E12+E17+E22+E27+E32</f>
        <v>0</v>
      </c>
    </row>
    <row r="12" spans="1:5" s="361" customFormat="1" x14ac:dyDescent="0.2">
      <c r="A12" s="362" t="s">
        <v>514</v>
      </c>
      <c r="B12" s="363" t="s">
        <v>515</v>
      </c>
      <c r="C12" s="364">
        <v>440196722</v>
      </c>
      <c r="D12" s="364">
        <f>+D13+D14+D15+D16</f>
        <v>0</v>
      </c>
      <c r="E12" s="365">
        <f>+E13+E14+E15+E16</f>
        <v>0</v>
      </c>
    </row>
    <row r="13" spans="1:5" s="361" customFormat="1" x14ac:dyDescent="0.2">
      <c r="A13" s="366" t="s">
        <v>516</v>
      </c>
      <c r="B13" s="363" t="s">
        <v>517</v>
      </c>
      <c r="C13" s="367"/>
      <c r="D13" s="367"/>
      <c r="E13" s="368"/>
    </row>
    <row r="14" spans="1:5" s="361" customFormat="1" ht="26.45" customHeight="1" x14ac:dyDescent="0.2">
      <c r="A14" s="366" t="s">
        <v>518</v>
      </c>
      <c r="B14" s="363" t="s">
        <v>519</v>
      </c>
      <c r="C14" s="369"/>
      <c r="D14" s="369"/>
      <c r="E14" s="370"/>
    </row>
    <row r="15" spans="1:5" s="361" customFormat="1" x14ac:dyDescent="0.2">
      <c r="A15" s="366" t="s">
        <v>520</v>
      </c>
      <c r="B15" s="363" t="s">
        <v>521</v>
      </c>
      <c r="C15" s="369">
        <v>440196722</v>
      </c>
      <c r="D15" s="369"/>
      <c r="E15" s="370"/>
    </row>
    <row r="16" spans="1:5" s="361" customFormat="1" x14ac:dyDescent="0.2">
      <c r="A16" s="366" t="s">
        <v>522</v>
      </c>
      <c r="B16" s="363" t="s">
        <v>523</v>
      </c>
      <c r="C16" s="369"/>
      <c r="D16" s="369"/>
      <c r="E16" s="370"/>
    </row>
    <row r="17" spans="1:5" s="361" customFormat="1" x14ac:dyDescent="0.2">
      <c r="A17" s="362" t="s">
        <v>524</v>
      </c>
      <c r="B17" s="363" t="s">
        <v>525</v>
      </c>
      <c r="C17" s="371">
        <v>16515911</v>
      </c>
      <c r="D17" s="371">
        <f>+D18+D19+D20+D21</f>
        <v>0</v>
      </c>
      <c r="E17" s="372">
        <f>+E18+E19+E20+E21</f>
        <v>0</v>
      </c>
    </row>
    <row r="18" spans="1:5" s="361" customFormat="1" x14ac:dyDescent="0.2">
      <c r="A18" s="366" t="s">
        <v>526</v>
      </c>
      <c r="B18" s="363" t="s">
        <v>527</v>
      </c>
      <c r="C18" s="369"/>
      <c r="D18" s="369"/>
      <c r="E18" s="370"/>
    </row>
    <row r="19" spans="1:5" s="361" customFormat="1" ht="22.5" x14ac:dyDescent="0.2">
      <c r="A19" s="366" t="s">
        <v>528</v>
      </c>
      <c r="B19" s="363" t="s">
        <v>13</v>
      </c>
      <c r="C19" s="369"/>
      <c r="D19" s="369"/>
      <c r="E19" s="370"/>
    </row>
    <row r="20" spans="1:5" s="361" customFormat="1" x14ac:dyDescent="0.2">
      <c r="A20" s="366" t="s">
        <v>529</v>
      </c>
      <c r="B20" s="363" t="s">
        <v>14</v>
      </c>
      <c r="C20" s="369">
        <v>16515911</v>
      </c>
      <c r="D20" s="369"/>
      <c r="E20" s="370"/>
    </row>
    <row r="21" spans="1:5" s="361" customFormat="1" x14ac:dyDescent="0.2">
      <c r="A21" s="366" t="s">
        <v>530</v>
      </c>
      <c r="B21" s="363" t="s">
        <v>15</v>
      </c>
      <c r="C21" s="369"/>
      <c r="D21" s="369"/>
      <c r="E21" s="370"/>
    </row>
    <row r="22" spans="1:5" s="361" customFormat="1" x14ac:dyDescent="0.2">
      <c r="A22" s="362" t="s">
        <v>531</v>
      </c>
      <c r="B22" s="363" t="s">
        <v>16</v>
      </c>
      <c r="C22" s="371">
        <f>+C23+C24+C25+C26</f>
        <v>0</v>
      </c>
      <c r="D22" s="371">
        <f>+D23+D24+D25+D26</f>
        <v>0</v>
      </c>
      <c r="E22" s="372">
        <f>+E23+E24+E25+E26</f>
        <v>0</v>
      </c>
    </row>
    <row r="23" spans="1:5" s="361" customFormat="1" x14ac:dyDescent="0.2">
      <c r="A23" s="366" t="s">
        <v>532</v>
      </c>
      <c r="B23" s="363" t="s">
        <v>17</v>
      </c>
      <c r="C23" s="369"/>
      <c r="D23" s="369"/>
      <c r="E23" s="370"/>
    </row>
    <row r="24" spans="1:5" s="361" customFormat="1" x14ac:dyDescent="0.2">
      <c r="A24" s="366" t="s">
        <v>533</v>
      </c>
      <c r="B24" s="363" t="s">
        <v>18</v>
      </c>
      <c r="C24" s="369"/>
      <c r="D24" s="369"/>
      <c r="E24" s="370"/>
    </row>
    <row r="25" spans="1:5" s="361" customFormat="1" x14ac:dyDescent="0.2">
      <c r="A25" s="366" t="s">
        <v>534</v>
      </c>
      <c r="B25" s="363" t="s">
        <v>19</v>
      </c>
      <c r="C25" s="369"/>
      <c r="D25" s="369"/>
      <c r="E25" s="370"/>
    </row>
    <row r="26" spans="1:5" s="361" customFormat="1" x14ac:dyDescent="0.2">
      <c r="A26" s="366" t="s">
        <v>535</v>
      </c>
      <c r="B26" s="363" t="s">
        <v>20</v>
      </c>
      <c r="C26" s="369"/>
      <c r="D26" s="369"/>
      <c r="E26" s="370"/>
    </row>
    <row r="27" spans="1:5" s="361" customFormat="1" x14ac:dyDescent="0.2">
      <c r="A27" s="362" t="s">
        <v>536</v>
      </c>
      <c r="B27" s="363" t="s">
        <v>21</v>
      </c>
      <c r="C27" s="371">
        <v>10336410</v>
      </c>
      <c r="D27" s="371">
        <f>+D28+D29+D30+D31</f>
        <v>0</v>
      </c>
      <c r="E27" s="372">
        <f>+E28+E29+E30+E31</f>
        <v>0</v>
      </c>
    </row>
    <row r="28" spans="1:5" s="361" customFormat="1" x14ac:dyDescent="0.2">
      <c r="A28" s="366" t="s">
        <v>537</v>
      </c>
      <c r="B28" s="363" t="s">
        <v>22</v>
      </c>
      <c r="C28" s="369"/>
      <c r="D28" s="369"/>
      <c r="E28" s="370"/>
    </row>
    <row r="29" spans="1:5" s="361" customFormat="1" x14ac:dyDescent="0.2">
      <c r="A29" s="366" t="s">
        <v>538</v>
      </c>
      <c r="B29" s="363" t="s">
        <v>23</v>
      </c>
      <c r="C29" s="369"/>
      <c r="D29" s="369"/>
      <c r="E29" s="370"/>
    </row>
    <row r="30" spans="1:5" s="361" customFormat="1" x14ac:dyDescent="0.2">
      <c r="A30" s="366" t="s">
        <v>539</v>
      </c>
      <c r="B30" s="363" t="s">
        <v>24</v>
      </c>
      <c r="C30" s="369">
        <v>10336410</v>
      </c>
      <c r="D30" s="369"/>
      <c r="E30" s="370"/>
    </row>
    <row r="31" spans="1:5" s="361" customFormat="1" x14ac:dyDescent="0.2">
      <c r="A31" s="366" t="s">
        <v>540</v>
      </c>
      <c r="B31" s="363" t="s">
        <v>25</v>
      </c>
      <c r="C31" s="369"/>
      <c r="D31" s="369"/>
      <c r="E31" s="370"/>
    </row>
    <row r="32" spans="1:5" s="361" customFormat="1" x14ac:dyDescent="0.2">
      <c r="A32" s="362" t="s">
        <v>541</v>
      </c>
      <c r="B32" s="363" t="s">
        <v>26</v>
      </c>
      <c r="C32" s="371">
        <f>+C33+C34+C35+C36</f>
        <v>0</v>
      </c>
      <c r="D32" s="371">
        <f>+D33+D34+D35+D36</f>
        <v>0</v>
      </c>
      <c r="E32" s="372">
        <f>+E33+E34+E35+E36</f>
        <v>0</v>
      </c>
    </row>
    <row r="33" spans="1:5" s="361" customFormat="1" x14ac:dyDescent="0.2">
      <c r="A33" s="366" t="s">
        <v>542</v>
      </c>
      <c r="B33" s="363" t="s">
        <v>27</v>
      </c>
      <c r="C33" s="369"/>
      <c r="D33" s="369"/>
      <c r="E33" s="370"/>
    </row>
    <row r="34" spans="1:5" s="361" customFormat="1" ht="22.5" x14ac:dyDescent="0.2">
      <c r="A34" s="366" t="s">
        <v>543</v>
      </c>
      <c r="B34" s="363" t="s">
        <v>28</v>
      </c>
      <c r="C34" s="369"/>
      <c r="D34" s="369"/>
      <c r="E34" s="370"/>
    </row>
    <row r="35" spans="1:5" s="361" customFormat="1" x14ac:dyDescent="0.2">
      <c r="A35" s="366" t="s">
        <v>544</v>
      </c>
      <c r="B35" s="363" t="s">
        <v>29</v>
      </c>
      <c r="C35" s="369"/>
      <c r="D35" s="369"/>
      <c r="E35" s="370"/>
    </row>
    <row r="36" spans="1:5" s="361" customFormat="1" x14ac:dyDescent="0.2">
      <c r="A36" s="366" t="s">
        <v>545</v>
      </c>
      <c r="B36" s="363" t="s">
        <v>30</v>
      </c>
      <c r="C36" s="369"/>
      <c r="D36" s="369"/>
      <c r="E36" s="370"/>
    </row>
    <row r="37" spans="1:5" s="361" customFormat="1" x14ac:dyDescent="0.2">
      <c r="A37" s="362" t="s">
        <v>546</v>
      </c>
      <c r="B37" s="363" t="s">
        <v>31</v>
      </c>
      <c r="C37" s="371">
        <f>+C38+C43+C48</f>
        <v>0</v>
      </c>
      <c r="D37" s="371">
        <f>+D38+D43+D48</f>
        <v>0</v>
      </c>
      <c r="E37" s="372">
        <f>+E38+E43+E48</f>
        <v>0</v>
      </c>
    </row>
    <row r="38" spans="1:5" s="361" customFormat="1" x14ac:dyDescent="0.2">
      <c r="A38" s="362" t="s">
        <v>547</v>
      </c>
      <c r="B38" s="363" t="s">
        <v>498</v>
      </c>
      <c r="C38" s="371">
        <f>+C39+C40+C41+C42</f>
        <v>0</v>
      </c>
      <c r="D38" s="371">
        <f>+D39+D40+D41+D42</f>
        <v>0</v>
      </c>
      <c r="E38" s="372">
        <f>+E39+E40+E41+E42</f>
        <v>0</v>
      </c>
    </row>
    <row r="39" spans="1:5" s="361" customFormat="1" x14ac:dyDescent="0.2">
      <c r="A39" s="366" t="s">
        <v>548</v>
      </c>
      <c r="B39" s="363" t="s">
        <v>499</v>
      </c>
      <c r="C39" s="369"/>
      <c r="D39" s="369"/>
      <c r="E39" s="370"/>
    </row>
    <row r="40" spans="1:5" s="361" customFormat="1" x14ac:dyDescent="0.2">
      <c r="A40" s="366" t="s">
        <v>549</v>
      </c>
      <c r="B40" s="363" t="s">
        <v>500</v>
      </c>
      <c r="C40" s="369"/>
      <c r="D40" s="369"/>
      <c r="E40" s="370"/>
    </row>
    <row r="41" spans="1:5" s="361" customFormat="1" x14ac:dyDescent="0.2">
      <c r="A41" s="366" t="s">
        <v>550</v>
      </c>
      <c r="B41" s="363" t="s">
        <v>501</v>
      </c>
      <c r="C41" s="369"/>
      <c r="D41" s="369"/>
      <c r="E41" s="370"/>
    </row>
    <row r="42" spans="1:5" s="361" customFormat="1" x14ac:dyDescent="0.2">
      <c r="A42" s="366" t="s">
        <v>551</v>
      </c>
      <c r="B42" s="363" t="s">
        <v>502</v>
      </c>
      <c r="C42" s="369"/>
      <c r="D42" s="369"/>
      <c r="E42" s="370"/>
    </row>
    <row r="43" spans="1:5" s="361" customFormat="1" x14ac:dyDescent="0.2">
      <c r="A43" s="362" t="s">
        <v>552</v>
      </c>
      <c r="B43" s="363" t="s">
        <v>553</v>
      </c>
      <c r="C43" s="371">
        <f>+C44+C45+C46+C47</f>
        <v>0</v>
      </c>
      <c r="D43" s="371">
        <f>+D44+D45+D46+D47</f>
        <v>0</v>
      </c>
      <c r="E43" s="372">
        <f>+E44+E45+E46+E47</f>
        <v>0</v>
      </c>
    </row>
    <row r="44" spans="1:5" s="361" customFormat="1" x14ac:dyDescent="0.2">
      <c r="A44" s="366" t="s">
        <v>554</v>
      </c>
      <c r="B44" s="363" t="s">
        <v>555</v>
      </c>
      <c r="C44" s="369"/>
      <c r="D44" s="369"/>
      <c r="E44" s="370"/>
    </row>
    <row r="45" spans="1:5" s="361" customFormat="1" ht="22.5" x14ac:dyDescent="0.2">
      <c r="A45" s="366" t="s">
        <v>556</v>
      </c>
      <c r="B45" s="363" t="s">
        <v>557</v>
      </c>
      <c r="C45" s="369"/>
      <c r="D45" s="369"/>
      <c r="E45" s="370"/>
    </row>
    <row r="46" spans="1:5" s="361" customFormat="1" x14ac:dyDescent="0.2">
      <c r="A46" s="366" t="s">
        <v>558</v>
      </c>
      <c r="B46" s="363" t="s">
        <v>559</v>
      </c>
      <c r="C46" s="369"/>
      <c r="D46" s="369"/>
      <c r="E46" s="370"/>
    </row>
    <row r="47" spans="1:5" s="361" customFormat="1" x14ac:dyDescent="0.2">
      <c r="A47" s="366" t="s">
        <v>560</v>
      </c>
      <c r="B47" s="363" t="s">
        <v>561</v>
      </c>
      <c r="C47" s="369"/>
      <c r="D47" s="369"/>
      <c r="E47" s="370"/>
    </row>
    <row r="48" spans="1:5" s="361" customFormat="1" x14ac:dyDescent="0.2">
      <c r="A48" s="362" t="s">
        <v>562</v>
      </c>
      <c r="B48" s="363" t="s">
        <v>563</v>
      </c>
      <c r="C48" s="371">
        <f>+C49+C50+C51+C52</f>
        <v>0</v>
      </c>
      <c r="D48" s="371">
        <f>+D49+D50+D51+D52</f>
        <v>0</v>
      </c>
      <c r="E48" s="372">
        <f>+E49+E50+E51+E52</f>
        <v>0</v>
      </c>
    </row>
    <row r="49" spans="1:5" s="361" customFormat="1" x14ac:dyDescent="0.2">
      <c r="A49" s="366" t="s">
        <v>564</v>
      </c>
      <c r="B49" s="363" t="s">
        <v>565</v>
      </c>
      <c r="C49" s="369"/>
      <c r="D49" s="369"/>
      <c r="E49" s="370"/>
    </row>
    <row r="50" spans="1:5" s="361" customFormat="1" ht="22.5" x14ac:dyDescent="0.2">
      <c r="A50" s="366" t="s">
        <v>566</v>
      </c>
      <c r="B50" s="363" t="s">
        <v>567</v>
      </c>
      <c r="C50" s="369"/>
      <c r="D50" s="369"/>
      <c r="E50" s="370"/>
    </row>
    <row r="51" spans="1:5" s="361" customFormat="1" x14ac:dyDescent="0.2">
      <c r="A51" s="366" t="s">
        <v>568</v>
      </c>
      <c r="B51" s="363" t="s">
        <v>569</v>
      </c>
      <c r="C51" s="369"/>
      <c r="D51" s="369"/>
      <c r="E51" s="370"/>
    </row>
    <row r="52" spans="1:5" s="361" customFormat="1" x14ac:dyDescent="0.2">
      <c r="A52" s="366" t="s">
        <v>570</v>
      </c>
      <c r="B52" s="363" t="s">
        <v>571</v>
      </c>
      <c r="C52" s="369"/>
      <c r="D52" s="369"/>
      <c r="E52" s="370"/>
    </row>
    <row r="53" spans="1:5" s="361" customFormat="1" x14ac:dyDescent="0.2">
      <c r="A53" s="362" t="s">
        <v>572</v>
      </c>
      <c r="B53" s="363" t="s">
        <v>573</v>
      </c>
      <c r="C53" s="369">
        <v>207838476</v>
      </c>
      <c r="D53" s="369"/>
      <c r="E53" s="370"/>
    </row>
    <row r="54" spans="1:5" s="361" customFormat="1" ht="21" x14ac:dyDescent="0.2">
      <c r="A54" s="362" t="s">
        <v>574</v>
      </c>
      <c r="B54" s="363" t="s">
        <v>575</v>
      </c>
      <c r="C54" s="371">
        <f>+C10+C11+C37+C53</f>
        <v>674895388</v>
      </c>
      <c r="D54" s="371">
        <f>+D10+D11+D37+D53</f>
        <v>0</v>
      </c>
      <c r="E54" s="372">
        <f>+E10+E11+E37+E53</f>
        <v>0</v>
      </c>
    </row>
    <row r="55" spans="1:5" s="361" customFormat="1" x14ac:dyDescent="0.2">
      <c r="A55" s="362" t="s">
        <v>576</v>
      </c>
      <c r="B55" s="363" t="s">
        <v>577</v>
      </c>
      <c r="C55" s="369">
        <v>1044786</v>
      </c>
      <c r="D55" s="369"/>
      <c r="E55" s="370"/>
    </row>
    <row r="56" spans="1:5" s="361" customFormat="1" x14ac:dyDescent="0.2">
      <c r="A56" s="362" t="s">
        <v>578</v>
      </c>
      <c r="B56" s="363" t="s">
        <v>579</v>
      </c>
      <c r="C56" s="369"/>
      <c r="D56" s="369"/>
      <c r="E56" s="370"/>
    </row>
    <row r="57" spans="1:5" s="361" customFormat="1" x14ac:dyDescent="0.2">
      <c r="A57" s="362" t="s">
        <v>580</v>
      </c>
      <c r="B57" s="363" t="s">
        <v>581</v>
      </c>
      <c r="C57" s="371">
        <f>+C55+C56</f>
        <v>1044786</v>
      </c>
      <c r="D57" s="371">
        <f>+D55+D56</f>
        <v>0</v>
      </c>
      <c r="E57" s="372">
        <f>+E55+E56</f>
        <v>0</v>
      </c>
    </row>
    <row r="58" spans="1:5" s="361" customFormat="1" x14ac:dyDescent="0.2">
      <c r="A58" s="362" t="s">
        <v>582</v>
      </c>
      <c r="B58" s="363" t="s">
        <v>583</v>
      </c>
      <c r="C58" s="369"/>
      <c r="D58" s="369"/>
      <c r="E58" s="370"/>
    </row>
    <row r="59" spans="1:5" s="361" customFormat="1" x14ac:dyDescent="0.2">
      <c r="A59" s="362" t="s">
        <v>584</v>
      </c>
      <c r="B59" s="363" t="s">
        <v>585</v>
      </c>
      <c r="C59" s="369">
        <v>92885</v>
      </c>
      <c r="D59" s="369"/>
      <c r="E59" s="370"/>
    </row>
    <row r="60" spans="1:5" s="361" customFormat="1" x14ac:dyDescent="0.2">
      <c r="A60" s="362" t="s">
        <v>586</v>
      </c>
      <c r="B60" s="363" t="s">
        <v>587</v>
      </c>
      <c r="C60" s="369">
        <v>10640</v>
      </c>
      <c r="D60" s="369"/>
      <c r="E60" s="370"/>
    </row>
    <row r="61" spans="1:5" s="361" customFormat="1" x14ac:dyDescent="0.2">
      <c r="A61" s="362" t="s">
        <v>588</v>
      </c>
      <c r="B61" s="363" t="s">
        <v>589</v>
      </c>
      <c r="C61" s="369"/>
      <c r="D61" s="369"/>
      <c r="E61" s="370"/>
    </row>
    <row r="62" spans="1:5" s="361" customFormat="1" x14ac:dyDescent="0.2">
      <c r="A62" s="362" t="s">
        <v>590</v>
      </c>
      <c r="B62" s="363" t="s">
        <v>591</v>
      </c>
      <c r="C62" s="371">
        <f>+C58+C59+C60+C61</f>
        <v>103525</v>
      </c>
      <c r="D62" s="371">
        <f>+D58+D59+D60+D61</f>
        <v>0</v>
      </c>
      <c r="E62" s="372">
        <f>+E58+E59+E60+E61</f>
        <v>0</v>
      </c>
    </row>
    <row r="63" spans="1:5" s="361" customFormat="1" x14ac:dyDescent="0.2">
      <c r="A63" s="362" t="s">
        <v>592</v>
      </c>
      <c r="B63" s="363" t="s">
        <v>593</v>
      </c>
      <c r="C63" s="369">
        <v>309279</v>
      </c>
      <c r="D63" s="369"/>
      <c r="E63" s="370"/>
    </row>
    <row r="64" spans="1:5" s="361" customFormat="1" x14ac:dyDescent="0.2">
      <c r="A64" s="362" t="s">
        <v>594</v>
      </c>
      <c r="B64" s="363" t="s">
        <v>595</v>
      </c>
      <c r="C64" s="369"/>
      <c r="D64" s="369"/>
      <c r="E64" s="370"/>
    </row>
    <row r="65" spans="1:5" s="361" customFormat="1" x14ac:dyDescent="0.2">
      <c r="A65" s="362" t="s">
        <v>596</v>
      </c>
      <c r="B65" s="363" t="s">
        <v>597</v>
      </c>
      <c r="C65" s="369">
        <v>2743333</v>
      </c>
      <c r="D65" s="369"/>
      <c r="E65" s="370"/>
    </row>
    <row r="66" spans="1:5" s="361" customFormat="1" x14ac:dyDescent="0.2">
      <c r="A66" s="362" t="s">
        <v>598</v>
      </c>
      <c r="B66" s="363" t="s">
        <v>599</v>
      </c>
      <c r="C66" s="371">
        <f>+C63+C64+C65</f>
        <v>3052612</v>
      </c>
      <c r="D66" s="371">
        <f>+D63+D64+D65</f>
        <v>0</v>
      </c>
      <c r="E66" s="372">
        <f>+E63+E64+E65</f>
        <v>0</v>
      </c>
    </row>
    <row r="67" spans="1:5" s="361" customFormat="1" x14ac:dyDescent="0.2">
      <c r="A67" s="362" t="s">
        <v>600</v>
      </c>
      <c r="B67" s="363" t="s">
        <v>601</v>
      </c>
      <c r="C67" s="369"/>
      <c r="D67" s="369"/>
      <c r="E67" s="370"/>
    </row>
    <row r="68" spans="1:5" s="361" customFormat="1" ht="21" x14ac:dyDescent="0.2">
      <c r="A68" s="362" t="s">
        <v>602</v>
      </c>
      <c r="B68" s="363" t="s">
        <v>603</v>
      </c>
      <c r="C68" s="369">
        <v>-350000</v>
      </c>
      <c r="D68" s="369"/>
      <c r="E68" s="370"/>
    </row>
    <row r="69" spans="1:5" s="361" customFormat="1" x14ac:dyDescent="0.2">
      <c r="A69" s="362" t="s">
        <v>661</v>
      </c>
      <c r="B69" s="363" t="s">
        <v>604</v>
      </c>
      <c r="C69" s="371">
        <f>+C67+C68</f>
        <v>-350000</v>
      </c>
      <c r="D69" s="371">
        <f>+D67+D68</f>
        <v>0</v>
      </c>
      <c r="E69" s="372">
        <f>+E67+E68</f>
        <v>0</v>
      </c>
    </row>
    <row r="70" spans="1:5" s="361" customFormat="1" x14ac:dyDescent="0.2">
      <c r="A70" s="362" t="s">
        <v>605</v>
      </c>
      <c r="B70" s="363" t="s">
        <v>606</v>
      </c>
      <c r="C70" s="369"/>
      <c r="D70" s="369"/>
      <c r="E70" s="370"/>
    </row>
    <row r="71" spans="1:5" s="361" customFormat="1" ht="16.5" thickBot="1" x14ac:dyDescent="0.25">
      <c r="A71" s="373" t="s">
        <v>607</v>
      </c>
      <c r="B71" s="374" t="s">
        <v>608</v>
      </c>
      <c r="C71" s="375">
        <f>+C54+C57+C62+C66+C69+C70</f>
        <v>678746311</v>
      </c>
      <c r="D71" s="375">
        <f>+D54+D57+D62+D66+D69+D70</f>
        <v>0</v>
      </c>
      <c r="E71" s="376">
        <f>+E54+E57+E62+E66+E69+E70</f>
        <v>0</v>
      </c>
    </row>
    <row r="72" spans="1:5" x14ac:dyDescent="0.25">
      <c r="A72" s="377"/>
      <c r="C72" s="378"/>
      <c r="D72" s="378"/>
      <c r="E72" s="379"/>
    </row>
    <row r="73" spans="1:5" x14ac:dyDescent="0.25">
      <c r="A73" s="377"/>
      <c r="C73" s="378"/>
      <c r="D73" s="378"/>
      <c r="E73" s="379"/>
    </row>
    <row r="74" spans="1:5" x14ac:dyDescent="0.25">
      <c r="A74" s="380"/>
      <c r="C74" s="378"/>
      <c r="D74" s="378"/>
      <c r="E74" s="379"/>
    </row>
    <row r="75" spans="1:5" x14ac:dyDescent="0.25">
      <c r="A75" s="716"/>
      <c r="B75" s="716"/>
      <c r="C75" s="716"/>
      <c r="D75" s="716"/>
      <c r="E75" s="716"/>
    </row>
    <row r="76" spans="1:5" x14ac:dyDescent="0.25">
      <c r="A76" s="716"/>
      <c r="B76" s="716"/>
      <c r="C76" s="716"/>
      <c r="D76" s="716"/>
      <c r="E76" s="716"/>
    </row>
  </sheetData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r:id="rId1"/>
  <headerFooter alignWithMargins="0">
    <oddFooter>&amp;C&amp;P</oddFooter>
  </headerFooter>
  <rowBreaks count="1" manualBreakCount="1">
    <brk id="4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view="pageLayout" topLeftCell="A2" zoomScaleNormal="120" workbookViewId="0">
      <selection activeCell="C23" sqref="C23"/>
    </sheetView>
  </sheetViews>
  <sheetFormatPr defaultRowHeight="12.75" x14ac:dyDescent="0.2"/>
  <cols>
    <col min="1" max="1" width="71.1640625" style="383" customWidth="1"/>
    <col min="2" max="2" width="6.1640625" style="395" customWidth="1"/>
    <col min="3" max="3" width="18" style="382" customWidth="1"/>
    <col min="4" max="16384" width="9.33203125" style="382"/>
  </cols>
  <sheetData>
    <row r="1" spans="1:3" ht="16.5" customHeight="1" x14ac:dyDescent="0.2">
      <c r="A1" s="724" t="str">
        <f>CONCATENATE("3.2. tájékoztató tábla ",Z_ALAPADATOK!A7," ",Z_ALAPADATOK!B7," ",Z_ALAPADATOK!C7," ",Z_ALAPADATOK!D7," ",Z_ALAPADATOK!E7," ",Z_ALAPADATOK!F7," ",Z_ALAPADATOK!G7," ",Z_ALAPADATOK!H7)</f>
        <v>3.2. tájékoztató tábla a … / 2021 ( … ) önkormányzati rendelethez</v>
      </c>
      <c r="B1" s="725"/>
      <c r="C1" s="725"/>
    </row>
    <row r="2" spans="1:3" ht="16.5" customHeight="1" x14ac:dyDescent="0.2">
      <c r="A2" s="459"/>
      <c r="B2" s="460"/>
      <c r="C2" s="461"/>
    </row>
    <row r="3" spans="1:3" ht="16.5" customHeight="1" x14ac:dyDescent="0.2">
      <c r="A3" s="728" t="s">
        <v>663</v>
      </c>
      <c r="B3" s="728"/>
      <c r="C3" s="728"/>
    </row>
    <row r="4" spans="1:3" ht="16.5" customHeight="1" x14ac:dyDescent="0.2">
      <c r="A4" s="726" t="s">
        <v>707</v>
      </c>
      <c r="B4" s="726"/>
      <c r="C4" s="726"/>
    </row>
    <row r="5" spans="1:3" ht="16.5" customHeight="1" x14ac:dyDescent="0.2">
      <c r="A5" s="726" t="str">
        <f>'Z_3.1.tájékoztató_t.'!A4</f>
        <v>2020. év</v>
      </c>
      <c r="B5" s="727"/>
      <c r="C5" s="727"/>
    </row>
    <row r="6" spans="1:3" ht="13.5" thickBot="1" x14ac:dyDescent="0.25">
      <c r="A6" s="459"/>
      <c r="B6" s="729" t="e">
        <f>'Z_2.tájékoztató_t.'!E6</f>
        <v>#REF!</v>
      </c>
      <c r="C6" s="729"/>
    </row>
    <row r="7" spans="1:3" s="384" customFormat="1" ht="31.5" customHeight="1" x14ac:dyDescent="0.2">
      <c r="A7" s="730" t="s">
        <v>609</v>
      </c>
      <c r="B7" s="732" t="s">
        <v>504</v>
      </c>
      <c r="C7" s="734" t="s">
        <v>610</v>
      </c>
    </row>
    <row r="8" spans="1:3" s="384" customFormat="1" x14ac:dyDescent="0.2">
      <c r="A8" s="731"/>
      <c r="B8" s="733"/>
      <c r="C8" s="735"/>
    </row>
    <row r="9" spans="1:3" s="385" customFormat="1" ht="13.5" thickBot="1" x14ac:dyDescent="0.25">
      <c r="A9" s="462" t="s">
        <v>358</v>
      </c>
      <c r="B9" s="463" t="s">
        <v>359</v>
      </c>
      <c r="C9" s="464" t="s">
        <v>360</v>
      </c>
    </row>
    <row r="10" spans="1:3" ht="15.75" customHeight="1" x14ac:dyDescent="0.2">
      <c r="A10" s="362" t="s">
        <v>611</v>
      </c>
      <c r="B10" s="386" t="s">
        <v>511</v>
      </c>
      <c r="C10" s="387">
        <v>687226731</v>
      </c>
    </row>
    <row r="11" spans="1:3" ht="15.75" customHeight="1" x14ac:dyDescent="0.2">
      <c r="A11" s="362" t="s">
        <v>612</v>
      </c>
      <c r="B11" s="363" t="s">
        <v>513</v>
      </c>
      <c r="C11" s="387"/>
    </row>
    <row r="12" spans="1:3" ht="15.75" customHeight="1" x14ac:dyDescent="0.2">
      <c r="A12" s="362" t="s">
        <v>613</v>
      </c>
      <c r="B12" s="363" t="s">
        <v>515</v>
      </c>
      <c r="C12" s="387">
        <v>2973231</v>
      </c>
    </row>
    <row r="13" spans="1:3" ht="15.75" customHeight="1" x14ac:dyDescent="0.2">
      <c r="A13" s="362" t="s">
        <v>614</v>
      </c>
      <c r="B13" s="363" t="s">
        <v>517</v>
      </c>
      <c r="C13" s="388">
        <v>-79257758</v>
      </c>
    </row>
    <row r="14" spans="1:3" ht="15.75" customHeight="1" x14ac:dyDescent="0.2">
      <c r="A14" s="362" t="s">
        <v>615</v>
      </c>
      <c r="B14" s="363" t="s">
        <v>519</v>
      </c>
      <c r="C14" s="388"/>
    </row>
    <row r="15" spans="1:3" ht="15.75" customHeight="1" x14ac:dyDescent="0.2">
      <c r="A15" s="362" t="s">
        <v>616</v>
      </c>
      <c r="B15" s="363" t="s">
        <v>521</v>
      </c>
      <c r="C15" s="388">
        <v>-19895026</v>
      </c>
    </row>
    <row r="16" spans="1:3" ht="15.75" customHeight="1" x14ac:dyDescent="0.2">
      <c r="A16" s="362" t="s">
        <v>617</v>
      </c>
      <c r="B16" s="363" t="s">
        <v>523</v>
      </c>
      <c r="C16" s="389">
        <f>+C10+C11+C12+C13+C14+C15</f>
        <v>591047178</v>
      </c>
    </row>
    <row r="17" spans="1:5" ht="15.75" customHeight="1" x14ac:dyDescent="0.2">
      <c r="A17" s="362" t="s">
        <v>618</v>
      </c>
      <c r="B17" s="363" t="s">
        <v>525</v>
      </c>
      <c r="C17" s="390">
        <v>362654</v>
      </c>
    </row>
    <row r="18" spans="1:5" ht="15.75" customHeight="1" x14ac:dyDescent="0.2">
      <c r="A18" s="362" t="s">
        <v>619</v>
      </c>
      <c r="B18" s="363" t="s">
        <v>527</v>
      </c>
      <c r="C18" s="388">
        <v>730135</v>
      </c>
    </row>
    <row r="19" spans="1:5" ht="15.75" customHeight="1" x14ac:dyDescent="0.2">
      <c r="A19" s="362" t="s">
        <v>620</v>
      </c>
      <c r="B19" s="363" t="s">
        <v>13</v>
      </c>
      <c r="C19" s="388">
        <v>1265457</v>
      </c>
    </row>
    <row r="20" spans="1:5" ht="15.75" customHeight="1" x14ac:dyDescent="0.2">
      <c r="A20" s="362" t="s">
        <v>621</v>
      </c>
      <c r="B20" s="363" t="s">
        <v>14</v>
      </c>
      <c r="C20" s="389">
        <f>+C17+C18+C19</f>
        <v>2358246</v>
      </c>
    </row>
    <row r="21" spans="1:5" s="391" customFormat="1" ht="15.75" customHeight="1" x14ac:dyDescent="0.2">
      <c r="A21" s="362" t="s">
        <v>622</v>
      </c>
      <c r="B21" s="363" t="s">
        <v>15</v>
      </c>
      <c r="C21" s="388"/>
    </row>
    <row r="22" spans="1:5" ht="15.75" customHeight="1" x14ac:dyDescent="0.2">
      <c r="A22" s="362" t="s">
        <v>623</v>
      </c>
      <c r="B22" s="363" t="s">
        <v>16</v>
      </c>
      <c r="C22" s="388">
        <v>85340887</v>
      </c>
    </row>
    <row r="23" spans="1:5" ht="15.75" customHeight="1" thickBot="1" x14ac:dyDescent="0.25">
      <c r="A23" s="392" t="s">
        <v>624</v>
      </c>
      <c r="B23" s="374" t="s">
        <v>17</v>
      </c>
      <c r="C23" s="393">
        <f>+C16+C20+C21+C22</f>
        <v>678746311</v>
      </c>
    </row>
    <row r="24" spans="1:5" ht="15.75" x14ac:dyDescent="0.25">
      <c r="A24" s="377"/>
      <c r="B24" s="380"/>
      <c r="C24" s="378"/>
      <c r="D24" s="378"/>
      <c r="E24" s="378"/>
    </row>
    <row r="25" spans="1:5" ht="15.75" x14ac:dyDescent="0.25">
      <c r="A25" s="377"/>
      <c r="B25" s="380"/>
      <c r="C25" s="378"/>
      <c r="D25" s="378"/>
      <c r="E25" s="378"/>
    </row>
    <row r="26" spans="1:5" ht="15.75" x14ac:dyDescent="0.25">
      <c r="A26" s="380"/>
      <c r="B26" s="380"/>
      <c r="C26" s="378"/>
      <c r="D26" s="378"/>
      <c r="E26" s="378"/>
    </row>
    <row r="27" spans="1:5" ht="15.75" x14ac:dyDescent="0.25">
      <c r="A27" s="723"/>
      <c r="B27" s="723"/>
      <c r="C27" s="723"/>
      <c r="D27" s="394"/>
      <c r="E27" s="394"/>
    </row>
    <row r="28" spans="1:5" ht="15.75" x14ac:dyDescent="0.25">
      <c r="A28" s="723"/>
      <c r="B28" s="723"/>
      <c r="C28" s="723"/>
      <c r="D28" s="394"/>
      <c r="E28" s="394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16" zoomScale="120" zoomScaleNormal="120" workbookViewId="0">
      <selection sqref="A1:D1"/>
    </sheetView>
  </sheetViews>
  <sheetFormatPr defaultColWidth="12" defaultRowHeight="15.75" x14ac:dyDescent="0.25"/>
  <cols>
    <col min="1" max="1" width="58.83203125" style="396" customWidth="1"/>
    <col min="2" max="2" width="6.83203125" style="396" customWidth="1"/>
    <col min="3" max="3" width="17.1640625" style="396" customWidth="1"/>
    <col min="4" max="4" width="19.1640625" style="396" customWidth="1"/>
    <col min="5" max="16384" width="12" style="396"/>
  </cols>
  <sheetData>
    <row r="1" spans="1:4" ht="16.5" customHeight="1" x14ac:dyDescent="0.25">
      <c r="A1" s="741" t="str">
        <f>CONCATENATE("3.3. tájékoztató tábla ",Z_ALAPADATOK!A7," ",Z_ALAPADATOK!B7," ",Z_ALAPADATOK!C7," ",Z_ALAPADATOK!D7," ",Z_ALAPADATOK!E7," ",Z_ALAPADATOK!F7," ",Z_ALAPADATOK!G7," ",Z_ALAPADATOK!H7)</f>
        <v>3.3. tájékoztató tábla a … / 2021 ( … ) önkormányzati rendelethez</v>
      </c>
      <c r="B1" s="741"/>
      <c r="C1" s="741"/>
      <c r="D1" s="741"/>
    </row>
    <row r="2" spans="1:4" s="465" customFormat="1" ht="16.5" customHeight="1" x14ac:dyDescent="0.25"/>
    <row r="3" spans="1:4" s="424" customFormat="1" ht="16.5" customHeight="1" x14ac:dyDescent="0.25">
      <c r="A3" s="742" t="s">
        <v>663</v>
      </c>
      <c r="B3" s="742"/>
      <c r="C3" s="742"/>
      <c r="D3" s="742"/>
    </row>
    <row r="4" spans="1:4" s="424" customFormat="1" ht="16.5" customHeight="1" x14ac:dyDescent="0.25">
      <c r="A4" s="742" t="s">
        <v>667</v>
      </c>
      <c r="B4" s="742"/>
      <c r="C4" s="742"/>
      <c r="D4" s="742"/>
    </row>
    <row r="5" spans="1:4" s="424" customFormat="1" ht="16.5" customHeight="1" x14ac:dyDescent="0.25">
      <c r="A5" s="736" t="str">
        <f>'Z_3.1.tájékoztató_t.'!A4</f>
        <v>2020. év</v>
      </c>
      <c r="B5" s="737"/>
      <c r="C5" s="737"/>
      <c r="D5" s="737"/>
    </row>
    <row r="6" spans="1:4" ht="16.5" customHeight="1" thickBot="1" x14ac:dyDescent="0.3"/>
    <row r="7" spans="1:4" ht="43.5" customHeight="1" thickBot="1" x14ac:dyDescent="0.3">
      <c r="A7" s="397" t="s">
        <v>40</v>
      </c>
      <c r="B7" s="398" t="s">
        <v>504</v>
      </c>
      <c r="C7" s="399" t="s">
        <v>625</v>
      </c>
      <c r="D7" s="400" t="s">
        <v>626</v>
      </c>
    </row>
    <row r="8" spans="1:4" ht="16.5" thickBot="1" x14ac:dyDescent="0.3">
      <c r="A8" s="401" t="s">
        <v>358</v>
      </c>
      <c r="B8" s="402" t="s">
        <v>359</v>
      </c>
      <c r="C8" s="402" t="s">
        <v>360</v>
      </c>
      <c r="D8" s="403" t="s">
        <v>362</v>
      </c>
    </row>
    <row r="9" spans="1:4" ht="15.75" customHeight="1" x14ac:dyDescent="0.25">
      <c r="A9" s="404" t="s">
        <v>627</v>
      </c>
      <c r="B9" s="405" t="s">
        <v>4</v>
      </c>
      <c r="C9" s="406"/>
      <c r="D9" s="407"/>
    </row>
    <row r="10" spans="1:4" ht="15.75" customHeight="1" x14ac:dyDescent="0.25">
      <c r="A10" s="404" t="s">
        <v>628</v>
      </c>
      <c r="B10" s="408" t="s">
        <v>5</v>
      </c>
      <c r="C10" s="409"/>
      <c r="D10" s="410"/>
    </row>
    <row r="11" spans="1:4" ht="15.75" customHeight="1" x14ac:dyDescent="0.25">
      <c r="A11" s="404" t="s">
        <v>629</v>
      </c>
      <c r="B11" s="408" t="s">
        <v>6</v>
      </c>
      <c r="C11" s="409"/>
      <c r="D11" s="410"/>
    </row>
    <row r="12" spans="1:4" ht="15.75" customHeight="1" thickBot="1" x14ac:dyDescent="0.3">
      <c r="A12" s="411" t="s">
        <v>630</v>
      </c>
      <c r="B12" s="412" t="s">
        <v>7</v>
      </c>
      <c r="C12" s="413"/>
      <c r="D12" s="414"/>
    </row>
    <row r="13" spans="1:4" ht="15.75" customHeight="1" thickBot="1" x14ac:dyDescent="0.3">
      <c r="A13" s="415" t="s">
        <v>631</v>
      </c>
      <c r="B13" s="416" t="s">
        <v>8</v>
      </c>
      <c r="C13" s="571"/>
      <c r="D13" s="417">
        <f>+D14+D15+D16+D17</f>
        <v>0</v>
      </c>
    </row>
    <row r="14" spans="1:4" ht="15.75" customHeight="1" x14ac:dyDescent="0.25">
      <c r="A14" s="418" t="s">
        <v>632</v>
      </c>
      <c r="B14" s="405" t="s">
        <v>9</v>
      </c>
      <c r="C14" s="406"/>
      <c r="D14" s="407"/>
    </row>
    <row r="15" spans="1:4" ht="15.75" customHeight="1" x14ac:dyDescent="0.25">
      <c r="A15" s="404" t="s">
        <v>633</v>
      </c>
      <c r="B15" s="408" t="s">
        <v>10</v>
      </c>
      <c r="C15" s="409"/>
      <c r="D15" s="410"/>
    </row>
    <row r="16" spans="1:4" ht="15.75" customHeight="1" x14ac:dyDescent="0.25">
      <c r="A16" s="404" t="s">
        <v>634</v>
      </c>
      <c r="B16" s="408" t="s">
        <v>11</v>
      </c>
      <c r="C16" s="409"/>
      <c r="D16" s="410"/>
    </row>
    <row r="17" spans="1:4" ht="15.75" customHeight="1" thickBot="1" x14ac:dyDescent="0.3">
      <c r="A17" s="411" t="s">
        <v>635</v>
      </c>
      <c r="B17" s="412" t="s">
        <v>12</v>
      </c>
      <c r="C17" s="413"/>
      <c r="D17" s="414"/>
    </row>
    <row r="18" spans="1:4" ht="15.75" customHeight="1" thickBot="1" x14ac:dyDescent="0.3">
      <c r="A18" s="415" t="s">
        <v>636</v>
      </c>
      <c r="B18" s="416" t="s">
        <v>13</v>
      </c>
      <c r="C18" s="571"/>
      <c r="D18" s="417">
        <f>+D19+D20+D21</f>
        <v>0</v>
      </c>
    </row>
    <row r="19" spans="1:4" ht="15.75" customHeight="1" x14ac:dyDescent="0.25">
      <c r="A19" s="418" t="s">
        <v>637</v>
      </c>
      <c r="B19" s="405" t="s">
        <v>14</v>
      </c>
      <c r="C19" s="406"/>
      <c r="D19" s="407"/>
    </row>
    <row r="20" spans="1:4" ht="15.75" customHeight="1" x14ac:dyDescent="0.25">
      <c r="A20" s="404" t="s">
        <v>638</v>
      </c>
      <c r="B20" s="408" t="s">
        <v>15</v>
      </c>
      <c r="C20" s="409"/>
      <c r="D20" s="410"/>
    </row>
    <row r="21" spans="1:4" ht="15.75" customHeight="1" thickBot="1" x14ac:dyDescent="0.3">
      <c r="A21" s="411" t="s">
        <v>639</v>
      </c>
      <c r="B21" s="412" t="s">
        <v>16</v>
      </c>
      <c r="C21" s="413"/>
      <c r="D21" s="414"/>
    </row>
    <row r="22" spans="1:4" ht="15.75" customHeight="1" thickBot="1" x14ac:dyDescent="0.3">
      <c r="A22" s="415" t="s">
        <v>640</v>
      </c>
      <c r="B22" s="416" t="s">
        <v>17</v>
      </c>
      <c r="C22" s="571"/>
      <c r="D22" s="417">
        <f>+D23+D24+D25</f>
        <v>0</v>
      </c>
    </row>
    <row r="23" spans="1:4" ht="15.75" customHeight="1" x14ac:dyDescent="0.25">
      <c r="A23" s="418" t="s">
        <v>641</v>
      </c>
      <c r="B23" s="405" t="s">
        <v>18</v>
      </c>
      <c r="C23" s="406"/>
      <c r="D23" s="407"/>
    </row>
    <row r="24" spans="1:4" ht="15.75" customHeight="1" x14ac:dyDescent="0.25">
      <c r="A24" s="404" t="s">
        <v>642</v>
      </c>
      <c r="B24" s="408" t="s">
        <v>19</v>
      </c>
      <c r="C24" s="409"/>
      <c r="D24" s="410"/>
    </row>
    <row r="25" spans="1:4" ht="15.75" customHeight="1" x14ac:dyDescent="0.25">
      <c r="A25" s="404" t="s">
        <v>643</v>
      </c>
      <c r="B25" s="408" t="s">
        <v>20</v>
      </c>
      <c r="C25" s="409"/>
      <c r="D25" s="410"/>
    </row>
    <row r="26" spans="1:4" ht="15.75" customHeight="1" x14ac:dyDescent="0.25">
      <c r="A26" s="404" t="s">
        <v>644</v>
      </c>
      <c r="B26" s="408" t="s">
        <v>21</v>
      </c>
      <c r="C26" s="409"/>
      <c r="D26" s="410"/>
    </row>
    <row r="27" spans="1:4" ht="15.75" customHeight="1" x14ac:dyDescent="0.25">
      <c r="A27" s="404"/>
      <c r="B27" s="408" t="s">
        <v>22</v>
      </c>
      <c r="C27" s="409"/>
      <c r="D27" s="410"/>
    </row>
    <row r="28" spans="1:4" ht="15.75" customHeight="1" x14ac:dyDescent="0.25">
      <c r="A28" s="404"/>
      <c r="B28" s="408" t="s">
        <v>23</v>
      </c>
      <c r="C28" s="409"/>
      <c r="D28" s="410"/>
    </row>
    <row r="29" spans="1:4" ht="15.75" customHeight="1" x14ac:dyDescent="0.25">
      <c r="A29" s="404"/>
      <c r="B29" s="408" t="s">
        <v>24</v>
      </c>
      <c r="C29" s="409"/>
      <c r="D29" s="410"/>
    </row>
    <row r="30" spans="1:4" ht="15.75" customHeight="1" x14ac:dyDescent="0.25">
      <c r="A30" s="404"/>
      <c r="B30" s="408" t="s">
        <v>25</v>
      </c>
      <c r="C30" s="409"/>
      <c r="D30" s="410"/>
    </row>
    <row r="31" spans="1:4" ht="15.75" customHeight="1" x14ac:dyDescent="0.25">
      <c r="A31" s="404"/>
      <c r="B31" s="408" t="s">
        <v>26</v>
      </c>
      <c r="C31" s="409"/>
      <c r="D31" s="410"/>
    </row>
    <row r="32" spans="1:4" ht="15.75" customHeight="1" x14ac:dyDescent="0.25">
      <c r="A32" s="404"/>
      <c r="B32" s="408" t="s">
        <v>27</v>
      </c>
      <c r="C32" s="409"/>
      <c r="D32" s="410"/>
    </row>
    <row r="33" spans="1:6" ht="15.75" customHeight="1" x14ac:dyDescent="0.25">
      <c r="A33" s="404"/>
      <c r="B33" s="408" t="s">
        <v>28</v>
      </c>
      <c r="C33" s="409"/>
      <c r="D33" s="410"/>
    </row>
    <row r="34" spans="1:6" ht="15.75" customHeight="1" x14ac:dyDescent="0.25">
      <c r="A34" s="404"/>
      <c r="B34" s="408" t="s">
        <v>29</v>
      </c>
      <c r="C34" s="409"/>
      <c r="D34" s="410"/>
    </row>
    <row r="35" spans="1:6" ht="15.75" customHeight="1" x14ac:dyDescent="0.25">
      <c r="A35" s="404"/>
      <c r="B35" s="408" t="s">
        <v>30</v>
      </c>
      <c r="C35" s="409"/>
      <c r="D35" s="410"/>
    </row>
    <row r="36" spans="1:6" ht="15.75" customHeight="1" x14ac:dyDescent="0.25">
      <c r="A36" s="404"/>
      <c r="B36" s="408" t="s">
        <v>31</v>
      </c>
      <c r="C36" s="409"/>
      <c r="D36" s="410"/>
    </row>
    <row r="37" spans="1:6" ht="15.75" customHeight="1" x14ac:dyDescent="0.25">
      <c r="A37" s="404"/>
      <c r="B37" s="408" t="s">
        <v>498</v>
      </c>
      <c r="C37" s="409"/>
      <c r="D37" s="410"/>
    </row>
    <row r="38" spans="1:6" ht="15.75" customHeight="1" x14ac:dyDescent="0.25">
      <c r="A38" s="404"/>
      <c r="B38" s="408" t="s">
        <v>499</v>
      </c>
      <c r="C38" s="409"/>
      <c r="D38" s="410"/>
    </row>
    <row r="39" spans="1:6" ht="15.75" customHeight="1" x14ac:dyDescent="0.25">
      <c r="A39" s="404"/>
      <c r="B39" s="408" t="s">
        <v>500</v>
      </c>
      <c r="C39" s="409"/>
      <c r="D39" s="410"/>
    </row>
    <row r="40" spans="1:6" ht="15.75" customHeight="1" x14ac:dyDescent="0.25">
      <c r="A40" s="404"/>
      <c r="B40" s="408" t="s">
        <v>501</v>
      </c>
      <c r="C40" s="409"/>
      <c r="D40" s="410"/>
    </row>
    <row r="41" spans="1:6" ht="15.75" customHeight="1" thickBot="1" x14ac:dyDescent="0.3">
      <c r="A41" s="411"/>
      <c r="B41" s="412" t="s">
        <v>502</v>
      </c>
      <c r="C41" s="413"/>
      <c r="D41" s="414"/>
    </row>
    <row r="42" spans="1:6" ht="15.75" customHeight="1" thickBot="1" x14ac:dyDescent="0.3">
      <c r="A42" s="738" t="s">
        <v>645</v>
      </c>
      <c r="B42" s="739"/>
      <c r="C42" s="419"/>
      <c r="D42" s="417">
        <f>+D9+D10+D11+D12+D13+D18+D22+D26+D27+D28+D29+D30+D31+D32+D33+D34+D35+D36+D37+D38+D39+D40+D41</f>
        <v>0</v>
      </c>
      <c r="F42" s="420"/>
    </row>
    <row r="43" spans="1:6" x14ac:dyDescent="0.25">
      <c r="A43" s="421" t="s">
        <v>646</v>
      </c>
    </row>
    <row r="44" spans="1:6" x14ac:dyDescent="0.25">
      <c r="A44" s="422"/>
      <c r="B44" s="422"/>
      <c r="C44" s="740"/>
      <c r="D44" s="740"/>
    </row>
    <row r="45" spans="1:6" x14ac:dyDescent="0.25">
      <c r="A45" s="423"/>
      <c r="B45" s="423"/>
    </row>
    <row r="46" spans="1:6" x14ac:dyDescent="0.25">
      <c r="A46" s="423"/>
      <c r="B46" s="423"/>
      <c r="C46" s="423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5"/>
  <sheetViews>
    <sheetView zoomScale="120" zoomScaleNormal="120" workbookViewId="0">
      <selection activeCell="C13" sqref="C13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9" width="9.33203125" style="31"/>
    <col min="10" max="10" width="12.33203125" style="31" customWidth="1"/>
    <col min="11" max="16384" width="9.33203125" style="31"/>
  </cols>
  <sheetData>
    <row r="2" spans="1:10" ht="15" x14ac:dyDescent="0.25">
      <c r="A2" s="702" t="str">
        <f>CONCATENATE("4. tájékoztató tábla ",Z_ALAPADATOK!A7," ",Z_ALAPADATOK!B7," ",Z_ALAPADATOK!C7," ",Z_ALAPADATOK!D7," ",Z_ALAPADATOK!E7," ",Z_ALAPADATOK!F7," ",Z_ALAPADATOK!G7," ",Z_ALAPADATOK!H7)</f>
        <v>4. tájékoztató tábla a … / 2021 ( … ) önkormányzati rendelethez</v>
      </c>
      <c r="B2" s="744"/>
      <c r="C2" s="744"/>
    </row>
    <row r="3" spans="1:10" ht="14.25" x14ac:dyDescent="0.2">
      <c r="A3" s="425"/>
      <c r="B3" s="425"/>
      <c r="C3" s="425"/>
    </row>
    <row r="4" spans="1:10" ht="33.75" customHeight="1" x14ac:dyDescent="0.2">
      <c r="A4" s="743" t="s">
        <v>647</v>
      </c>
      <c r="B4" s="743"/>
      <c r="C4" s="743"/>
    </row>
    <row r="5" spans="1:10" ht="13.5" thickBot="1" x14ac:dyDescent="0.25">
      <c r="C5" s="426"/>
    </row>
    <row r="6" spans="1:10" s="430" customFormat="1" ht="43.5" customHeight="1" thickBot="1" x14ac:dyDescent="0.25">
      <c r="A6" s="427" t="s">
        <v>2</v>
      </c>
      <c r="B6" s="428" t="s">
        <v>40</v>
      </c>
      <c r="C6" s="429" t="s">
        <v>648</v>
      </c>
    </row>
    <row r="7" spans="1:10" ht="28.5" customHeight="1" x14ac:dyDescent="0.2">
      <c r="A7" s="431" t="s">
        <v>4</v>
      </c>
      <c r="B7" s="432" t="s">
        <v>777</v>
      </c>
      <c r="C7" s="520">
        <v>65458</v>
      </c>
    </row>
    <row r="8" spans="1:10" ht="18" customHeight="1" x14ac:dyDescent="0.2">
      <c r="A8" s="433" t="s">
        <v>5</v>
      </c>
      <c r="B8" s="434" t="s">
        <v>649</v>
      </c>
      <c r="C8" s="467">
        <v>54508</v>
      </c>
    </row>
    <row r="9" spans="1:10" ht="18" customHeight="1" thickBot="1" x14ac:dyDescent="0.25">
      <c r="A9" s="433" t="s">
        <v>6</v>
      </c>
      <c r="B9" s="434" t="s">
        <v>650</v>
      </c>
      <c r="C9" s="467">
        <v>10950</v>
      </c>
    </row>
    <row r="10" spans="1:10" ht="18" customHeight="1" thickBot="1" x14ac:dyDescent="0.25">
      <c r="A10" s="433" t="s">
        <v>7</v>
      </c>
      <c r="B10" s="435" t="s">
        <v>651</v>
      </c>
      <c r="C10" s="589">
        <v>124896699</v>
      </c>
      <c r="J10" s="588"/>
    </row>
    <row r="11" spans="1:10" ht="18" customHeight="1" x14ac:dyDescent="0.2">
      <c r="A11" s="436" t="s">
        <v>8</v>
      </c>
      <c r="B11" s="437" t="s">
        <v>652</v>
      </c>
      <c r="C11" s="590">
        <v>-123315298</v>
      </c>
    </row>
    <row r="12" spans="1:10" ht="18" customHeight="1" thickBot="1" x14ac:dyDescent="0.25">
      <c r="A12" s="438" t="s">
        <v>9</v>
      </c>
      <c r="B12" s="439" t="s">
        <v>653</v>
      </c>
      <c r="C12" s="468">
        <v>-1543334</v>
      </c>
    </row>
    <row r="13" spans="1:10" ht="25.5" customHeight="1" x14ac:dyDescent="0.2">
      <c r="A13" s="440" t="s">
        <v>10</v>
      </c>
      <c r="B13" s="441" t="s">
        <v>778</v>
      </c>
      <c r="C13" s="469">
        <v>103525</v>
      </c>
    </row>
    <row r="14" spans="1:10" ht="18" customHeight="1" x14ac:dyDescent="0.2">
      <c r="A14" s="433" t="s">
        <v>11</v>
      </c>
      <c r="B14" s="434" t="s">
        <v>649</v>
      </c>
      <c r="C14" s="467">
        <v>10640</v>
      </c>
    </row>
    <row r="15" spans="1:10" ht="18" customHeight="1" thickBot="1" x14ac:dyDescent="0.25">
      <c r="A15" s="438" t="s">
        <v>12</v>
      </c>
      <c r="B15" s="442" t="s">
        <v>650</v>
      </c>
      <c r="C15" s="468">
        <v>92885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topLeftCell="A13" zoomScale="120" zoomScaleNormal="120" workbookViewId="0">
      <selection activeCell="A25" sqref="A2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38" t="s">
        <v>475</v>
      </c>
      <c r="B1" s="72"/>
    </row>
    <row r="2" spans="1:2" x14ac:dyDescent="0.2">
      <c r="A2" s="72"/>
      <c r="B2" s="72"/>
    </row>
    <row r="3" spans="1:2" x14ac:dyDescent="0.2">
      <c r="A3" s="240"/>
      <c r="B3" s="240"/>
    </row>
    <row r="4" spans="1:2" ht="15.75" x14ac:dyDescent="0.25">
      <c r="A4" s="74"/>
      <c r="B4" s="244"/>
    </row>
    <row r="5" spans="1:2" ht="15.75" x14ac:dyDescent="0.25">
      <c r="A5" s="74"/>
      <c r="B5" s="244"/>
    </row>
    <row r="6" spans="1:2" s="64" customFormat="1" ht="15.75" x14ac:dyDescent="0.25">
      <c r="A6" s="74" t="str">
        <f>CONCATENATE(Z_ALAPADATOK!B1,". évi eredeti előirányzat BEVÉTELEK")</f>
        <v>2019. évi eredeti előirányzat BEVÉTELEK</v>
      </c>
      <c r="B6" s="240"/>
    </row>
    <row r="7" spans="1:2" s="64" customFormat="1" x14ac:dyDescent="0.2">
      <c r="A7" s="240"/>
      <c r="B7" s="240"/>
    </row>
    <row r="8" spans="1:2" s="64" customFormat="1" x14ac:dyDescent="0.2">
      <c r="A8" s="240"/>
      <c r="B8" s="240"/>
    </row>
    <row r="9" spans="1:2" x14ac:dyDescent="0.2">
      <c r="A9" s="240" t="s">
        <v>419</v>
      </c>
      <c r="B9" s="240" t="s">
        <v>389</v>
      </c>
    </row>
    <row r="10" spans="1:2" x14ac:dyDescent="0.2">
      <c r="A10" s="240" t="s">
        <v>417</v>
      </c>
      <c r="B10" s="240" t="s">
        <v>395</v>
      </c>
    </row>
    <row r="11" spans="1:2" x14ac:dyDescent="0.2">
      <c r="A11" s="240" t="s">
        <v>418</v>
      </c>
      <c r="B11" s="240" t="s">
        <v>396</v>
      </c>
    </row>
    <row r="12" spans="1:2" x14ac:dyDescent="0.2">
      <c r="A12" s="240"/>
      <c r="B12" s="240"/>
    </row>
    <row r="13" spans="1:2" ht="15.75" x14ac:dyDescent="0.25">
      <c r="A13" s="74" t="str">
        <f>+CONCATENATE(LEFT(A6,4),". évi módosított előirányzat BEVÉTELEK")</f>
        <v>2019. évi módosított előirányzat BEVÉTELEK</v>
      </c>
      <c r="B13" s="244"/>
    </row>
    <row r="14" spans="1:2" x14ac:dyDescent="0.2">
      <c r="A14" s="240"/>
      <c r="B14" s="240"/>
    </row>
    <row r="15" spans="1:2" s="64" customFormat="1" x14ac:dyDescent="0.2">
      <c r="A15" s="240" t="s">
        <v>420</v>
      </c>
      <c r="B15" s="240" t="s">
        <v>390</v>
      </c>
    </row>
    <row r="16" spans="1:2" x14ac:dyDescent="0.2">
      <c r="A16" s="240" t="s">
        <v>421</v>
      </c>
      <c r="B16" s="240" t="s">
        <v>397</v>
      </c>
    </row>
    <row r="17" spans="1:2" x14ac:dyDescent="0.2">
      <c r="A17" s="240" t="s">
        <v>422</v>
      </c>
      <c r="B17" s="240" t="s">
        <v>398</v>
      </c>
    </row>
    <row r="18" spans="1:2" x14ac:dyDescent="0.2">
      <c r="A18" s="240"/>
      <c r="B18" s="240"/>
    </row>
    <row r="19" spans="1:2" ht="14.25" x14ac:dyDescent="0.2">
      <c r="A19" s="247" t="str">
        <f>+CONCATENATE(LEFT(A6,4),".évi teljesített BEVÉTELEK")</f>
        <v>2019.évi teljesített BEVÉTELEK</v>
      </c>
      <c r="B19" s="244"/>
    </row>
    <row r="20" spans="1:2" x14ac:dyDescent="0.2">
      <c r="A20" s="240"/>
      <c r="B20" s="240"/>
    </row>
    <row r="21" spans="1:2" x14ac:dyDescent="0.2">
      <c r="A21" s="240" t="s">
        <v>423</v>
      </c>
      <c r="B21" s="240" t="s">
        <v>391</v>
      </c>
    </row>
    <row r="22" spans="1:2" x14ac:dyDescent="0.2">
      <c r="A22" s="240" t="s">
        <v>424</v>
      </c>
      <c r="B22" s="240" t="s">
        <v>399</v>
      </c>
    </row>
    <row r="23" spans="1:2" x14ac:dyDescent="0.2">
      <c r="A23" s="240" t="s">
        <v>425</v>
      </c>
      <c r="B23" s="240" t="s">
        <v>400</v>
      </c>
    </row>
    <row r="24" spans="1:2" x14ac:dyDescent="0.2">
      <c r="A24" s="240"/>
      <c r="B24" s="240"/>
    </row>
    <row r="25" spans="1:2" ht="15.75" x14ac:dyDescent="0.25">
      <c r="A25" s="74" t="str">
        <f>+CONCATENATE(LEFT(A6,4),". évi eredeti előirányzat KIADÁSOK")</f>
        <v>2019. évi eredeti előirányzat KIADÁSOK</v>
      </c>
      <c r="B25" s="244"/>
    </row>
    <row r="26" spans="1:2" x14ac:dyDescent="0.2">
      <c r="A26" s="240"/>
      <c r="B26" s="240"/>
    </row>
    <row r="27" spans="1:2" x14ac:dyDescent="0.2">
      <c r="A27" s="240" t="s">
        <v>426</v>
      </c>
      <c r="B27" s="240" t="s">
        <v>392</v>
      </c>
    </row>
    <row r="28" spans="1:2" x14ac:dyDescent="0.2">
      <c r="A28" s="240" t="s">
        <v>427</v>
      </c>
      <c r="B28" s="240" t="s">
        <v>401</v>
      </c>
    </row>
    <row r="29" spans="1:2" x14ac:dyDescent="0.2">
      <c r="A29" s="240" t="s">
        <v>428</v>
      </c>
      <c r="B29" s="240" t="s">
        <v>402</v>
      </c>
    </row>
    <row r="30" spans="1:2" x14ac:dyDescent="0.2">
      <c r="A30" s="240"/>
      <c r="B30" s="240"/>
    </row>
    <row r="31" spans="1:2" ht="15.75" x14ac:dyDescent="0.25">
      <c r="A31" s="74" t="str">
        <f>+CONCATENATE(LEFT(A6,4),". évi módosított előirányzat KIADÁSOK")</f>
        <v>2019. évi módosított előirányzat KIADÁSOK</v>
      </c>
      <c r="B31" s="244"/>
    </row>
    <row r="32" spans="1:2" x14ac:dyDescent="0.2">
      <c r="A32" s="240"/>
      <c r="B32" s="240"/>
    </row>
    <row r="33" spans="1:2" x14ac:dyDescent="0.2">
      <c r="A33" s="240" t="s">
        <v>429</v>
      </c>
      <c r="B33" s="240" t="s">
        <v>393</v>
      </c>
    </row>
    <row r="34" spans="1:2" x14ac:dyDescent="0.2">
      <c r="A34" s="240" t="s">
        <v>430</v>
      </c>
      <c r="B34" s="240" t="s">
        <v>403</v>
      </c>
    </row>
    <row r="35" spans="1:2" x14ac:dyDescent="0.2">
      <c r="A35" s="240" t="s">
        <v>431</v>
      </c>
      <c r="B35" s="240" t="s">
        <v>404</v>
      </c>
    </row>
    <row r="36" spans="1:2" x14ac:dyDescent="0.2">
      <c r="A36" s="240"/>
      <c r="B36" s="240"/>
    </row>
    <row r="37" spans="1:2" ht="15.75" x14ac:dyDescent="0.25">
      <c r="A37" s="246" t="str">
        <f>+CONCATENATE(LEFT(A6,4),".évi teljesített KIADÁSOK")</f>
        <v>2019.évi teljesített KIADÁSOK</v>
      </c>
      <c r="B37" s="244"/>
    </row>
    <row r="38" spans="1:2" x14ac:dyDescent="0.2">
      <c r="A38" s="240"/>
      <c r="B38" s="240"/>
    </row>
    <row r="39" spans="1:2" x14ac:dyDescent="0.2">
      <c r="A39" s="240" t="s">
        <v>432</v>
      </c>
      <c r="B39" s="240" t="s">
        <v>394</v>
      </c>
    </row>
    <row r="40" spans="1:2" x14ac:dyDescent="0.2">
      <c r="A40" s="240" t="s">
        <v>433</v>
      </c>
      <c r="B40" s="240" t="s">
        <v>405</v>
      </c>
    </row>
    <row r="41" spans="1:2" x14ac:dyDescent="0.2">
      <c r="A41" s="240" t="s">
        <v>434</v>
      </c>
      <c r="B41" s="240" t="s">
        <v>406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abSelected="1" topLeftCell="A131" zoomScale="120" zoomScaleNormal="120" zoomScaleSheetLayoutView="100" workbookViewId="0">
      <selection activeCell="C100" sqref="C100"/>
    </sheetView>
  </sheetViews>
  <sheetFormatPr defaultRowHeight="15.75" x14ac:dyDescent="0.25"/>
  <cols>
    <col min="1" max="1" width="9.5" style="127" customWidth="1"/>
    <col min="2" max="2" width="65.83203125" style="127" customWidth="1"/>
    <col min="3" max="3" width="17.83203125" style="128" customWidth="1"/>
    <col min="4" max="5" width="17.83203125" style="149" customWidth="1"/>
    <col min="6" max="16384" width="9.33203125" style="149"/>
  </cols>
  <sheetData>
    <row r="1" spans="1:5" x14ac:dyDescent="0.25">
      <c r="A1" s="267"/>
      <c r="B1" s="599" t="str">
        <f>CONCATENATE("1.1. melléklet ",Z_ALAPADATOK!A7," ",Z_ALAPADATOK!B7," ",Z_ALAPADATOK!C7," ",Z_ALAPADATOK!D7," ",Z_ALAPADATOK!E7," ",Z_ALAPADATOK!F7," ",Z_ALAPADATOK!G7," ",Z_ALAPADATOK!H7)</f>
        <v>1.1. melléklet a … / 2021 ( … ) önkormányzati rendelethez</v>
      </c>
      <c r="C1" s="600"/>
      <c r="D1" s="600"/>
      <c r="E1" s="600"/>
    </row>
    <row r="2" spans="1:5" x14ac:dyDescent="0.25">
      <c r="A2" s="601" t="str">
        <f>CONCATENATE(Z_ALAPADATOK!A3)</f>
        <v>Háromhuta Község Önkormányzata</v>
      </c>
      <c r="B2" s="602"/>
      <c r="C2" s="602"/>
      <c r="D2" s="602"/>
      <c r="E2" s="602"/>
    </row>
    <row r="3" spans="1:5" x14ac:dyDescent="0.25">
      <c r="A3" s="601" t="s">
        <v>779</v>
      </c>
      <c r="B3" s="601"/>
      <c r="C3" s="603"/>
      <c r="D3" s="601"/>
      <c r="E3" s="601"/>
    </row>
    <row r="4" spans="1:5" ht="12" customHeight="1" x14ac:dyDescent="0.25">
      <c r="A4" s="601"/>
      <c r="B4" s="601"/>
      <c r="C4" s="603"/>
      <c r="D4" s="601"/>
      <c r="E4" s="601"/>
    </row>
    <row r="5" spans="1:5" x14ac:dyDescent="0.25">
      <c r="A5" s="267"/>
      <c r="B5" s="267"/>
      <c r="C5" s="268"/>
      <c r="D5" s="269"/>
      <c r="E5" s="269"/>
    </row>
    <row r="6" spans="1:5" ht="15.95" customHeight="1" x14ac:dyDescent="0.25">
      <c r="A6" s="613" t="s">
        <v>1</v>
      </c>
      <c r="B6" s="613"/>
      <c r="C6" s="613"/>
      <c r="D6" s="613"/>
      <c r="E6" s="613"/>
    </row>
    <row r="7" spans="1:5" ht="15.95" customHeight="1" thickBot="1" x14ac:dyDescent="0.3">
      <c r="A7" s="615" t="s">
        <v>96</v>
      </c>
      <c r="B7" s="615"/>
      <c r="C7" s="270"/>
      <c r="D7" s="269"/>
      <c r="E7" s="270" t="s">
        <v>449</v>
      </c>
    </row>
    <row r="8" spans="1:5" x14ac:dyDescent="0.25">
      <c r="A8" s="605" t="s">
        <v>47</v>
      </c>
      <c r="B8" s="607" t="s">
        <v>3</v>
      </c>
      <c r="C8" s="609" t="s">
        <v>780</v>
      </c>
      <c r="D8" s="610"/>
      <c r="E8" s="611"/>
    </row>
    <row r="9" spans="1:5" ht="24.75" thickBot="1" x14ac:dyDescent="0.3">
      <c r="A9" s="606"/>
      <c r="B9" s="608"/>
      <c r="C9" s="215" t="s">
        <v>382</v>
      </c>
      <c r="D9" s="214" t="s">
        <v>383</v>
      </c>
      <c r="E9" s="260" t="s">
        <v>781</v>
      </c>
    </row>
    <row r="10" spans="1:5" s="150" customFormat="1" ht="12" customHeight="1" thickBot="1" x14ac:dyDescent="0.25">
      <c r="A10" s="146" t="s">
        <v>358</v>
      </c>
      <c r="B10" s="147" t="s">
        <v>359</v>
      </c>
      <c r="C10" s="147" t="s">
        <v>360</v>
      </c>
      <c r="D10" s="147" t="s">
        <v>362</v>
      </c>
      <c r="E10" s="216" t="s">
        <v>361</v>
      </c>
    </row>
    <row r="11" spans="1:5" s="151" customFormat="1" ht="12" customHeight="1" thickBot="1" x14ac:dyDescent="0.25">
      <c r="A11" s="18" t="s">
        <v>4</v>
      </c>
      <c r="B11" s="19" t="s">
        <v>153</v>
      </c>
      <c r="C11" s="139">
        <f>+C12+C13+C14+C15+C16+C17</f>
        <v>18818316</v>
      </c>
      <c r="D11" s="139">
        <f>+D12+D13+D14+D15+D16+D17</f>
        <v>23510677</v>
      </c>
      <c r="E11" s="81">
        <f>+E12+E13+E14+E15+E16+E17</f>
        <v>23510677</v>
      </c>
    </row>
    <row r="12" spans="1:5" s="151" customFormat="1" ht="12" customHeight="1" x14ac:dyDescent="0.2">
      <c r="A12" s="13" t="s">
        <v>59</v>
      </c>
      <c r="B12" s="152" t="s">
        <v>154</v>
      </c>
      <c r="C12" s="141">
        <v>11143316</v>
      </c>
      <c r="D12" s="219">
        <v>10565051</v>
      </c>
      <c r="E12" s="83">
        <v>10565051</v>
      </c>
    </row>
    <row r="13" spans="1:5" s="151" customFormat="1" ht="12" customHeight="1" x14ac:dyDescent="0.2">
      <c r="A13" s="12" t="s">
        <v>60</v>
      </c>
      <c r="B13" s="153" t="s">
        <v>155</v>
      </c>
      <c r="C13" s="140"/>
      <c r="D13" s="220"/>
      <c r="E13" s="82"/>
    </row>
    <row r="14" spans="1:5" s="151" customFormat="1" ht="12" customHeight="1" x14ac:dyDescent="0.2">
      <c r="A14" s="12" t="s">
        <v>61</v>
      </c>
      <c r="B14" s="153" t="s">
        <v>156</v>
      </c>
      <c r="C14" s="140">
        <v>5875000</v>
      </c>
      <c r="D14" s="220">
        <v>6423856</v>
      </c>
      <c r="E14" s="82">
        <v>6423856</v>
      </c>
    </row>
    <row r="15" spans="1:5" s="151" customFormat="1" ht="12" customHeight="1" x14ac:dyDescent="0.2">
      <c r="A15" s="12" t="s">
        <v>62</v>
      </c>
      <c r="B15" s="153" t="s">
        <v>157</v>
      </c>
      <c r="C15" s="140">
        <v>1800000</v>
      </c>
      <c r="D15" s="220">
        <v>2000000</v>
      </c>
      <c r="E15" s="82">
        <v>2000000</v>
      </c>
    </row>
    <row r="16" spans="1:5" s="151" customFormat="1" ht="12" customHeight="1" x14ac:dyDescent="0.2">
      <c r="A16" s="12" t="s">
        <v>93</v>
      </c>
      <c r="B16" s="89" t="s">
        <v>306</v>
      </c>
      <c r="C16" s="140"/>
      <c r="D16" s="220">
        <v>4521770</v>
      </c>
      <c r="E16" s="82">
        <v>4521770</v>
      </c>
    </row>
    <row r="17" spans="1:5" s="151" customFormat="1" ht="12" customHeight="1" thickBot="1" x14ac:dyDescent="0.25">
      <c r="A17" s="14" t="s">
        <v>63</v>
      </c>
      <c r="B17" s="90" t="s">
        <v>307</v>
      </c>
      <c r="C17" s="140"/>
      <c r="D17" s="220"/>
      <c r="E17" s="82"/>
    </row>
    <row r="18" spans="1:5" s="151" customFormat="1" ht="12" customHeight="1" thickBot="1" x14ac:dyDescent="0.25">
      <c r="A18" s="18" t="s">
        <v>5</v>
      </c>
      <c r="B18" s="88" t="s">
        <v>158</v>
      </c>
      <c r="C18" s="139">
        <f>+C19+C20+C21+C22+C23</f>
        <v>47799672</v>
      </c>
      <c r="D18" s="139">
        <f>+D19+D20+D21+D22+D23</f>
        <v>47799672</v>
      </c>
      <c r="E18" s="81">
        <f>+E19+E20+E21+E22+E23</f>
        <v>45691158</v>
      </c>
    </row>
    <row r="19" spans="1:5" s="151" customFormat="1" ht="12" customHeight="1" x14ac:dyDescent="0.2">
      <c r="A19" s="13" t="s">
        <v>65</v>
      </c>
      <c r="B19" s="152" t="s">
        <v>159</v>
      </c>
      <c r="C19" s="141"/>
      <c r="D19" s="141"/>
      <c r="E19" s="83"/>
    </row>
    <row r="20" spans="1:5" s="151" customFormat="1" ht="12" customHeight="1" x14ac:dyDescent="0.2">
      <c r="A20" s="12" t="s">
        <v>66</v>
      </c>
      <c r="B20" s="153" t="s">
        <v>160</v>
      </c>
      <c r="C20" s="140"/>
      <c r="D20" s="140"/>
      <c r="E20" s="82"/>
    </row>
    <row r="21" spans="1:5" s="151" customFormat="1" ht="12" customHeight="1" x14ac:dyDescent="0.2">
      <c r="A21" s="12" t="s">
        <v>67</v>
      </c>
      <c r="B21" s="153" t="s">
        <v>299</v>
      </c>
      <c r="C21" s="140"/>
      <c r="D21" s="140"/>
      <c r="E21" s="82">
        <v>4000000</v>
      </c>
    </row>
    <row r="22" spans="1:5" s="151" customFormat="1" ht="12" customHeight="1" x14ac:dyDescent="0.2">
      <c r="A22" s="12" t="s">
        <v>68</v>
      </c>
      <c r="B22" s="153" t="s">
        <v>300</v>
      </c>
      <c r="C22" s="140"/>
      <c r="D22" s="140"/>
      <c r="E22" s="82"/>
    </row>
    <row r="23" spans="1:5" s="151" customFormat="1" ht="12" customHeight="1" x14ac:dyDescent="0.2">
      <c r="A23" s="12" t="s">
        <v>69</v>
      </c>
      <c r="B23" s="153" t="s">
        <v>161</v>
      </c>
      <c r="C23" s="140">
        <v>47799672</v>
      </c>
      <c r="D23" s="140">
        <v>47799672</v>
      </c>
      <c r="E23" s="82">
        <v>41691158</v>
      </c>
    </row>
    <row r="24" spans="1:5" s="151" customFormat="1" ht="12" customHeight="1" thickBot="1" x14ac:dyDescent="0.25">
      <c r="A24" s="14" t="s">
        <v>76</v>
      </c>
      <c r="B24" s="90" t="s">
        <v>162</v>
      </c>
      <c r="C24" s="142"/>
      <c r="D24" s="142"/>
      <c r="E24" s="84"/>
    </row>
    <row r="25" spans="1:5" s="151" customFormat="1" ht="12" customHeight="1" thickBot="1" x14ac:dyDescent="0.25">
      <c r="A25" s="18" t="s">
        <v>6</v>
      </c>
      <c r="B25" s="19" t="s">
        <v>163</v>
      </c>
      <c r="C25" s="139">
        <f>+C26+C27+C28+C29+C30</f>
        <v>197390000</v>
      </c>
      <c r="D25" s="139">
        <f>+D26+D27+D28+D29+D30</f>
        <v>195903200</v>
      </c>
      <c r="E25" s="81">
        <f>+E26+E27+E28+E29+E30</f>
        <v>14114847</v>
      </c>
    </row>
    <row r="26" spans="1:5" s="151" customFormat="1" ht="12" customHeight="1" x14ac:dyDescent="0.2">
      <c r="A26" s="13" t="s">
        <v>48</v>
      </c>
      <c r="B26" s="152" t="s">
        <v>164</v>
      </c>
      <c r="C26" s="141"/>
      <c r="D26" s="141"/>
      <c r="E26" s="83"/>
    </row>
    <row r="27" spans="1:5" s="151" customFormat="1" ht="12" customHeight="1" x14ac:dyDescent="0.2">
      <c r="A27" s="12" t="s">
        <v>49</v>
      </c>
      <c r="B27" s="153" t="s">
        <v>165</v>
      </c>
      <c r="C27" s="140"/>
      <c r="D27" s="140"/>
      <c r="E27" s="82"/>
    </row>
    <row r="28" spans="1:5" s="151" customFormat="1" ht="12" customHeight="1" x14ac:dyDescent="0.2">
      <c r="A28" s="12" t="s">
        <v>50</v>
      </c>
      <c r="B28" s="153" t="s">
        <v>301</v>
      </c>
      <c r="C28" s="140">
        <v>197390000</v>
      </c>
      <c r="D28" s="140">
        <v>195903200</v>
      </c>
      <c r="E28" s="82">
        <v>14114847</v>
      </c>
    </row>
    <row r="29" spans="1:5" s="151" customFormat="1" ht="12" customHeight="1" x14ac:dyDescent="0.2">
      <c r="A29" s="12" t="s">
        <v>51</v>
      </c>
      <c r="B29" s="153" t="s">
        <v>302</v>
      </c>
      <c r="C29" s="140"/>
      <c r="D29" s="140"/>
      <c r="E29" s="82"/>
    </row>
    <row r="30" spans="1:5" s="151" customFormat="1" ht="12" customHeight="1" x14ac:dyDescent="0.2">
      <c r="A30" s="12" t="s">
        <v>106</v>
      </c>
      <c r="B30" s="153" t="s">
        <v>166</v>
      </c>
      <c r="C30" s="140"/>
      <c r="D30" s="140"/>
      <c r="E30" s="82"/>
    </row>
    <row r="31" spans="1:5" s="151" customFormat="1" ht="12" customHeight="1" thickBot="1" x14ac:dyDescent="0.25">
      <c r="A31" s="14" t="s">
        <v>107</v>
      </c>
      <c r="B31" s="154" t="s">
        <v>167</v>
      </c>
      <c r="C31" s="142"/>
      <c r="D31" s="142"/>
      <c r="E31" s="84"/>
    </row>
    <row r="32" spans="1:5" s="151" customFormat="1" ht="12" customHeight="1" thickBot="1" x14ac:dyDescent="0.25">
      <c r="A32" s="18" t="s">
        <v>108</v>
      </c>
      <c r="B32" s="19" t="s">
        <v>439</v>
      </c>
      <c r="C32" s="145">
        <f>SUM(C33:C39)</f>
        <v>10890000</v>
      </c>
      <c r="D32" s="145">
        <f>SUM(D33:D39)</f>
        <v>9890000</v>
      </c>
      <c r="E32" s="181">
        <f>SUM(E33:E39)</f>
        <v>4604797</v>
      </c>
    </row>
    <row r="33" spans="1:5" s="151" customFormat="1" ht="12" customHeight="1" x14ac:dyDescent="0.2">
      <c r="A33" s="13" t="s">
        <v>168</v>
      </c>
      <c r="B33" s="572" t="s">
        <v>440</v>
      </c>
      <c r="C33" s="141">
        <v>3000000</v>
      </c>
      <c r="D33" s="141">
        <v>3000000</v>
      </c>
      <c r="E33" s="83">
        <v>3017029</v>
      </c>
    </row>
    <row r="34" spans="1:5" s="151" customFormat="1" ht="12" customHeight="1" x14ac:dyDescent="0.2">
      <c r="A34" s="12" t="s">
        <v>169</v>
      </c>
      <c r="B34" s="573" t="s">
        <v>752</v>
      </c>
      <c r="C34" s="140">
        <v>0</v>
      </c>
      <c r="D34" s="140"/>
      <c r="E34" s="82"/>
    </row>
    <row r="35" spans="1:5" s="151" customFormat="1" ht="12" customHeight="1" x14ac:dyDescent="0.2">
      <c r="A35" s="12" t="s">
        <v>170</v>
      </c>
      <c r="B35" s="573" t="s">
        <v>441</v>
      </c>
      <c r="C35" s="140">
        <v>0</v>
      </c>
      <c r="D35" s="140">
        <v>0</v>
      </c>
      <c r="E35" s="82">
        <v>0</v>
      </c>
    </row>
    <row r="36" spans="1:5" s="151" customFormat="1" ht="12" customHeight="1" x14ac:dyDescent="0.2">
      <c r="A36" s="12" t="s">
        <v>171</v>
      </c>
      <c r="B36" s="573" t="s">
        <v>766</v>
      </c>
      <c r="C36" s="140">
        <v>4370000</v>
      </c>
      <c r="D36" s="140">
        <v>4370000</v>
      </c>
      <c r="E36" s="82">
        <v>614700</v>
      </c>
    </row>
    <row r="37" spans="1:5" s="151" customFormat="1" ht="12" customHeight="1" x14ac:dyDescent="0.2">
      <c r="A37" s="12" t="s">
        <v>442</v>
      </c>
      <c r="B37" s="573" t="s">
        <v>172</v>
      </c>
      <c r="C37" s="140">
        <v>1000000</v>
      </c>
      <c r="D37" s="140">
        <v>0</v>
      </c>
      <c r="E37" s="82">
        <v>0</v>
      </c>
    </row>
    <row r="38" spans="1:5" s="151" customFormat="1" ht="12" customHeight="1" x14ac:dyDescent="0.2">
      <c r="A38" s="12" t="s">
        <v>443</v>
      </c>
      <c r="B38" s="573" t="s">
        <v>763</v>
      </c>
      <c r="C38" s="140">
        <v>2520000</v>
      </c>
      <c r="D38" s="140">
        <v>2520000</v>
      </c>
      <c r="E38" s="82">
        <v>17275</v>
      </c>
    </row>
    <row r="39" spans="1:5" s="151" customFormat="1" ht="12" customHeight="1" thickBot="1" x14ac:dyDescent="0.25">
      <c r="A39" s="14" t="s">
        <v>444</v>
      </c>
      <c r="B39" s="574" t="s">
        <v>740</v>
      </c>
      <c r="C39" s="142"/>
      <c r="D39" s="142"/>
      <c r="E39" s="84">
        <v>955793</v>
      </c>
    </row>
    <row r="40" spans="1:5" s="151" customFormat="1" ht="12" customHeight="1" thickBot="1" x14ac:dyDescent="0.25">
      <c r="A40" s="18" t="s">
        <v>8</v>
      </c>
      <c r="B40" s="19" t="s">
        <v>308</v>
      </c>
      <c r="C40" s="139">
        <f>SUM(C41:C51)</f>
        <v>39116345</v>
      </c>
      <c r="D40" s="139">
        <f>SUM(D41:D51)</f>
        <v>106069944</v>
      </c>
      <c r="E40" s="81">
        <f>SUM(E41:E51)</f>
        <v>31096092</v>
      </c>
    </row>
    <row r="41" spans="1:5" s="151" customFormat="1" ht="12" customHeight="1" x14ac:dyDescent="0.2">
      <c r="A41" s="13" t="s">
        <v>52</v>
      </c>
      <c r="B41" s="152" t="s">
        <v>175</v>
      </c>
      <c r="C41" s="141">
        <v>15445845</v>
      </c>
      <c r="D41" s="141">
        <v>15445845</v>
      </c>
      <c r="E41" s="83">
        <v>15064471</v>
      </c>
    </row>
    <row r="42" spans="1:5" s="151" customFormat="1" ht="12" customHeight="1" x14ac:dyDescent="0.2">
      <c r="A42" s="12" t="s">
        <v>53</v>
      </c>
      <c r="B42" s="153" t="s">
        <v>176</v>
      </c>
      <c r="C42" s="140">
        <v>16100000</v>
      </c>
      <c r="D42" s="140">
        <v>16100000</v>
      </c>
      <c r="E42" s="82">
        <v>5924784</v>
      </c>
    </row>
    <row r="43" spans="1:5" s="151" customFormat="1" ht="12" customHeight="1" x14ac:dyDescent="0.2">
      <c r="A43" s="12" t="s">
        <v>54</v>
      </c>
      <c r="B43" s="153" t="s">
        <v>177</v>
      </c>
      <c r="C43" s="140"/>
      <c r="D43" s="140"/>
      <c r="E43" s="82"/>
    </row>
    <row r="44" spans="1:5" s="151" customFormat="1" ht="12" customHeight="1" x14ac:dyDescent="0.2">
      <c r="A44" s="12" t="s">
        <v>110</v>
      </c>
      <c r="B44" s="153" t="s">
        <v>178</v>
      </c>
      <c r="C44" s="140"/>
      <c r="D44" s="140"/>
      <c r="E44" s="82"/>
    </row>
    <row r="45" spans="1:5" s="151" customFormat="1" ht="12" customHeight="1" x14ac:dyDescent="0.2">
      <c r="A45" s="12" t="s">
        <v>111</v>
      </c>
      <c r="B45" s="153" t="s">
        <v>179</v>
      </c>
      <c r="C45" s="140"/>
      <c r="D45" s="140"/>
      <c r="E45" s="82"/>
    </row>
    <row r="46" spans="1:5" s="151" customFormat="1" ht="12" customHeight="1" x14ac:dyDescent="0.2">
      <c r="A46" s="12" t="s">
        <v>112</v>
      </c>
      <c r="B46" s="153" t="s">
        <v>180</v>
      </c>
      <c r="C46" s="140">
        <v>7570000</v>
      </c>
      <c r="D46" s="140">
        <v>5832812</v>
      </c>
      <c r="E46" s="82">
        <v>4216097</v>
      </c>
    </row>
    <row r="47" spans="1:5" s="151" customFormat="1" ht="12" customHeight="1" x14ac:dyDescent="0.2">
      <c r="A47" s="12" t="s">
        <v>113</v>
      </c>
      <c r="B47" s="153" t="s">
        <v>181</v>
      </c>
      <c r="C47" s="140"/>
      <c r="D47" s="140"/>
      <c r="E47" s="82"/>
    </row>
    <row r="48" spans="1:5" s="151" customFormat="1" ht="12" customHeight="1" x14ac:dyDescent="0.2">
      <c r="A48" s="12" t="s">
        <v>114</v>
      </c>
      <c r="B48" s="153" t="s">
        <v>445</v>
      </c>
      <c r="C48" s="140">
        <v>500</v>
      </c>
      <c r="D48" s="140">
        <v>500</v>
      </c>
      <c r="E48" s="82">
        <v>3</v>
      </c>
    </row>
    <row r="49" spans="1:5" s="151" customFormat="1" ht="12" customHeight="1" x14ac:dyDescent="0.2">
      <c r="A49" s="12" t="s">
        <v>173</v>
      </c>
      <c r="B49" s="153" t="s">
        <v>183</v>
      </c>
      <c r="C49" s="143"/>
      <c r="D49" s="143"/>
      <c r="E49" s="85"/>
    </row>
    <row r="50" spans="1:5" s="151" customFormat="1" ht="12" customHeight="1" x14ac:dyDescent="0.2">
      <c r="A50" s="14" t="s">
        <v>174</v>
      </c>
      <c r="B50" s="154" t="s">
        <v>310</v>
      </c>
      <c r="C50" s="144"/>
      <c r="D50" s="144"/>
      <c r="E50" s="86"/>
    </row>
    <row r="51" spans="1:5" s="151" customFormat="1" ht="12" customHeight="1" thickBot="1" x14ac:dyDescent="0.25">
      <c r="A51" s="14" t="s">
        <v>309</v>
      </c>
      <c r="B51" s="90" t="s">
        <v>184</v>
      </c>
      <c r="C51" s="144"/>
      <c r="D51" s="144">
        <v>68690787</v>
      </c>
      <c r="E51" s="86">
        <v>5890737</v>
      </c>
    </row>
    <row r="52" spans="1:5" s="151" customFormat="1" ht="12" customHeight="1" thickBot="1" x14ac:dyDescent="0.25">
      <c r="A52" s="18" t="s">
        <v>9</v>
      </c>
      <c r="B52" s="19" t="s">
        <v>185</v>
      </c>
      <c r="C52" s="139">
        <f>SUM(C53:C57)</f>
        <v>0</v>
      </c>
      <c r="D52" s="139">
        <f>SUM(D53:D57)</f>
        <v>0</v>
      </c>
      <c r="E52" s="81">
        <f>SUM(E53:E57)</f>
        <v>2000000</v>
      </c>
    </row>
    <row r="53" spans="1:5" s="151" customFormat="1" ht="12" customHeight="1" x14ac:dyDescent="0.2">
      <c r="A53" s="13" t="s">
        <v>55</v>
      </c>
      <c r="B53" s="152" t="s">
        <v>189</v>
      </c>
      <c r="C53" s="183"/>
      <c r="D53" s="183"/>
      <c r="E53" s="87"/>
    </row>
    <row r="54" spans="1:5" s="151" customFormat="1" ht="12" customHeight="1" x14ac:dyDescent="0.2">
      <c r="A54" s="12" t="s">
        <v>56</v>
      </c>
      <c r="B54" s="153" t="s">
        <v>190</v>
      </c>
      <c r="C54" s="143"/>
      <c r="D54" s="143"/>
      <c r="E54" s="85">
        <v>2000000</v>
      </c>
    </row>
    <row r="55" spans="1:5" s="151" customFormat="1" ht="12" customHeight="1" x14ac:dyDescent="0.2">
      <c r="A55" s="12" t="s">
        <v>186</v>
      </c>
      <c r="B55" s="153" t="s">
        <v>191</v>
      </c>
      <c r="C55" s="143"/>
      <c r="D55" s="143"/>
      <c r="E55" s="85"/>
    </row>
    <row r="56" spans="1:5" s="151" customFormat="1" ht="12" customHeight="1" x14ac:dyDescent="0.2">
      <c r="A56" s="12" t="s">
        <v>187</v>
      </c>
      <c r="B56" s="153" t="s">
        <v>192</v>
      </c>
      <c r="C56" s="143"/>
      <c r="D56" s="143"/>
      <c r="E56" s="85"/>
    </row>
    <row r="57" spans="1:5" s="151" customFormat="1" ht="12" customHeight="1" thickBot="1" x14ac:dyDescent="0.25">
      <c r="A57" s="14" t="s">
        <v>188</v>
      </c>
      <c r="B57" s="90" t="s">
        <v>193</v>
      </c>
      <c r="C57" s="144"/>
      <c r="D57" s="144"/>
      <c r="E57" s="86"/>
    </row>
    <row r="58" spans="1:5" s="151" customFormat="1" ht="12" customHeight="1" thickBot="1" x14ac:dyDescent="0.25">
      <c r="A58" s="18" t="s">
        <v>115</v>
      </c>
      <c r="B58" s="19" t="s">
        <v>194</v>
      </c>
      <c r="C58" s="139">
        <f>SUM(C59:C61)</f>
        <v>0</v>
      </c>
      <c r="D58" s="139">
        <f>SUM(D59:D61)</f>
        <v>0</v>
      </c>
      <c r="E58" s="81">
        <f>SUM(E59:E61)</f>
        <v>0</v>
      </c>
    </row>
    <row r="59" spans="1:5" s="151" customFormat="1" ht="12" customHeight="1" x14ac:dyDescent="0.2">
      <c r="A59" s="13" t="s">
        <v>57</v>
      </c>
      <c r="B59" s="152" t="s">
        <v>195</v>
      </c>
      <c r="C59" s="141"/>
      <c r="D59" s="141"/>
      <c r="E59" s="83"/>
    </row>
    <row r="60" spans="1:5" s="151" customFormat="1" ht="12" customHeight="1" x14ac:dyDescent="0.2">
      <c r="A60" s="12" t="s">
        <v>58</v>
      </c>
      <c r="B60" s="153" t="s">
        <v>303</v>
      </c>
      <c r="C60" s="140"/>
      <c r="D60" s="140"/>
      <c r="E60" s="82"/>
    </row>
    <row r="61" spans="1:5" s="151" customFormat="1" ht="12" customHeight="1" x14ac:dyDescent="0.2">
      <c r="A61" s="12" t="s">
        <v>198</v>
      </c>
      <c r="B61" s="153" t="s">
        <v>196</v>
      </c>
      <c r="C61" s="140"/>
      <c r="D61" s="140"/>
      <c r="E61" s="82"/>
    </row>
    <row r="62" spans="1:5" s="151" customFormat="1" ht="12" customHeight="1" thickBot="1" x14ac:dyDescent="0.25">
      <c r="A62" s="14" t="s">
        <v>199</v>
      </c>
      <c r="B62" s="90" t="s">
        <v>197</v>
      </c>
      <c r="C62" s="142"/>
      <c r="D62" s="142"/>
      <c r="E62" s="84"/>
    </row>
    <row r="63" spans="1:5" s="151" customFormat="1" ht="12" customHeight="1" thickBot="1" x14ac:dyDescent="0.25">
      <c r="A63" s="18" t="s">
        <v>11</v>
      </c>
      <c r="B63" s="88" t="s">
        <v>200</v>
      </c>
      <c r="C63" s="139">
        <f>SUM(C64:C66)</f>
        <v>0</v>
      </c>
      <c r="D63" s="139">
        <f>SUM(D64:D66)</f>
        <v>0</v>
      </c>
      <c r="E63" s="81">
        <f>SUM(E64:E66)</f>
        <v>0</v>
      </c>
    </row>
    <row r="64" spans="1:5" s="151" customFormat="1" ht="12" customHeight="1" x14ac:dyDescent="0.2">
      <c r="A64" s="13" t="s">
        <v>116</v>
      </c>
      <c r="B64" s="152" t="s">
        <v>202</v>
      </c>
      <c r="C64" s="143"/>
      <c r="D64" s="143"/>
      <c r="E64" s="85"/>
    </row>
    <row r="65" spans="1:5" s="151" customFormat="1" ht="12" customHeight="1" x14ac:dyDescent="0.2">
      <c r="A65" s="12" t="s">
        <v>117</v>
      </c>
      <c r="B65" s="153" t="s">
        <v>304</v>
      </c>
      <c r="C65" s="143"/>
      <c r="D65" s="143"/>
      <c r="E65" s="85"/>
    </row>
    <row r="66" spans="1:5" s="151" customFormat="1" ht="12" customHeight="1" x14ac:dyDescent="0.2">
      <c r="A66" s="12" t="s">
        <v>136</v>
      </c>
      <c r="B66" s="153" t="s">
        <v>203</v>
      </c>
      <c r="C66" s="143"/>
      <c r="D66" s="143"/>
      <c r="E66" s="85"/>
    </row>
    <row r="67" spans="1:5" s="151" customFormat="1" ht="12" customHeight="1" thickBot="1" x14ac:dyDescent="0.25">
      <c r="A67" s="14" t="s">
        <v>201</v>
      </c>
      <c r="B67" s="90" t="s">
        <v>204</v>
      </c>
      <c r="C67" s="143"/>
      <c r="D67" s="143"/>
      <c r="E67" s="85"/>
    </row>
    <row r="68" spans="1:5" s="151" customFormat="1" ht="12" customHeight="1" thickBot="1" x14ac:dyDescent="0.25">
      <c r="A68" s="198" t="s">
        <v>350</v>
      </c>
      <c r="B68" s="19" t="s">
        <v>205</v>
      </c>
      <c r="C68" s="145">
        <f>+C11+C18+C25+C32+C40+C52+C58+C63</f>
        <v>314014333</v>
      </c>
      <c r="D68" s="145">
        <f>+D11+D18+D25+D32+D40+D52+D58+D63</f>
        <v>383173493</v>
      </c>
      <c r="E68" s="181">
        <f>+E11+E18+E25+E32+E40+E52+E58+E63</f>
        <v>121017571</v>
      </c>
    </row>
    <row r="69" spans="1:5" s="151" customFormat="1" ht="12" customHeight="1" thickBot="1" x14ac:dyDescent="0.25">
      <c r="A69" s="184" t="s">
        <v>206</v>
      </c>
      <c r="B69" s="88" t="s">
        <v>207</v>
      </c>
      <c r="C69" s="139">
        <f>SUM(C70:C72)</f>
        <v>0</v>
      </c>
      <c r="D69" s="139">
        <f>SUM(D70:D72)</f>
        <v>0</v>
      </c>
      <c r="E69" s="81">
        <f>SUM(E70:E72)</f>
        <v>0</v>
      </c>
    </row>
    <row r="70" spans="1:5" s="151" customFormat="1" ht="12" customHeight="1" x14ac:dyDescent="0.2">
      <c r="A70" s="13" t="s">
        <v>235</v>
      </c>
      <c r="B70" s="152" t="s">
        <v>208</v>
      </c>
      <c r="C70" s="143"/>
      <c r="D70" s="143"/>
      <c r="E70" s="85"/>
    </row>
    <row r="71" spans="1:5" s="151" customFormat="1" ht="12" customHeight="1" x14ac:dyDescent="0.2">
      <c r="A71" s="12" t="s">
        <v>244</v>
      </c>
      <c r="B71" s="153" t="s">
        <v>209</v>
      </c>
      <c r="C71" s="143"/>
      <c r="D71" s="143"/>
      <c r="E71" s="85"/>
    </row>
    <row r="72" spans="1:5" s="151" customFormat="1" ht="12" customHeight="1" thickBot="1" x14ac:dyDescent="0.25">
      <c r="A72" s="14" t="s">
        <v>245</v>
      </c>
      <c r="B72" s="194" t="s">
        <v>335</v>
      </c>
      <c r="C72" s="143"/>
      <c r="D72" s="143"/>
      <c r="E72" s="85"/>
    </row>
    <row r="73" spans="1:5" s="151" customFormat="1" ht="12" customHeight="1" thickBot="1" x14ac:dyDescent="0.25">
      <c r="A73" s="184" t="s">
        <v>211</v>
      </c>
      <c r="B73" s="88" t="s">
        <v>212</v>
      </c>
      <c r="C73" s="139">
        <f>SUM(C74:C77)</f>
        <v>0</v>
      </c>
      <c r="D73" s="139">
        <f>SUM(D74:D77)</f>
        <v>0</v>
      </c>
      <c r="E73" s="81">
        <f>SUM(E74:E77)</f>
        <v>0</v>
      </c>
    </row>
    <row r="74" spans="1:5" s="151" customFormat="1" ht="12" customHeight="1" x14ac:dyDescent="0.2">
      <c r="A74" s="13" t="s">
        <v>94</v>
      </c>
      <c r="B74" s="258" t="s">
        <v>213</v>
      </c>
      <c r="C74" s="143"/>
      <c r="D74" s="143"/>
      <c r="E74" s="85"/>
    </row>
    <row r="75" spans="1:5" s="151" customFormat="1" ht="12" customHeight="1" x14ac:dyDescent="0.2">
      <c r="A75" s="12" t="s">
        <v>95</v>
      </c>
      <c r="B75" s="258" t="s">
        <v>452</v>
      </c>
      <c r="C75" s="143"/>
      <c r="D75" s="143"/>
      <c r="E75" s="85"/>
    </row>
    <row r="76" spans="1:5" s="151" customFormat="1" ht="12" customHeight="1" x14ac:dyDescent="0.2">
      <c r="A76" s="12" t="s">
        <v>236</v>
      </c>
      <c r="B76" s="258" t="s">
        <v>214</v>
      </c>
      <c r="C76" s="143"/>
      <c r="D76" s="143"/>
      <c r="E76" s="85"/>
    </row>
    <row r="77" spans="1:5" s="151" customFormat="1" ht="12" customHeight="1" thickBot="1" x14ac:dyDescent="0.25">
      <c r="A77" s="14" t="s">
        <v>237</v>
      </c>
      <c r="B77" s="259" t="s">
        <v>453</v>
      </c>
      <c r="C77" s="143"/>
      <c r="D77" s="143"/>
      <c r="E77" s="85"/>
    </row>
    <row r="78" spans="1:5" s="151" customFormat="1" ht="12" customHeight="1" thickBot="1" x14ac:dyDescent="0.25">
      <c r="A78" s="184" t="s">
        <v>215</v>
      </c>
      <c r="B78" s="88" t="s">
        <v>216</v>
      </c>
      <c r="C78" s="139">
        <f>SUM(C79:C80)</f>
        <v>65458</v>
      </c>
      <c r="D78" s="139">
        <f>SUM(D79:D80)</f>
        <v>2359724</v>
      </c>
      <c r="E78" s="81">
        <f>SUM(E79:E80)</f>
        <v>2359996</v>
      </c>
    </row>
    <row r="79" spans="1:5" s="151" customFormat="1" ht="12" customHeight="1" x14ac:dyDescent="0.2">
      <c r="A79" s="13" t="s">
        <v>238</v>
      </c>
      <c r="B79" s="152" t="s">
        <v>217</v>
      </c>
      <c r="C79" s="143">
        <v>65458</v>
      </c>
      <c r="D79" s="143">
        <v>2359724</v>
      </c>
      <c r="E79" s="85">
        <v>2359996</v>
      </c>
    </row>
    <row r="80" spans="1:5" s="151" customFormat="1" ht="12" customHeight="1" thickBot="1" x14ac:dyDescent="0.25">
      <c r="A80" s="14" t="s">
        <v>239</v>
      </c>
      <c r="B80" s="90" t="s">
        <v>218</v>
      </c>
      <c r="C80" s="143"/>
      <c r="D80" s="143"/>
      <c r="E80" s="85"/>
    </row>
    <row r="81" spans="1:5" s="151" customFormat="1" ht="12" customHeight="1" thickBot="1" x14ac:dyDescent="0.25">
      <c r="A81" s="184" t="s">
        <v>219</v>
      </c>
      <c r="B81" s="88" t="s">
        <v>220</v>
      </c>
      <c r="C81" s="139">
        <f>SUM(C82:C84)</f>
        <v>0</v>
      </c>
      <c r="D81" s="139">
        <f>SUM(D82:D84)</f>
        <v>1519132</v>
      </c>
      <c r="E81" s="81">
        <f>SUM(E82:E84)</f>
        <v>1519132</v>
      </c>
    </row>
    <row r="82" spans="1:5" s="151" customFormat="1" ht="12" customHeight="1" x14ac:dyDescent="0.2">
      <c r="A82" s="13" t="s">
        <v>240</v>
      </c>
      <c r="B82" s="152" t="s">
        <v>221</v>
      </c>
      <c r="C82" s="143"/>
      <c r="D82" s="143">
        <v>1519132</v>
      </c>
      <c r="E82" s="85">
        <v>1519132</v>
      </c>
    </row>
    <row r="83" spans="1:5" s="151" customFormat="1" ht="12" customHeight="1" x14ac:dyDescent="0.2">
      <c r="A83" s="12" t="s">
        <v>241</v>
      </c>
      <c r="B83" s="153" t="s">
        <v>222</v>
      </c>
      <c r="C83" s="143"/>
      <c r="D83" s="143"/>
      <c r="E83" s="85"/>
    </row>
    <row r="84" spans="1:5" s="151" customFormat="1" ht="12" customHeight="1" thickBot="1" x14ac:dyDescent="0.25">
      <c r="A84" s="14" t="s">
        <v>242</v>
      </c>
      <c r="B84" s="90" t="s">
        <v>454</v>
      </c>
      <c r="C84" s="143"/>
      <c r="D84" s="143"/>
      <c r="E84" s="85"/>
    </row>
    <row r="85" spans="1:5" s="151" customFormat="1" ht="12" customHeight="1" thickBot="1" x14ac:dyDescent="0.25">
      <c r="A85" s="184" t="s">
        <v>223</v>
      </c>
      <c r="B85" s="88" t="s">
        <v>243</v>
      </c>
      <c r="C85" s="139">
        <f>SUM(C86:C89)</f>
        <v>0</v>
      </c>
      <c r="D85" s="139">
        <f>SUM(D86:D89)</f>
        <v>0</v>
      </c>
      <c r="E85" s="81">
        <f>SUM(E86:E89)</f>
        <v>0</v>
      </c>
    </row>
    <row r="86" spans="1:5" s="151" customFormat="1" ht="12" customHeight="1" x14ac:dyDescent="0.2">
      <c r="A86" s="156" t="s">
        <v>224</v>
      </c>
      <c r="B86" s="152" t="s">
        <v>225</v>
      </c>
      <c r="C86" s="143"/>
      <c r="D86" s="143"/>
      <c r="E86" s="85"/>
    </row>
    <row r="87" spans="1:5" s="151" customFormat="1" ht="12" customHeight="1" x14ac:dyDescent="0.2">
      <c r="A87" s="157" t="s">
        <v>226</v>
      </c>
      <c r="B87" s="153" t="s">
        <v>227</v>
      </c>
      <c r="C87" s="143"/>
      <c r="D87" s="143"/>
      <c r="E87" s="85"/>
    </row>
    <row r="88" spans="1:5" s="151" customFormat="1" ht="12" customHeight="1" x14ac:dyDescent="0.2">
      <c r="A88" s="157" t="s">
        <v>228</v>
      </c>
      <c r="B88" s="153" t="s">
        <v>229</v>
      </c>
      <c r="C88" s="143"/>
      <c r="D88" s="143"/>
      <c r="E88" s="85"/>
    </row>
    <row r="89" spans="1:5" s="151" customFormat="1" ht="12" customHeight="1" thickBot="1" x14ac:dyDescent="0.25">
      <c r="A89" s="158" t="s">
        <v>230</v>
      </c>
      <c r="B89" s="90" t="s">
        <v>231</v>
      </c>
      <c r="C89" s="143"/>
      <c r="D89" s="143"/>
      <c r="E89" s="85"/>
    </row>
    <row r="90" spans="1:5" s="151" customFormat="1" ht="12" customHeight="1" thickBot="1" x14ac:dyDescent="0.25">
      <c r="A90" s="184" t="s">
        <v>232</v>
      </c>
      <c r="B90" s="88" t="s">
        <v>349</v>
      </c>
      <c r="C90" s="186"/>
      <c r="D90" s="186"/>
      <c r="E90" s="187"/>
    </row>
    <row r="91" spans="1:5" s="151" customFormat="1" ht="13.5" customHeight="1" thickBot="1" x14ac:dyDescent="0.25">
      <c r="A91" s="184" t="s">
        <v>234</v>
      </c>
      <c r="B91" s="88" t="s">
        <v>233</v>
      </c>
      <c r="C91" s="186"/>
      <c r="D91" s="186"/>
      <c r="E91" s="187"/>
    </row>
    <row r="92" spans="1:5" s="151" customFormat="1" ht="15.75" customHeight="1" thickBot="1" x14ac:dyDescent="0.25">
      <c r="A92" s="184" t="s">
        <v>246</v>
      </c>
      <c r="B92" s="159" t="s">
        <v>352</v>
      </c>
      <c r="C92" s="145">
        <f>+C69+C73+C78+C81+C85+C91+C90</f>
        <v>65458</v>
      </c>
      <c r="D92" s="145">
        <f>+D69+D73+D78+D81+D85+D91+D90</f>
        <v>3878856</v>
      </c>
      <c r="E92" s="181">
        <f>+E69+E73+E78+E81+E85+E91+E90</f>
        <v>3879128</v>
      </c>
    </row>
    <row r="93" spans="1:5" s="151" customFormat="1" ht="25.5" customHeight="1" thickBot="1" x14ac:dyDescent="0.25">
      <c r="A93" s="185" t="s">
        <v>351</v>
      </c>
      <c r="B93" s="160" t="s">
        <v>353</v>
      </c>
      <c r="C93" s="145">
        <f>+C68+C92</f>
        <v>314079791</v>
      </c>
      <c r="D93" s="145">
        <f>+D68+D92</f>
        <v>387052349</v>
      </c>
      <c r="E93" s="181">
        <f>+E68+E92</f>
        <v>124896699</v>
      </c>
    </row>
    <row r="94" spans="1:5" s="151" customFormat="1" ht="15.2" customHeight="1" x14ac:dyDescent="0.2">
      <c r="A94" s="3"/>
      <c r="B94" s="4"/>
      <c r="C94" s="92"/>
    </row>
    <row r="95" spans="1:5" ht="16.5" customHeight="1" x14ac:dyDescent="0.25">
      <c r="A95" s="614" t="s">
        <v>32</v>
      </c>
      <c r="B95" s="614"/>
      <c r="C95" s="614"/>
      <c r="D95" s="614"/>
      <c r="E95" s="614"/>
    </row>
    <row r="96" spans="1:5" s="161" customFormat="1" ht="16.5" customHeight="1" thickBot="1" x14ac:dyDescent="0.3">
      <c r="A96" s="616" t="s">
        <v>97</v>
      </c>
      <c r="B96" s="616"/>
      <c r="C96" s="59"/>
      <c r="E96" s="59" t="str">
        <f>E7</f>
        <v xml:space="preserve"> Forintban!</v>
      </c>
    </row>
    <row r="97" spans="1:5" x14ac:dyDescent="0.25">
      <c r="A97" s="605" t="s">
        <v>47</v>
      </c>
      <c r="B97" s="607" t="s">
        <v>384</v>
      </c>
      <c r="C97" s="609" t="s">
        <v>780</v>
      </c>
      <c r="D97" s="610"/>
      <c r="E97" s="611"/>
    </row>
    <row r="98" spans="1:5" ht="24.75" thickBot="1" x14ac:dyDescent="0.3">
      <c r="A98" s="606"/>
      <c r="B98" s="608"/>
      <c r="C98" s="215" t="s">
        <v>382</v>
      </c>
      <c r="D98" s="214" t="s">
        <v>383</v>
      </c>
      <c r="E98" s="260" t="str">
        <f>CONCATENATE(E9)</f>
        <v>2020. XII. 31.teljesítés</v>
      </c>
    </row>
    <row r="99" spans="1:5" s="150" customFormat="1" ht="12" customHeight="1" thickBot="1" x14ac:dyDescent="0.25">
      <c r="A99" s="25" t="s">
        <v>358</v>
      </c>
      <c r="B99" s="26" t="s">
        <v>359</v>
      </c>
      <c r="C99" s="26" t="s">
        <v>360</v>
      </c>
      <c r="D99" s="26" t="s">
        <v>362</v>
      </c>
      <c r="E99" s="226" t="s">
        <v>361</v>
      </c>
    </row>
    <row r="100" spans="1:5" ht="12" customHeight="1" thickBot="1" x14ac:dyDescent="0.3">
      <c r="A100" s="20" t="s">
        <v>4</v>
      </c>
      <c r="B100" s="24" t="s">
        <v>311</v>
      </c>
      <c r="C100" s="138">
        <f>C101+C102+C103+C104+C105+C118</f>
        <v>105027379</v>
      </c>
      <c r="D100" s="138">
        <f>D101+D102+D103+D104+D105+D118</f>
        <v>209440591</v>
      </c>
      <c r="E100" s="201">
        <f>E101+E102+E103+E104+E105+E118</f>
        <v>103287952</v>
      </c>
    </row>
    <row r="101" spans="1:5" ht="12" customHeight="1" x14ac:dyDescent="0.25">
      <c r="A101" s="15" t="s">
        <v>59</v>
      </c>
      <c r="B101" s="8" t="s">
        <v>33</v>
      </c>
      <c r="C101" s="208">
        <v>59487341</v>
      </c>
      <c r="D101" s="208">
        <v>125211291</v>
      </c>
      <c r="E101" s="202">
        <v>59984191</v>
      </c>
    </row>
    <row r="102" spans="1:5" ht="12" customHeight="1" x14ac:dyDescent="0.25">
      <c r="A102" s="12" t="s">
        <v>60</v>
      </c>
      <c r="B102" s="6" t="s">
        <v>118</v>
      </c>
      <c r="C102" s="140">
        <v>10861041</v>
      </c>
      <c r="D102" s="140">
        <v>27955527</v>
      </c>
      <c r="E102" s="82">
        <v>7235263</v>
      </c>
    </row>
    <row r="103" spans="1:5" ht="12" customHeight="1" x14ac:dyDescent="0.25">
      <c r="A103" s="12" t="s">
        <v>61</v>
      </c>
      <c r="B103" s="6" t="s">
        <v>86</v>
      </c>
      <c r="C103" s="142">
        <v>31853997</v>
      </c>
      <c r="D103" s="142">
        <v>46656385</v>
      </c>
      <c r="E103" s="84">
        <v>28429303</v>
      </c>
    </row>
    <row r="104" spans="1:5" ht="12" customHeight="1" x14ac:dyDescent="0.25">
      <c r="A104" s="12" t="s">
        <v>62</v>
      </c>
      <c r="B104" s="9" t="s">
        <v>119</v>
      </c>
      <c r="C104" s="142">
        <v>1825000</v>
      </c>
      <c r="D104" s="142">
        <v>4336385</v>
      </c>
      <c r="E104" s="84">
        <v>3387952</v>
      </c>
    </row>
    <row r="105" spans="1:5" ht="12" customHeight="1" x14ac:dyDescent="0.25">
      <c r="A105" s="12" t="s">
        <v>71</v>
      </c>
      <c r="B105" s="17" t="s">
        <v>120</v>
      </c>
      <c r="C105" s="142">
        <v>1000000</v>
      </c>
      <c r="D105" s="142">
        <v>5281003</v>
      </c>
      <c r="E105" s="84">
        <v>4251243</v>
      </c>
    </row>
    <row r="106" spans="1:5" ht="12" customHeight="1" x14ac:dyDescent="0.25">
      <c r="A106" s="12" t="s">
        <v>63</v>
      </c>
      <c r="B106" s="6" t="s">
        <v>316</v>
      </c>
      <c r="C106" s="142"/>
      <c r="D106" s="142"/>
      <c r="E106" s="84"/>
    </row>
    <row r="107" spans="1:5" ht="12" customHeight="1" x14ac:dyDescent="0.25">
      <c r="A107" s="12" t="s">
        <v>64</v>
      </c>
      <c r="B107" s="62" t="s">
        <v>315</v>
      </c>
      <c r="C107" s="142"/>
      <c r="D107" s="142"/>
      <c r="E107" s="84"/>
    </row>
    <row r="108" spans="1:5" ht="12" customHeight="1" x14ac:dyDescent="0.25">
      <c r="A108" s="12" t="s">
        <v>72</v>
      </c>
      <c r="B108" s="62" t="s">
        <v>314</v>
      </c>
      <c r="C108" s="142">
        <v>0</v>
      </c>
      <c r="D108" s="142">
        <v>261003</v>
      </c>
      <c r="E108" s="84">
        <v>31977</v>
      </c>
    </row>
    <row r="109" spans="1:5" ht="12" customHeight="1" x14ac:dyDescent="0.25">
      <c r="A109" s="12" t="s">
        <v>73</v>
      </c>
      <c r="B109" s="60" t="s">
        <v>249</v>
      </c>
      <c r="C109" s="142"/>
      <c r="D109" s="142"/>
      <c r="E109" s="84"/>
    </row>
    <row r="110" spans="1:5" ht="12" customHeight="1" x14ac:dyDescent="0.25">
      <c r="A110" s="12" t="s">
        <v>74</v>
      </c>
      <c r="B110" s="61" t="s">
        <v>250</v>
      </c>
      <c r="C110" s="142"/>
      <c r="D110" s="142">
        <v>4000000</v>
      </c>
      <c r="E110" s="84">
        <v>4000000</v>
      </c>
    </row>
    <row r="111" spans="1:5" ht="12" customHeight="1" x14ac:dyDescent="0.25">
      <c r="A111" s="12" t="s">
        <v>75</v>
      </c>
      <c r="B111" s="61" t="s">
        <v>251</v>
      </c>
      <c r="C111" s="142"/>
      <c r="D111" s="142"/>
      <c r="E111" s="84"/>
    </row>
    <row r="112" spans="1:5" ht="12" customHeight="1" x14ac:dyDescent="0.25">
      <c r="A112" s="12" t="s">
        <v>77</v>
      </c>
      <c r="B112" s="60" t="s">
        <v>252</v>
      </c>
      <c r="C112" s="142">
        <v>1000000</v>
      </c>
      <c r="D112" s="142">
        <v>1000000</v>
      </c>
      <c r="E112" s="84">
        <v>199266</v>
      </c>
    </row>
    <row r="113" spans="1:5" ht="12" customHeight="1" x14ac:dyDescent="0.25">
      <c r="A113" s="12" t="s">
        <v>121</v>
      </c>
      <c r="B113" s="60" t="s">
        <v>253</v>
      </c>
      <c r="C113" s="142"/>
      <c r="D113" s="142"/>
      <c r="E113" s="84"/>
    </row>
    <row r="114" spans="1:5" ht="12" customHeight="1" x14ac:dyDescent="0.25">
      <c r="A114" s="12" t="s">
        <v>247</v>
      </c>
      <c r="B114" s="61" t="s">
        <v>254</v>
      </c>
      <c r="C114" s="142"/>
      <c r="D114" s="142"/>
      <c r="E114" s="84"/>
    </row>
    <row r="115" spans="1:5" ht="12" customHeight="1" x14ac:dyDescent="0.25">
      <c r="A115" s="11" t="s">
        <v>248</v>
      </c>
      <c r="B115" s="62" t="s">
        <v>255</v>
      </c>
      <c r="C115" s="142"/>
      <c r="D115" s="142"/>
      <c r="E115" s="84"/>
    </row>
    <row r="116" spans="1:5" ht="12" customHeight="1" x14ac:dyDescent="0.25">
      <c r="A116" s="12" t="s">
        <v>312</v>
      </c>
      <c r="B116" s="62" t="s">
        <v>256</v>
      </c>
      <c r="C116" s="142"/>
      <c r="D116" s="142"/>
      <c r="E116" s="84"/>
    </row>
    <row r="117" spans="1:5" ht="12" customHeight="1" x14ac:dyDescent="0.25">
      <c r="A117" s="14" t="s">
        <v>313</v>
      </c>
      <c r="B117" s="62" t="s">
        <v>257</v>
      </c>
      <c r="C117" s="142">
        <v>0</v>
      </c>
      <c r="D117" s="142">
        <v>20000</v>
      </c>
      <c r="E117" s="84">
        <v>20000</v>
      </c>
    </row>
    <row r="118" spans="1:5" ht="12" customHeight="1" x14ac:dyDescent="0.25">
      <c r="A118" s="12" t="s">
        <v>317</v>
      </c>
      <c r="B118" s="9" t="s">
        <v>34</v>
      </c>
      <c r="C118" s="140"/>
      <c r="D118" s="140"/>
      <c r="E118" s="82"/>
    </row>
    <row r="119" spans="1:5" ht="12" customHeight="1" x14ac:dyDescent="0.25">
      <c r="A119" s="12" t="s">
        <v>318</v>
      </c>
      <c r="B119" s="6" t="s">
        <v>320</v>
      </c>
      <c r="C119" s="140"/>
      <c r="D119" s="140"/>
      <c r="E119" s="82"/>
    </row>
    <row r="120" spans="1:5" ht="12" customHeight="1" thickBot="1" x14ac:dyDescent="0.3">
      <c r="A120" s="16" t="s">
        <v>319</v>
      </c>
      <c r="B120" s="197" t="s">
        <v>321</v>
      </c>
      <c r="C120" s="209"/>
      <c r="D120" s="209"/>
      <c r="E120" s="203"/>
    </row>
    <row r="121" spans="1:5" ht="12" customHeight="1" thickBot="1" x14ac:dyDescent="0.3">
      <c r="A121" s="195" t="s">
        <v>5</v>
      </c>
      <c r="B121" s="196" t="s">
        <v>258</v>
      </c>
      <c r="C121" s="210">
        <f>+C122+C124+C126</f>
        <v>209052412</v>
      </c>
      <c r="D121" s="139">
        <f>+D122+D124+D126</f>
        <v>173070028</v>
      </c>
      <c r="E121" s="204">
        <f>+E122+E124+E126</f>
        <v>15485616</v>
      </c>
    </row>
    <row r="122" spans="1:5" ht="12" customHeight="1" x14ac:dyDescent="0.25">
      <c r="A122" s="13" t="s">
        <v>65</v>
      </c>
      <c r="B122" s="6" t="s">
        <v>135</v>
      </c>
      <c r="C122" s="141">
        <v>44052412</v>
      </c>
      <c r="D122" s="219">
        <v>43052412</v>
      </c>
      <c r="E122" s="83">
        <v>205270</v>
      </c>
    </row>
    <row r="123" spans="1:5" ht="12" customHeight="1" x14ac:dyDescent="0.25">
      <c r="A123" s="13" t="s">
        <v>66</v>
      </c>
      <c r="B123" s="10" t="s">
        <v>262</v>
      </c>
      <c r="C123" s="141"/>
      <c r="D123" s="219"/>
      <c r="E123" s="83"/>
    </row>
    <row r="124" spans="1:5" ht="12" customHeight="1" x14ac:dyDescent="0.25">
      <c r="A124" s="13" t="s">
        <v>67</v>
      </c>
      <c r="B124" s="10" t="s">
        <v>122</v>
      </c>
      <c r="C124" s="140">
        <v>165000000</v>
      </c>
      <c r="D124" s="220">
        <v>130017616</v>
      </c>
      <c r="E124" s="82">
        <v>15280346</v>
      </c>
    </row>
    <row r="125" spans="1:5" ht="12" customHeight="1" x14ac:dyDescent="0.25">
      <c r="A125" s="13" t="s">
        <v>68</v>
      </c>
      <c r="B125" s="10" t="s">
        <v>263</v>
      </c>
      <c r="C125" s="140"/>
      <c r="D125" s="220"/>
      <c r="E125" s="82"/>
    </row>
    <row r="126" spans="1:5" ht="12" customHeight="1" x14ac:dyDescent="0.25">
      <c r="A126" s="13" t="s">
        <v>69</v>
      </c>
      <c r="B126" s="90" t="s">
        <v>137</v>
      </c>
      <c r="C126" s="140"/>
      <c r="D126" s="220"/>
      <c r="E126" s="82"/>
    </row>
    <row r="127" spans="1:5" ht="12" customHeight="1" x14ac:dyDescent="0.25">
      <c r="A127" s="13" t="s">
        <v>76</v>
      </c>
      <c r="B127" s="89" t="s">
        <v>305</v>
      </c>
      <c r="C127" s="140"/>
      <c r="D127" s="220"/>
      <c r="E127" s="82"/>
    </row>
    <row r="128" spans="1:5" ht="12" customHeight="1" x14ac:dyDescent="0.25">
      <c r="A128" s="13" t="s">
        <v>78</v>
      </c>
      <c r="B128" s="148" t="s">
        <v>268</v>
      </c>
      <c r="C128" s="140"/>
      <c r="D128" s="220"/>
      <c r="E128" s="82"/>
    </row>
    <row r="129" spans="1:5" x14ac:dyDescent="0.25">
      <c r="A129" s="13" t="s">
        <v>123</v>
      </c>
      <c r="B129" s="61" t="s">
        <v>251</v>
      </c>
      <c r="C129" s="140"/>
      <c r="D129" s="220"/>
      <c r="E129" s="82"/>
    </row>
    <row r="130" spans="1:5" ht="12" customHeight="1" x14ac:dyDescent="0.25">
      <c r="A130" s="13" t="s">
        <v>124</v>
      </c>
      <c r="B130" s="61" t="s">
        <v>267</v>
      </c>
      <c r="C130" s="140"/>
      <c r="D130" s="220"/>
      <c r="E130" s="82"/>
    </row>
    <row r="131" spans="1:5" ht="12" customHeight="1" x14ac:dyDescent="0.25">
      <c r="A131" s="13" t="s">
        <v>125</v>
      </c>
      <c r="B131" s="61" t="s">
        <v>266</v>
      </c>
      <c r="C131" s="140"/>
      <c r="D131" s="220"/>
      <c r="E131" s="82"/>
    </row>
    <row r="132" spans="1:5" ht="12" customHeight="1" x14ac:dyDescent="0.25">
      <c r="A132" s="13" t="s">
        <v>259</v>
      </c>
      <c r="B132" s="61" t="s">
        <v>254</v>
      </c>
      <c r="C132" s="140"/>
      <c r="D132" s="220"/>
      <c r="E132" s="82"/>
    </row>
    <row r="133" spans="1:5" ht="12" customHeight="1" x14ac:dyDescent="0.25">
      <c r="A133" s="13" t="s">
        <v>260</v>
      </c>
      <c r="B133" s="61" t="s">
        <v>265</v>
      </c>
      <c r="C133" s="140"/>
      <c r="D133" s="220"/>
      <c r="E133" s="82"/>
    </row>
    <row r="134" spans="1:5" ht="16.5" thickBot="1" x14ac:dyDescent="0.3">
      <c r="A134" s="11" t="s">
        <v>261</v>
      </c>
      <c r="B134" s="61" t="s">
        <v>264</v>
      </c>
      <c r="C134" s="142"/>
      <c r="D134" s="221"/>
      <c r="E134" s="84"/>
    </row>
    <row r="135" spans="1:5" ht="12" customHeight="1" thickBot="1" x14ac:dyDescent="0.3">
      <c r="A135" s="18" t="s">
        <v>6</v>
      </c>
      <c r="B135" s="57" t="s">
        <v>322</v>
      </c>
      <c r="C135" s="139">
        <f>+C100+C121</f>
        <v>314079791</v>
      </c>
      <c r="D135" s="218">
        <f>+D100+D121</f>
        <v>382510619</v>
      </c>
      <c r="E135" s="81">
        <f>+E100+E121</f>
        <v>118773568</v>
      </c>
    </row>
    <row r="136" spans="1:5" ht="12" customHeight="1" thickBot="1" x14ac:dyDescent="0.3">
      <c r="A136" s="18" t="s">
        <v>7</v>
      </c>
      <c r="B136" s="57" t="s">
        <v>385</v>
      </c>
      <c r="C136" s="139">
        <f>+C137+C138+C139</f>
        <v>0</v>
      </c>
      <c r="D136" s="218">
        <f>+D137+D138+D139</f>
        <v>3000000</v>
      </c>
      <c r="E136" s="81">
        <f>+E137+E138+E139</f>
        <v>3000000</v>
      </c>
    </row>
    <row r="137" spans="1:5" ht="12" customHeight="1" x14ac:dyDescent="0.25">
      <c r="A137" s="13" t="s">
        <v>168</v>
      </c>
      <c r="B137" s="10" t="s">
        <v>330</v>
      </c>
      <c r="C137" s="140"/>
      <c r="D137" s="220"/>
      <c r="E137" s="82"/>
    </row>
    <row r="138" spans="1:5" ht="12" customHeight="1" x14ac:dyDescent="0.25">
      <c r="A138" s="13" t="s">
        <v>169</v>
      </c>
      <c r="B138" s="10" t="s">
        <v>331</v>
      </c>
      <c r="C138" s="140"/>
      <c r="D138" s="220"/>
      <c r="E138" s="82"/>
    </row>
    <row r="139" spans="1:5" ht="12" customHeight="1" thickBot="1" x14ac:dyDescent="0.3">
      <c r="A139" s="11" t="s">
        <v>170</v>
      </c>
      <c r="B139" s="10" t="s">
        <v>332</v>
      </c>
      <c r="C139" s="140"/>
      <c r="D139" s="220">
        <v>3000000</v>
      </c>
      <c r="E139" s="82">
        <v>3000000</v>
      </c>
    </row>
    <row r="140" spans="1:5" ht="12" customHeight="1" thickBot="1" x14ac:dyDescent="0.3">
      <c r="A140" s="18" t="s">
        <v>8</v>
      </c>
      <c r="B140" s="57" t="s">
        <v>324</v>
      </c>
      <c r="C140" s="139">
        <f>SUM(C141:C146)</f>
        <v>0</v>
      </c>
      <c r="D140" s="218">
        <f>SUM(D141:D146)</f>
        <v>0</v>
      </c>
      <c r="E140" s="81">
        <f>SUM(E141:E146)</f>
        <v>0</v>
      </c>
    </row>
    <row r="141" spans="1:5" ht="12" customHeight="1" x14ac:dyDescent="0.25">
      <c r="A141" s="13" t="s">
        <v>52</v>
      </c>
      <c r="B141" s="7" t="s">
        <v>333</v>
      </c>
      <c r="C141" s="140"/>
      <c r="D141" s="220"/>
      <c r="E141" s="82"/>
    </row>
    <row r="142" spans="1:5" ht="12" customHeight="1" x14ac:dyDescent="0.25">
      <c r="A142" s="13" t="s">
        <v>53</v>
      </c>
      <c r="B142" s="7" t="s">
        <v>325</v>
      </c>
      <c r="C142" s="140"/>
      <c r="D142" s="220"/>
      <c r="E142" s="82"/>
    </row>
    <row r="143" spans="1:5" ht="12" customHeight="1" x14ac:dyDescent="0.25">
      <c r="A143" s="13" t="s">
        <v>54</v>
      </c>
      <c r="B143" s="7" t="s">
        <v>326</v>
      </c>
      <c r="C143" s="140"/>
      <c r="D143" s="220"/>
      <c r="E143" s="82"/>
    </row>
    <row r="144" spans="1:5" ht="12" customHeight="1" x14ac:dyDescent="0.25">
      <c r="A144" s="13" t="s">
        <v>110</v>
      </c>
      <c r="B144" s="7" t="s">
        <v>327</v>
      </c>
      <c r="C144" s="140"/>
      <c r="D144" s="220"/>
      <c r="E144" s="82"/>
    </row>
    <row r="145" spans="1:9" ht="12" customHeight="1" x14ac:dyDescent="0.25">
      <c r="A145" s="13" t="s">
        <v>111</v>
      </c>
      <c r="B145" s="7" t="s">
        <v>328</v>
      </c>
      <c r="C145" s="140"/>
      <c r="D145" s="220"/>
      <c r="E145" s="82"/>
    </row>
    <row r="146" spans="1:9" ht="12" customHeight="1" thickBot="1" x14ac:dyDescent="0.3">
      <c r="A146" s="16" t="s">
        <v>112</v>
      </c>
      <c r="B146" s="266" t="s">
        <v>329</v>
      </c>
      <c r="C146" s="209"/>
      <c r="D146" s="251"/>
      <c r="E146" s="203"/>
    </row>
    <row r="147" spans="1:9" ht="12" customHeight="1" thickBot="1" x14ac:dyDescent="0.3">
      <c r="A147" s="18" t="s">
        <v>9</v>
      </c>
      <c r="B147" s="57" t="s">
        <v>337</v>
      </c>
      <c r="C147" s="145">
        <f>+C148+C149+C150+C151</f>
        <v>0</v>
      </c>
      <c r="D147" s="222">
        <f>+D148+D149+D150+D151</f>
        <v>1541730</v>
      </c>
      <c r="E147" s="181">
        <f>+E148+E149+E150+E151</f>
        <v>1541730</v>
      </c>
    </row>
    <row r="148" spans="1:9" ht="12" customHeight="1" x14ac:dyDescent="0.25">
      <c r="A148" s="13" t="s">
        <v>55</v>
      </c>
      <c r="B148" s="7" t="s">
        <v>269</v>
      </c>
      <c r="C148" s="140"/>
      <c r="D148" s="220"/>
      <c r="E148" s="82"/>
    </row>
    <row r="149" spans="1:9" ht="12" customHeight="1" x14ac:dyDescent="0.25">
      <c r="A149" s="13" t="s">
        <v>56</v>
      </c>
      <c r="B149" s="7" t="s">
        <v>270</v>
      </c>
      <c r="C149" s="140"/>
      <c r="D149" s="220">
        <v>1541730</v>
      </c>
      <c r="E149" s="82">
        <v>1541730</v>
      </c>
    </row>
    <row r="150" spans="1:9" ht="12" customHeight="1" x14ac:dyDescent="0.25">
      <c r="A150" s="13" t="s">
        <v>186</v>
      </c>
      <c r="B150" s="7" t="s">
        <v>338</v>
      </c>
      <c r="C150" s="140"/>
      <c r="D150" s="220"/>
      <c r="E150" s="82"/>
    </row>
    <row r="151" spans="1:9" ht="12" customHeight="1" thickBot="1" x14ac:dyDescent="0.3">
      <c r="A151" s="11" t="s">
        <v>187</v>
      </c>
      <c r="B151" s="5" t="s">
        <v>286</v>
      </c>
      <c r="C151" s="140"/>
      <c r="D151" s="220"/>
      <c r="E151" s="82"/>
    </row>
    <row r="152" spans="1:9" ht="12" customHeight="1" thickBot="1" x14ac:dyDescent="0.3">
      <c r="A152" s="18" t="s">
        <v>10</v>
      </c>
      <c r="B152" s="57" t="s">
        <v>339</v>
      </c>
      <c r="C152" s="211">
        <f>SUM(C153:C157)</f>
        <v>0</v>
      </c>
      <c r="D152" s="223">
        <f>SUM(D153:D157)</f>
        <v>0</v>
      </c>
      <c r="E152" s="205">
        <f>SUM(E153:E157)</f>
        <v>0</v>
      </c>
    </row>
    <row r="153" spans="1:9" ht="12" customHeight="1" x14ac:dyDescent="0.25">
      <c r="A153" s="13" t="s">
        <v>57</v>
      </c>
      <c r="B153" s="7" t="s">
        <v>334</v>
      </c>
      <c r="C153" s="140"/>
      <c r="D153" s="220"/>
      <c r="E153" s="82"/>
    </row>
    <row r="154" spans="1:9" ht="12" customHeight="1" x14ac:dyDescent="0.25">
      <c r="A154" s="13" t="s">
        <v>58</v>
      </c>
      <c r="B154" s="7" t="s">
        <v>341</v>
      </c>
      <c r="C154" s="140"/>
      <c r="D154" s="220"/>
      <c r="E154" s="82"/>
    </row>
    <row r="155" spans="1:9" ht="12" customHeight="1" x14ac:dyDescent="0.25">
      <c r="A155" s="13" t="s">
        <v>198</v>
      </c>
      <c r="B155" s="7" t="s">
        <v>336</v>
      </c>
      <c r="C155" s="140"/>
      <c r="D155" s="220"/>
      <c r="E155" s="82"/>
    </row>
    <row r="156" spans="1:9" ht="12" customHeight="1" x14ac:dyDescent="0.25">
      <c r="A156" s="13" t="s">
        <v>199</v>
      </c>
      <c r="B156" s="7" t="s">
        <v>342</v>
      </c>
      <c r="C156" s="140"/>
      <c r="D156" s="220"/>
      <c r="E156" s="82"/>
    </row>
    <row r="157" spans="1:9" ht="12" customHeight="1" thickBot="1" x14ac:dyDescent="0.3">
      <c r="A157" s="13" t="s">
        <v>340</v>
      </c>
      <c r="B157" s="7" t="s">
        <v>343</v>
      </c>
      <c r="C157" s="140"/>
      <c r="D157" s="220"/>
      <c r="E157" s="82"/>
    </row>
    <row r="158" spans="1:9" ht="12" customHeight="1" thickBot="1" x14ac:dyDescent="0.3">
      <c r="A158" s="18" t="s">
        <v>11</v>
      </c>
      <c r="B158" s="57" t="s">
        <v>344</v>
      </c>
      <c r="C158" s="212"/>
      <c r="D158" s="224"/>
      <c r="E158" s="206"/>
    </row>
    <row r="159" spans="1:9" ht="12" customHeight="1" thickBot="1" x14ac:dyDescent="0.3">
      <c r="A159" s="18" t="s">
        <v>12</v>
      </c>
      <c r="B159" s="57" t="s">
        <v>345</v>
      </c>
      <c r="C159" s="212"/>
      <c r="D159" s="224"/>
      <c r="E159" s="206"/>
    </row>
    <row r="160" spans="1:9" ht="15.2" customHeight="1" thickBot="1" x14ac:dyDescent="0.3">
      <c r="A160" s="18" t="s">
        <v>13</v>
      </c>
      <c r="B160" s="57" t="s">
        <v>347</v>
      </c>
      <c r="C160" s="213">
        <f>+C136+C140+C147+C152+C158+C159</f>
        <v>0</v>
      </c>
      <c r="D160" s="225">
        <f>+D136+D140+D147+D152+D158+D159</f>
        <v>4541730</v>
      </c>
      <c r="E160" s="207">
        <f>+E136+E140+E147+E152+E158+E159</f>
        <v>4541730</v>
      </c>
      <c r="F160" s="162"/>
      <c r="G160" s="163"/>
      <c r="H160" s="163"/>
      <c r="I160" s="163"/>
    </row>
    <row r="161" spans="1:5" s="151" customFormat="1" ht="12.95" customHeight="1" thickBot="1" x14ac:dyDescent="0.25">
      <c r="A161" s="91" t="s">
        <v>14</v>
      </c>
      <c r="B161" s="126" t="s">
        <v>346</v>
      </c>
      <c r="C161" s="213">
        <f>+C135+C160</f>
        <v>314079791</v>
      </c>
      <c r="D161" s="225">
        <f>+D135+D160</f>
        <v>387052349</v>
      </c>
      <c r="E161" s="207">
        <f>+E135+E160</f>
        <v>123315298</v>
      </c>
    </row>
    <row r="162" spans="1:5" x14ac:dyDescent="0.25">
      <c r="C162" s="478">
        <f>C93-C161</f>
        <v>0</v>
      </c>
      <c r="D162" s="478">
        <f>D93-D161</f>
        <v>0</v>
      </c>
    </row>
    <row r="163" spans="1:5" x14ac:dyDescent="0.25">
      <c r="A163" s="612" t="s">
        <v>271</v>
      </c>
      <c r="B163" s="612"/>
      <c r="C163" s="612"/>
      <c r="D163" s="612"/>
      <c r="E163" s="612"/>
    </row>
    <row r="164" spans="1:5" ht="15.2" customHeight="1" thickBot="1" x14ac:dyDescent="0.3">
      <c r="A164" s="604" t="s">
        <v>98</v>
      </c>
      <c r="B164" s="604"/>
      <c r="C164" s="93"/>
      <c r="E164" s="93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348</v>
      </c>
      <c r="C165" s="217">
        <f>+C68-C135</f>
        <v>-65458</v>
      </c>
      <c r="D165" s="139">
        <f>+D68-D135</f>
        <v>662874</v>
      </c>
      <c r="E165" s="81">
        <f>+E68-E135</f>
        <v>2244003</v>
      </c>
    </row>
    <row r="166" spans="1:5" ht="32.450000000000003" customHeight="1" thickBot="1" x14ac:dyDescent="0.3">
      <c r="A166" s="18" t="s">
        <v>5</v>
      </c>
      <c r="B166" s="23" t="s">
        <v>354</v>
      </c>
      <c r="C166" s="139">
        <f>+C92-C160</f>
        <v>65458</v>
      </c>
      <c r="D166" s="139">
        <f>+D92-D160</f>
        <v>-662874</v>
      </c>
      <c r="E166" s="81">
        <f>+E92-E160</f>
        <v>-662602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8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100" sqref="C100:D161"/>
    </sheetView>
  </sheetViews>
  <sheetFormatPr defaultRowHeight="15.75" x14ac:dyDescent="0.25"/>
  <cols>
    <col min="1" max="1" width="9.5" style="127" customWidth="1"/>
    <col min="2" max="2" width="65.83203125" style="127" customWidth="1"/>
    <col min="3" max="3" width="17.83203125" style="128" customWidth="1"/>
    <col min="4" max="5" width="17.83203125" style="149" customWidth="1"/>
    <col min="6" max="16384" width="9.33203125" style="149"/>
  </cols>
  <sheetData>
    <row r="1" spans="1:5" x14ac:dyDescent="0.25">
      <c r="A1" s="267"/>
      <c r="B1" s="599" t="str">
        <f>CONCATENATE("1.2. melléklet ",Z_ALAPADATOK!A7," ",Z_ALAPADATOK!B7," ",Z_ALAPADATOK!C7," ",Z_ALAPADATOK!D7," ",Z_ALAPADATOK!E7," ",Z_ALAPADATOK!F7," ",Z_ALAPADATOK!G7," ",Z_ALAPADATOK!H7)</f>
        <v>1.2. melléklet a … / 2021 ( … ) önkormányzati rendelethez</v>
      </c>
      <c r="C1" s="600"/>
      <c r="D1" s="600"/>
      <c r="E1" s="600"/>
    </row>
    <row r="2" spans="1:5" x14ac:dyDescent="0.25">
      <c r="A2" s="601" t="str">
        <f>CONCATENATE(Z_ALAPADATOK!A3)</f>
        <v>Háromhuta Község Önkormányzata</v>
      </c>
      <c r="B2" s="602"/>
      <c r="C2" s="602"/>
      <c r="D2" s="602"/>
      <c r="E2" s="602"/>
    </row>
    <row r="3" spans="1:5" x14ac:dyDescent="0.25">
      <c r="A3" s="601" t="s">
        <v>794</v>
      </c>
      <c r="B3" s="601"/>
      <c r="C3" s="603"/>
      <c r="D3" s="601"/>
      <c r="E3" s="601"/>
    </row>
    <row r="4" spans="1:5" ht="17.25" customHeight="1" x14ac:dyDescent="0.25">
      <c r="A4" s="601" t="s">
        <v>733</v>
      </c>
      <c r="B4" s="601"/>
      <c r="C4" s="603"/>
      <c r="D4" s="601"/>
      <c r="E4" s="601"/>
    </row>
    <row r="5" spans="1:5" x14ac:dyDescent="0.25">
      <c r="A5" s="267"/>
      <c r="B5" s="267"/>
      <c r="C5" s="268"/>
      <c r="D5" s="269"/>
      <c r="E5" s="269"/>
    </row>
    <row r="6" spans="1:5" ht="15.95" customHeight="1" x14ac:dyDescent="0.25">
      <c r="A6" s="613" t="s">
        <v>1</v>
      </c>
      <c r="B6" s="613"/>
      <c r="C6" s="613"/>
      <c r="D6" s="613"/>
      <c r="E6" s="613"/>
    </row>
    <row r="7" spans="1:5" ht="15.95" customHeight="1" thickBot="1" x14ac:dyDescent="0.3">
      <c r="A7" s="615" t="s">
        <v>96</v>
      </c>
      <c r="B7" s="615"/>
      <c r="C7" s="270"/>
      <c r="D7" s="269"/>
      <c r="E7" s="270" t="str">
        <f>CONCATENATE('Z_1.1.sz.mell.'!E7)</f>
        <v xml:space="preserve"> Forintban!</v>
      </c>
    </row>
    <row r="8" spans="1:5" x14ac:dyDescent="0.25">
      <c r="A8" s="605" t="s">
        <v>47</v>
      </c>
      <c r="B8" s="607" t="s">
        <v>3</v>
      </c>
      <c r="C8" s="609" t="s">
        <v>780</v>
      </c>
      <c r="D8" s="610"/>
      <c r="E8" s="611"/>
    </row>
    <row r="9" spans="1:5" ht="24.75" thickBot="1" x14ac:dyDescent="0.3">
      <c r="A9" s="606"/>
      <c r="B9" s="608"/>
      <c r="C9" s="215" t="s">
        <v>382</v>
      </c>
      <c r="D9" s="214" t="s">
        <v>383</v>
      </c>
      <c r="E9" s="260" t="str">
        <f>CONCATENATE('Z_1.1.sz.mell.'!E9)</f>
        <v>2020. XII. 31.teljesítés</v>
      </c>
    </row>
    <row r="10" spans="1:5" s="150" customFormat="1" ht="12" customHeight="1" thickBot="1" x14ac:dyDescent="0.25">
      <c r="A10" s="146" t="s">
        <v>358</v>
      </c>
      <c r="B10" s="147" t="s">
        <v>359</v>
      </c>
      <c r="C10" s="147" t="s">
        <v>360</v>
      </c>
      <c r="D10" s="147" t="s">
        <v>362</v>
      </c>
      <c r="E10" s="216" t="s">
        <v>361</v>
      </c>
    </row>
    <row r="11" spans="1:5" s="151" customFormat="1" ht="12" customHeight="1" thickBot="1" x14ac:dyDescent="0.25">
      <c r="A11" s="18" t="s">
        <v>4</v>
      </c>
      <c r="B11" s="19" t="s">
        <v>153</v>
      </c>
      <c r="C11" s="139">
        <f>+C12+C13+C14+C15+C16+C17</f>
        <v>18818316</v>
      </c>
      <c r="D11" s="139">
        <f>+D12+D13+D14+D15+D16+D17</f>
        <v>23510677</v>
      </c>
      <c r="E11" s="81">
        <f>+E12+E13+E14+E15+E16+E17</f>
        <v>23510677</v>
      </c>
    </row>
    <row r="12" spans="1:5" s="151" customFormat="1" ht="12" customHeight="1" x14ac:dyDescent="0.2">
      <c r="A12" s="13" t="s">
        <v>59</v>
      </c>
      <c r="B12" s="152" t="s">
        <v>154</v>
      </c>
      <c r="C12" s="141">
        <v>11143316</v>
      </c>
      <c r="D12" s="219">
        <v>10565051</v>
      </c>
      <c r="E12" s="83">
        <v>10565051</v>
      </c>
    </row>
    <row r="13" spans="1:5" s="151" customFormat="1" ht="12" customHeight="1" x14ac:dyDescent="0.2">
      <c r="A13" s="12" t="s">
        <v>60</v>
      </c>
      <c r="B13" s="153" t="s">
        <v>155</v>
      </c>
      <c r="C13" s="140"/>
      <c r="D13" s="220"/>
      <c r="E13" s="82"/>
    </row>
    <row r="14" spans="1:5" s="151" customFormat="1" ht="12" customHeight="1" x14ac:dyDescent="0.2">
      <c r="A14" s="12" t="s">
        <v>61</v>
      </c>
      <c r="B14" s="153" t="s">
        <v>156</v>
      </c>
      <c r="C14" s="140">
        <v>5875000</v>
      </c>
      <c r="D14" s="220">
        <v>6423856</v>
      </c>
      <c r="E14" s="82">
        <v>6423856</v>
      </c>
    </row>
    <row r="15" spans="1:5" s="151" customFormat="1" ht="12" customHeight="1" x14ac:dyDescent="0.2">
      <c r="A15" s="12" t="s">
        <v>62</v>
      </c>
      <c r="B15" s="153" t="s">
        <v>157</v>
      </c>
      <c r="C15" s="140">
        <v>1800000</v>
      </c>
      <c r="D15" s="220">
        <v>2000000</v>
      </c>
      <c r="E15" s="82">
        <v>2000000</v>
      </c>
    </row>
    <row r="16" spans="1:5" s="151" customFormat="1" ht="12" customHeight="1" x14ac:dyDescent="0.2">
      <c r="A16" s="12" t="s">
        <v>93</v>
      </c>
      <c r="B16" s="89" t="s">
        <v>306</v>
      </c>
      <c r="C16" s="140"/>
      <c r="D16" s="220">
        <v>4521770</v>
      </c>
      <c r="E16" s="82">
        <v>4521770</v>
      </c>
    </row>
    <row r="17" spans="1:5" s="151" customFormat="1" ht="12" customHeight="1" thickBot="1" x14ac:dyDescent="0.25">
      <c r="A17" s="14" t="s">
        <v>63</v>
      </c>
      <c r="B17" s="90" t="s">
        <v>307</v>
      </c>
      <c r="C17" s="140"/>
      <c r="D17" s="220"/>
      <c r="E17" s="82"/>
    </row>
    <row r="18" spans="1:5" s="151" customFormat="1" ht="12" customHeight="1" thickBot="1" x14ac:dyDescent="0.25">
      <c r="A18" s="18" t="s">
        <v>5</v>
      </c>
      <c r="B18" s="88" t="s">
        <v>158</v>
      </c>
      <c r="C18" s="139">
        <f>+C19+C20+C21+C22+C23</f>
        <v>47799672</v>
      </c>
      <c r="D18" s="139">
        <f>+D19+D20+D21+D22+D23</f>
        <v>47799672</v>
      </c>
      <c r="E18" s="81">
        <f>+E19+E20+E21+E22+E23</f>
        <v>45691158</v>
      </c>
    </row>
    <row r="19" spans="1:5" s="151" customFormat="1" ht="12" customHeight="1" x14ac:dyDescent="0.2">
      <c r="A19" s="13" t="s">
        <v>65</v>
      </c>
      <c r="B19" s="152" t="s">
        <v>159</v>
      </c>
      <c r="C19" s="141"/>
      <c r="D19" s="141"/>
      <c r="E19" s="83"/>
    </row>
    <row r="20" spans="1:5" s="151" customFormat="1" ht="12" customHeight="1" x14ac:dyDescent="0.2">
      <c r="A20" s="12" t="s">
        <v>66</v>
      </c>
      <c r="B20" s="153" t="s">
        <v>160</v>
      </c>
      <c r="C20" s="140"/>
      <c r="D20" s="140"/>
      <c r="E20" s="82"/>
    </row>
    <row r="21" spans="1:5" s="151" customFormat="1" ht="12" customHeight="1" x14ac:dyDescent="0.2">
      <c r="A21" s="12" t="s">
        <v>67</v>
      </c>
      <c r="B21" s="153" t="s">
        <v>299</v>
      </c>
      <c r="C21" s="140"/>
      <c r="D21" s="140"/>
      <c r="E21" s="82">
        <v>4000000</v>
      </c>
    </row>
    <row r="22" spans="1:5" s="151" customFormat="1" ht="12" customHeight="1" x14ac:dyDescent="0.2">
      <c r="A22" s="12" t="s">
        <v>68</v>
      </c>
      <c r="B22" s="153" t="s">
        <v>300</v>
      </c>
      <c r="C22" s="140"/>
      <c r="D22" s="140"/>
      <c r="E22" s="82"/>
    </row>
    <row r="23" spans="1:5" s="151" customFormat="1" ht="12" customHeight="1" x14ac:dyDescent="0.2">
      <c r="A23" s="12" t="s">
        <v>69</v>
      </c>
      <c r="B23" s="153" t="s">
        <v>161</v>
      </c>
      <c r="C23" s="140">
        <v>47799672</v>
      </c>
      <c r="D23" s="140">
        <v>47799672</v>
      </c>
      <c r="E23" s="82">
        <v>41691158</v>
      </c>
    </row>
    <row r="24" spans="1:5" s="151" customFormat="1" ht="12" customHeight="1" thickBot="1" x14ac:dyDescent="0.25">
      <c r="A24" s="14" t="s">
        <v>76</v>
      </c>
      <c r="B24" s="90" t="s">
        <v>162</v>
      </c>
      <c r="C24" s="142"/>
      <c r="D24" s="142"/>
      <c r="E24" s="84"/>
    </row>
    <row r="25" spans="1:5" s="151" customFormat="1" ht="12" customHeight="1" thickBot="1" x14ac:dyDescent="0.25">
      <c r="A25" s="18" t="s">
        <v>6</v>
      </c>
      <c r="B25" s="19" t="s">
        <v>163</v>
      </c>
      <c r="C25" s="139">
        <f>+C26+C27+C28+C29+C30</f>
        <v>197390000</v>
      </c>
      <c r="D25" s="139">
        <f>+D26+D27+D28+D29+D30</f>
        <v>195903200</v>
      </c>
      <c r="E25" s="81">
        <f>+E26+E27+E28+E29+E30</f>
        <v>14114847</v>
      </c>
    </row>
    <row r="26" spans="1:5" s="151" customFormat="1" ht="12" customHeight="1" x14ac:dyDescent="0.2">
      <c r="A26" s="13" t="s">
        <v>48</v>
      </c>
      <c r="B26" s="152" t="s">
        <v>164</v>
      </c>
      <c r="C26" s="141"/>
      <c r="D26" s="141"/>
      <c r="E26" s="83"/>
    </row>
    <row r="27" spans="1:5" s="151" customFormat="1" ht="12" customHeight="1" x14ac:dyDescent="0.2">
      <c r="A27" s="12" t="s">
        <v>49</v>
      </c>
      <c r="B27" s="153" t="s">
        <v>165</v>
      </c>
      <c r="C27" s="140"/>
      <c r="D27" s="140"/>
      <c r="E27" s="82"/>
    </row>
    <row r="28" spans="1:5" s="151" customFormat="1" ht="12" customHeight="1" x14ac:dyDescent="0.2">
      <c r="A28" s="12" t="s">
        <v>50</v>
      </c>
      <c r="B28" s="153" t="s">
        <v>301</v>
      </c>
      <c r="C28" s="140">
        <v>197390000</v>
      </c>
      <c r="D28" s="140">
        <v>195903200</v>
      </c>
      <c r="E28" s="82">
        <v>14114847</v>
      </c>
    </row>
    <row r="29" spans="1:5" s="151" customFormat="1" ht="12" customHeight="1" x14ac:dyDescent="0.2">
      <c r="A29" s="12" t="s">
        <v>51</v>
      </c>
      <c r="B29" s="153" t="s">
        <v>302</v>
      </c>
      <c r="C29" s="140"/>
      <c r="D29" s="140"/>
      <c r="E29" s="82"/>
    </row>
    <row r="30" spans="1:5" s="151" customFormat="1" ht="12" customHeight="1" x14ac:dyDescent="0.2">
      <c r="A30" s="12" t="s">
        <v>106</v>
      </c>
      <c r="B30" s="153" t="s">
        <v>166</v>
      </c>
      <c r="C30" s="140">
        <v>0</v>
      </c>
      <c r="D30" s="140">
        <v>0</v>
      </c>
      <c r="E30" s="82">
        <v>0</v>
      </c>
    </row>
    <row r="31" spans="1:5" s="151" customFormat="1" ht="12" customHeight="1" thickBot="1" x14ac:dyDescent="0.25">
      <c r="A31" s="14" t="s">
        <v>107</v>
      </c>
      <c r="B31" s="154" t="s">
        <v>167</v>
      </c>
      <c r="C31" s="142"/>
      <c r="D31" s="142"/>
      <c r="E31" s="84"/>
    </row>
    <row r="32" spans="1:5" s="151" customFormat="1" ht="12" customHeight="1" thickBot="1" x14ac:dyDescent="0.25">
      <c r="A32" s="18" t="s">
        <v>108</v>
      </c>
      <c r="B32" s="19" t="s">
        <v>439</v>
      </c>
      <c r="C32" s="145">
        <f>SUM(C33:C39)</f>
        <v>10890000</v>
      </c>
      <c r="D32" s="145">
        <f>SUM(D33:D39)</f>
        <v>9890000</v>
      </c>
      <c r="E32" s="181">
        <f>SUM(E33:E39)</f>
        <v>4604797</v>
      </c>
    </row>
    <row r="33" spans="1:5" s="151" customFormat="1" ht="12" customHeight="1" x14ac:dyDescent="0.2">
      <c r="A33" s="13" t="s">
        <v>168</v>
      </c>
      <c r="B33" s="152" t="str">
        <f>'Z_1.1.sz.mell.'!B33</f>
        <v>Építményadó</v>
      </c>
      <c r="C33" s="141">
        <v>3000000</v>
      </c>
      <c r="D33" s="141">
        <v>3000000</v>
      </c>
      <c r="E33" s="83">
        <v>3017029</v>
      </c>
    </row>
    <row r="34" spans="1:5" s="151" customFormat="1" ht="12" customHeight="1" x14ac:dyDescent="0.2">
      <c r="A34" s="12" t="s">
        <v>169</v>
      </c>
      <c r="B34" s="152" t="str">
        <f>'Z_1.1.sz.mell.'!B34</f>
        <v xml:space="preserve">Idegenforgalmi adó </v>
      </c>
      <c r="C34" s="140">
        <v>0</v>
      </c>
      <c r="D34" s="140">
        <v>0</v>
      </c>
      <c r="E34" s="82">
        <v>0</v>
      </c>
    </row>
    <row r="35" spans="1:5" s="151" customFormat="1" ht="12" customHeight="1" x14ac:dyDescent="0.2">
      <c r="A35" s="12" t="s">
        <v>170</v>
      </c>
      <c r="B35" s="152" t="str">
        <f>'Z_1.1.sz.mell.'!B35</f>
        <v>Iparűzési adó</v>
      </c>
      <c r="C35" s="140">
        <v>0</v>
      </c>
      <c r="D35" s="140">
        <v>0</v>
      </c>
      <c r="E35" s="82">
        <v>0</v>
      </c>
    </row>
    <row r="36" spans="1:5" s="151" customFormat="1" ht="12" customHeight="1" x14ac:dyDescent="0.2">
      <c r="A36" s="12" t="s">
        <v>171</v>
      </c>
      <c r="B36" s="152" t="str">
        <f>'Z_1.1.sz.mell.'!B36</f>
        <v>Egyéb áruhasználati ls szolgáltatási adók</v>
      </c>
      <c r="C36" s="140">
        <v>4370000</v>
      </c>
      <c r="D36" s="140">
        <v>4370000</v>
      </c>
      <c r="E36" s="82">
        <v>614700</v>
      </c>
    </row>
    <row r="37" spans="1:5" s="151" customFormat="1" ht="12" customHeight="1" x14ac:dyDescent="0.2">
      <c r="A37" s="12" t="s">
        <v>442</v>
      </c>
      <c r="B37" s="152" t="str">
        <f>'Z_1.1.sz.mell.'!B37</f>
        <v>Gépjárműadó</v>
      </c>
      <c r="C37" s="140">
        <v>1000000</v>
      </c>
      <c r="D37" s="140">
        <v>0</v>
      </c>
      <c r="E37" s="82">
        <v>0</v>
      </c>
    </row>
    <row r="38" spans="1:5" s="151" customFormat="1" ht="12" customHeight="1" x14ac:dyDescent="0.2">
      <c r="A38" s="12" t="s">
        <v>443</v>
      </c>
      <c r="B38" s="152" t="str">
        <f>'Z_1.1.sz.mell.'!B38</f>
        <v>Egyéb közhatalmi bevételek</v>
      </c>
      <c r="C38" s="140">
        <v>2520000</v>
      </c>
      <c r="D38" s="140">
        <v>2520000</v>
      </c>
      <c r="E38" s="82">
        <v>17275</v>
      </c>
    </row>
    <row r="39" spans="1:5" s="151" customFormat="1" ht="12" customHeight="1" thickBot="1" x14ac:dyDescent="0.25">
      <c r="A39" s="14" t="s">
        <v>444</v>
      </c>
      <c r="B39" s="152" t="str">
        <f>'Z_1.1.sz.mell.'!B39</f>
        <v>Kommunális adó</v>
      </c>
      <c r="C39" s="142"/>
      <c r="D39" s="142"/>
      <c r="E39" s="84">
        <v>955793</v>
      </c>
    </row>
    <row r="40" spans="1:5" s="151" customFormat="1" ht="12" customHeight="1" thickBot="1" x14ac:dyDescent="0.25">
      <c r="A40" s="18" t="s">
        <v>8</v>
      </c>
      <c r="B40" s="19" t="s">
        <v>308</v>
      </c>
      <c r="C40" s="139">
        <f>SUM(C41:C51)</f>
        <v>39116345</v>
      </c>
      <c r="D40" s="139">
        <f>SUM(D41:D51)</f>
        <v>106069944</v>
      </c>
      <c r="E40" s="81">
        <f>SUM(E41:E51)</f>
        <v>31096092</v>
      </c>
    </row>
    <row r="41" spans="1:5" s="151" customFormat="1" ht="12" customHeight="1" x14ac:dyDescent="0.2">
      <c r="A41" s="13" t="s">
        <v>52</v>
      </c>
      <c r="B41" s="152" t="s">
        <v>175</v>
      </c>
      <c r="C41" s="141">
        <v>15445845</v>
      </c>
      <c r="D41" s="141">
        <v>15445845</v>
      </c>
      <c r="E41" s="83">
        <v>15064471</v>
      </c>
    </row>
    <row r="42" spans="1:5" s="151" customFormat="1" ht="12" customHeight="1" x14ac:dyDescent="0.2">
      <c r="A42" s="12" t="s">
        <v>53</v>
      </c>
      <c r="B42" s="153" t="s">
        <v>176</v>
      </c>
      <c r="C42" s="140">
        <v>16100000</v>
      </c>
      <c r="D42" s="140">
        <v>16100000</v>
      </c>
      <c r="E42" s="82">
        <v>5924784</v>
      </c>
    </row>
    <row r="43" spans="1:5" s="151" customFormat="1" ht="12" customHeight="1" x14ac:dyDescent="0.2">
      <c r="A43" s="12" t="s">
        <v>54</v>
      </c>
      <c r="B43" s="153" t="s">
        <v>177</v>
      </c>
      <c r="C43" s="140"/>
      <c r="D43" s="140"/>
      <c r="E43" s="82"/>
    </row>
    <row r="44" spans="1:5" s="151" customFormat="1" ht="12" customHeight="1" x14ac:dyDescent="0.2">
      <c r="A44" s="12" t="s">
        <v>110</v>
      </c>
      <c r="B44" s="153" t="s">
        <v>178</v>
      </c>
      <c r="C44" s="140"/>
      <c r="D44" s="140"/>
      <c r="E44" s="82"/>
    </row>
    <row r="45" spans="1:5" s="151" customFormat="1" ht="12" customHeight="1" x14ac:dyDescent="0.2">
      <c r="A45" s="12" t="s">
        <v>111</v>
      </c>
      <c r="B45" s="153" t="s">
        <v>179</v>
      </c>
      <c r="C45" s="140"/>
      <c r="D45" s="140"/>
      <c r="E45" s="82"/>
    </row>
    <row r="46" spans="1:5" s="151" customFormat="1" ht="12" customHeight="1" x14ac:dyDescent="0.2">
      <c r="A46" s="12" t="s">
        <v>112</v>
      </c>
      <c r="B46" s="153" t="s">
        <v>180</v>
      </c>
      <c r="C46" s="140">
        <v>7570000</v>
      </c>
      <c r="D46" s="140">
        <v>5832812</v>
      </c>
      <c r="E46" s="82">
        <v>4216097</v>
      </c>
    </row>
    <row r="47" spans="1:5" s="151" customFormat="1" ht="12" customHeight="1" x14ac:dyDescent="0.2">
      <c r="A47" s="12" t="s">
        <v>113</v>
      </c>
      <c r="B47" s="153" t="s">
        <v>181</v>
      </c>
      <c r="C47" s="140"/>
      <c r="D47" s="140"/>
      <c r="E47" s="82"/>
    </row>
    <row r="48" spans="1:5" s="151" customFormat="1" ht="12" customHeight="1" x14ac:dyDescent="0.2">
      <c r="A48" s="12" t="s">
        <v>114</v>
      </c>
      <c r="B48" s="153" t="s">
        <v>445</v>
      </c>
      <c r="C48" s="140">
        <v>500</v>
      </c>
      <c r="D48" s="140">
        <v>500</v>
      </c>
      <c r="E48" s="82">
        <v>3</v>
      </c>
    </row>
    <row r="49" spans="1:5" s="151" customFormat="1" ht="12" customHeight="1" x14ac:dyDescent="0.2">
      <c r="A49" s="12" t="s">
        <v>173</v>
      </c>
      <c r="B49" s="153" t="s">
        <v>183</v>
      </c>
      <c r="C49" s="143"/>
      <c r="D49" s="143"/>
      <c r="E49" s="85"/>
    </row>
    <row r="50" spans="1:5" s="151" customFormat="1" ht="12" customHeight="1" x14ac:dyDescent="0.2">
      <c r="A50" s="14" t="s">
        <v>174</v>
      </c>
      <c r="B50" s="154" t="s">
        <v>310</v>
      </c>
      <c r="C50" s="144"/>
      <c r="D50" s="144"/>
      <c r="E50" s="86"/>
    </row>
    <row r="51" spans="1:5" s="151" customFormat="1" ht="12" customHeight="1" thickBot="1" x14ac:dyDescent="0.25">
      <c r="A51" s="14" t="s">
        <v>309</v>
      </c>
      <c r="B51" s="90" t="s">
        <v>184</v>
      </c>
      <c r="C51" s="144"/>
      <c r="D51" s="144">
        <v>68690787</v>
      </c>
      <c r="E51" s="86">
        <v>5890737</v>
      </c>
    </row>
    <row r="52" spans="1:5" s="151" customFormat="1" ht="12" customHeight="1" thickBot="1" x14ac:dyDescent="0.25">
      <c r="A52" s="18" t="s">
        <v>9</v>
      </c>
      <c r="B52" s="19" t="s">
        <v>185</v>
      </c>
      <c r="C52" s="139">
        <f>SUM(C53:C57)</f>
        <v>0</v>
      </c>
      <c r="D52" s="139">
        <f>SUM(D53:D57)</f>
        <v>0</v>
      </c>
      <c r="E52" s="81">
        <f>SUM(E53:E57)</f>
        <v>2000000</v>
      </c>
    </row>
    <row r="53" spans="1:5" s="151" customFormat="1" ht="12" customHeight="1" x14ac:dyDescent="0.2">
      <c r="A53" s="13" t="s">
        <v>55</v>
      </c>
      <c r="B53" s="152" t="s">
        <v>189</v>
      </c>
      <c r="C53" s="183"/>
      <c r="D53" s="183"/>
      <c r="E53" s="87"/>
    </row>
    <row r="54" spans="1:5" s="151" customFormat="1" ht="12" customHeight="1" x14ac:dyDescent="0.2">
      <c r="A54" s="12" t="s">
        <v>56</v>
      </c>
      <c r="B54" s="153" t="s">
        <v>190</v>
      </c>
      <c r="C54" s="143"/>
      <c r="D54" s="143"/>
      <c r="E54" s="85">
        <v>2000000</v>
      </c>
    </row>
    <row r="55" spans="1:5" s="151" customFormat="1" ht="12" customHeight="1" x14ac:dyDescent="0.2">
      <c r="A55" s="12" t="s">
        <v>186</v>
      </c>
      <c r="B55" s="153" t="s">
        <v>191</v>
      </c>
      <c r="C55" s="143"/>
      <c r="D55" s="143"/>
      <c r="E55" s="85"/>
    </row>
    <row r="56" spans="1:5" s="151" customFormat="1" ht="12" customHeight="1" x14ac:dyDescent="0.2">
      <c r="A56" s="12" t="s">
        <v>187</v>
      </c>
      <c r="B56" s="153" t="s">
        <v>192</v>
      </c>
      <c r="C56" s="143"/>
      <c r="D56" s="143"/>
      <c r="E56" s="85"/>
    </row>
    <row r="57" spans="1:5" s="151" customFormat="1" ht="12" customHeight="1" thickBot="1" x14ac:dyDescent="0.25">
      <c r="A57" s="14" t="s">
        <v>188</v>
      </c>
      <c r="B57" s="90" t="s">
        <v>193</v>
      </c>
      <c r="C57" s="144"/>
      <c r="D57" s="144"/>
      <c r="E57" s="86"/>
    </row>
    <row r="58" spans="1:5" s="151" customFormat="1" ht="12" customHeight="1" thickBot="1" x14ac:dyDescent="0.25">
      <c r="A58" s="18" t="s">
        <v>115</v>
      </c>
      <c r="B58" s="19" t="s">
        <v>194</v>
      </c>
      <c r="C58" s="139">
        <f>SUM(C59:C61)</f>
        <v>0</v>
      </c>
      <c r="D58" s="139">
        <f>SUM(D59:D61)</f>
        <v>0</v>
      </c>
      <c r="E58" s="81">
        <f>SUM(E59:E61)</f>
        <v>0</v>
      </c>
    </row>
    <row r="59" spans="1:5" s="151" customFormat="1" ht="12" customHeight="1" x14ac:dyDescent="0.2">
      <c r="A59" s="13" t="s">
        <v>57</v>
      </c>
      <c r="B59" s="152" t="s">
        <v>195</v>
      </c>
      <c r="C59" s="141"/>
      <c r="D59" s="141"/>
      <c r="E59" s="83"/>
    </row>
    <row r="60" spans="1:5" s="151" customFormat="1" ht="12" customHeight="1" x14ac:dyDescent="0.2">
      <c r="A60" s="12" t="s">
        <v>58</v>
      </c>
      <c r="B60" s="153" t="s">
        <v>303</v>
      </c>
      <c r="C60" s="140"/>
      <c r="D60" s="140"/>
      <c r="E60" s="82"/>
    </row>
    <row r="61" spans="1:5" s="151" customFormat="1" ht="12" customHeight="1" x14ac:dyDescent="0.2">
      <c r="A61" s="12" t="s">
        <v>198</v>
      </c>
      <c r="B61" s="153" t="s">
        <v>196</v>
      </c>
      <c r="C61" s="140"/>
      <c r="D61" s="140"/>
      <c r="E61" s="82"/>
    </row>
    <row r="62" spans="1:5" s="151" customFormat="1" ht="12" customHeight="1" thickBot="1" x14ac:dyDescent="0.25">
      <c r="A62" s="14" t="s">
        <v>199</v>
      </c>
      <c r="B62" s="90" t="s">
        <v>197</v>
      </c>
      <c r="C62" s="142"/>
      <c r="D62" s="142"/>
      <c r="E62" s="84"/>
    </row>
    <row r="63" spans="1:5" s="151" customFormat="1" ht="12" customHeight="1" thickBot="1" x14ac:dyDescent="0.25">
      <c r="A63" s="18" t="s">
        <v>11</v>
      </c>
      <c r="B63" s="88" t="s">
        <v>200</v>
      </c>
      <c r="C63" s="139">
        <f>SUM(C64:C66)</f>
        <v>0</v>
      </c>
      <c r="D63" s="139">
        <f>SUM(D64:D66)</f>
        <v>0</v>
      </c>
      <c r="E63" s="81">
        <f>SUM(E64:E66)</f>
        <v>0</v>
      </c>
    </row>
    <row r="64" spans="1:5" s="151" customFormat="1" ht="12" customHeight="1" x14ac:dyDescent="0.2">
      <c r="A64" s="13" t="s">
        <v>116</v>
      </c>
      <c r="B64" s="152" t="s">
        <v>202</v>
      </c>
      <c r="C64" s="143"/>
      <c r="D64" s="143"/>
      <c r="E64" s="85"/>
    </row>
    <row r="65" spans="1:5" s="151" customFormat="1" ht="12" customHeight="1" x14ac:dyDescent="0.2">
      <c r="A65" s="12" t="s">
        <v>117</v>
      </c>
      <c r="B65" s="153" t="s">
        <v>304</v>
      </c>
      <c r="C65" s="143"/>
      <c r="D65" s="143"/>
      <c r="E65" s="85"/>
    </row>
    <row r="66" spans="1:5" s="151" customFormat="1" ht="12" customHeight="1" x14ac:dyDescent="0.2">
      <c r="A66" s="12" t="s">
        <v>136</v>
      </c>
      <c r="B66" s="153" t="s">
        <v>203</v>
      </c>
      <c r="C66" s="143"/>
      <c r="D66" s="143"/>
      <c r="E66" s="85"/>
    </row>
    <row r="67" spans="1:5" s="151" customFormat="1" ht="12" customHeight="1" thickBot="1" x14ac:dyDescent="0.25">
      <c r="A67" s="14" t="s">
        <v>201</v>
      </c>
      <c r="B67" s="90" t="s">
        <v>204</v>
      </c>
      <c r="C67" s="143"/>
      <c r="D67" s="143"/>
      <c r="E67" s="85"/>
    </row>
    <row r="68" spans="1:5" s="151" customFormat="1" ht="12" customHeight="1" thickBot="1" x14ac:dyDescent="0.25">
      <c r="A68" s="198" t="s">
        <v>350</v>
      </c>
      <c r="B68" s="19" t="s">
        <v>205</v>
      </c>
      <c r="C68" s="145">
        <f>+C11+C18+C25+C32+C40+C52+C58+C63</f>
        <v>314014333</v>
      </c>
      <c r="D68" s="145">
        <f>+D11+D18+D25+D32+D40+D52+D58+D63</f>
        <v>383173493</v>
      </c>
      <c r="E68" s="181">
        <f>+E11+E18+E25+E32+E40+E52+E58+E63</f>
        <v>121017571</v>
      </c>
    </row>
    <row r="69" spans="1:5" s="151" customFormat="1" ht="12" customHeight="1" thickBot="1" x14ac:dyDescent="0.25">
      <c r="A69" s="184" t="s">
        <v>206</v>
      </c>
      <c r="B69" s="88" t="s">
        <v>207</v>
      </c>
      <c r="C69" s="139">
        <f>SUM(C70:C72)</f>
        <v>0</v>
      </c>
      <c r="D69" s="139">
        <f>SUM(D70:D72)</f>
        <v>0</v>
      </c>
      <c r="E69" s="81">
        <f>SUM(E70:E72)</f>
        <v>0</v>
      </c>
    </row>
    <row r="70" spans="1:5" s="151" customFormat="1" ht="12" customHeight="1" x14ac:dyDescent="0.2">
      <c r="A70" s="13" t="s">
        <v>235</v>
      </c>
      <c r="B70" s="152" t="s">
        <v>208</v>
      </c>
      <c r="C70" s="143"/>
      <c r="D70" s="143"/>
      <c r="E70" s="85"/>
    </row>
    <row r="71" spans="1:5" s="151" customFormat="1" ht="12" customHeight="1" x14ac:dyDescent="0.2">
      <c r="A71" s="12" t="s">
        <v>244</v>
      </c>
      <c r="B71" s="153" t="s">
        <v>209</v>
      </c>
      <c r="C71" s="143"/>
      <c r="D71" s="143"/>
      <c r="E71" s="85"/>
    </row>
    <row r="72" spans="1:5" s="151" customFormat="1" ht="12" customHeight="1" thickBot="1" x14ac:dyDescent="0.25">
      <c r="A72" s="14" t="s">
        <v>245</v>
      </c>
      <c r="B72" s="194" t="s">
        <v>335</v>
      </c>
      <c r="C72" s="143"/>
      <c r="D72" s="143"/>
      <c r="E72" s="85"/>
    </row>
    <row r="73" spans="1:5" s="151" customFormat="1" ht="12" customHeight="1" thickBot="1" x14ac:dyDescent="0.25">
      <c r="A73" s="184" t="s">
        <v>211</v>
      </c>
      <c r="B73" s="88" t="s">
        <v>212</v>
      </c>
      <c r="C73" s="139">
        <f>SUM(C74:C77)</f>
        <v>0</v>
      </c>
      <c r="D73" s="139">
        <f>SUM(D74:D77)</f>
        <v>0</v>
      </c>
      <c r="E73" s="81">
        <f>SUM(E74:E77)</f>
        <v>0</v>
      </c>
    </row>
    <row r="74" spans="1:5" s="151" customFormat="1" ht="12" customHeight="1" x14ac:dyDescent="0.2">
      <c r="A74" s="13" t="s">
        <v>94</v>
      </c>
      <c r="B74" s="258" t="s">
        <v>213</v>
      </c>
      <c r="C74" s="143"/>
      <c r="D74" s="143"/>
      <c r="E74" s="85"/>
    </row>
    <row r="75" spans="1:5" s="151" customFormat="1" ht="12" customHeight="1" x14ac:dyDescent="0.2">
      <c r="A75" s="12" t="s">
        <v>95</v>
      </c>
      <c r="B75" s="258" t="s">
        <v>452</v>
      </c>
      <c r="C75" s="143"/>
      <c r="D75" s="143"/>
      <c r="E75" s="85"/>
    </row>
    <row r="76" spans="1:5" s="151" customFormat="1" ht="12" customHeight="1" x14ac:dyDescent="0.2">
      <c r="A76" s="12" t="s">
        <v>236</v>
      </c>
      <c r="B76" s="258" t="s">
        <v>214</v>
      </c>
      <c r="C76" s="143"/>
      <c r="D76" s="143"/>
      <c r="E76" s="85"/>
    </row>
    <row r="77" spans="1:5" s="151" customFormat="1" ht="12" customHeight="1" thickBot="1" x14ac:dyDescent="0.25">
      <c r="A77" s="14" t="s">
        <v>237</v>
      </c>
      <c r="B77" s="259" t="s">
        <v>453</v>
      </c>
      <c r="C77" s="143"/>
      <c r="D77" s="143"/>
      <c r="E77" s="85"/>
    </row>
    <row r="78" spans="1:5" s="151" customFormat="1" ht="12" customHeight="1" thickBot="1" x14ac:dyDescent="0.25">
      <c r="A78" s="184" t="s">
        <v>215</v>
      </c>
      <c r="B78" s="88" t="s">
        <v>216</v>
      </c>
      <c r="C78" s="139">
        <f>SUM(C79:C80)</f>
        <v>65458</v>
      </c>
      <c r="D78" s="139">
        <f>SUM(D79:D80)</f>
        <v>2359724</v>
      </c>
      <c r="E78" s="81">
        <f>SUM(E79:E80)</f>
        <v>2359996</v>
      </c>
    </row>
    <row r="79" spans="1:5" s="151" customFormat="1" ht="12" customHeight="1" x14ac:dyDescent="0.2">
      <c r="A79" s="13" t="s">
        <v>238</v>
      </c>
      <c r="B79" s="152" t="s">
        <v>217</v>
      </c>
      <c r="C79" s="143">
        <v>65458</v>
      </c>
      <c r="D79" s="143">
        <v>2359724</v>
      </c>
      <c r="E79" s="85">
        <v>2359996</v>
      </c>
    </row>
    <row r="80" spans="1:5" s="151" customFormat="1" ht="12" customHeight="1" thickBot="1" x14ac:dyDescent="0.25">
      <c r="A80" s="14" t="s">
        <v>239</v>
      </c>
      <c r="B80" s="90" t="s">
        <v>218</v>
      </c>
      <c r="C80" s="143"/>
      <c r="D80" s="143"/>
      <c r="E80" s="85"/>
    </row>
    <row r="81" spans="1:5" s="151" customFormat="1" ht="12" customHeight="1" thickBot="1" x14ac:dyDescent="0.25">
      <c r="A81" s="184" t="s">
        <v>219</v>
      </c>
      <c r="B81" s="88" t="s">
        <v>220</v>
      </c>
      <c r="C81" s="139">
        <f>SUM(C82:C84)</f>
        <v>0</v>
      </c>
      <c r="D81" s="139">
        <f>SUM(D82:D84)</f>
        <v>1519132</v>
      </c>
      <c r="E81" s="81">
        <f>SUM(E82:E84)</f>
        <v>1519132</v>
      </c>
    </row>
    <row r="82" spans="1:5" s="151" customFormat="1" ht="12" customHeight="1" x14ac:dyDescent="0.2">
      <c r="A82" s="13" t="s">
        <v>240</v>
      </c>
      <c r="B82" s="152" t="s">
        <v>221</v>
      </c>
      <c r="C82" s="143"/>
      <c r="D82" s="143">
        <v>1519132</v>
      </c>
      <c r="E82" s="85">
        <v>1519132</v>
      </c>
    </row>
    <row r="83" spans="1:5" s="151" customFormat="1" ht="12" customHeight="1" x14ac:dyDescent="0.2">
      <c r="A83" s="12" t="s">
        <v>241</v>
      </c>
      <c r="B83" s="153" t="s">
        <v>222</v>
      </c>
      <c r="C83" s="143"/>
      <c r="D83" s="143"/>
      <c r="E83" s="85"/>
    </row>
    <row r="84" spans="1:5" s="151" customFormat="1" ht="12" customHeight="1" thickBot="1" x14ac:dyDescent="0.25">
      <c r="A84" s="14" t="s">
        <v>242</v>
      </c>
      <c r="B84" s="90" t="s">
        <v>454</v>
      </c>
      <c r="C84" s="143"/>
      <c r="D84" s="143"/>
      <c r="E84" s="85"/>
    </row>
    <row r="85" spans="1:5" s="151" customFormat="1" ht="12" customHeight="1" thickBot="1" x14ac:dyDescent="0.25">
      <c r="A85" s="184" t="s">
        <v>223</v>
      </c>
      <c r="B85" s="88" t="s">
        <v>243</v>
      </c>
      <c r="C85" s="139">
        <f>SUM(C86:C89)</f>
        <v>0</v>
      </c>
      <c r="D85" s="139">
        <f>SUM(D86:D89)</f>
        <v>0</v>
      </c>
      <c r="E85" s="81">
        <f>SUM(E86:E89)</f>
        <v>0</v>
      </c>
    </row>
    <row r="86" spans="1:5" s="151" customFormat="1" ht="12" customHeight="1" x14ac:dyDescent="0.2">
      <c r="A86" s="156" t="s">
        <v>224</v>
      </c>
      <c r="B86" s="152" t="s">
        <v>225</v>
      </c>
      <c r="C86" s="143"/>
      <c r="D86" s="143"/>
      <c r="E86" s="85"/>
    </row>
    <row r="87" spans="1:5" s="151" customFormat="1" ht="12" customHeight="1" x14ac:dyDescent="0.2">
      <c r="A87" s="157" t="s">
        <v>226</v>
      </c>
      <c r="B87" s="153" t="s">
        <v>227</v>
      </c>
      <c r="C87" s="143"/>
      <c r="D87" s="143"/>
      <c r="E87" s="85"/>
    </row>
    <row r="88" spans="1:5" s="151" customFormat="1" ht="12" customHeight="1" x14ac:dyDescent="0.2">
      <c r="A88" s="157" t="s">
        <v>228</v>
      </c>
      <c r="B88" s="153" t="s">
        <v>229</v>
      </c>
      <c r="C88" s="143"/>
      <c r="D88" s="143"/>
      <c r="E88" s="85"/>
    </row>
    <row r="89" spans="1:5" s="151" customFormat="1" ht="12" customHeight="1" thickBot="1" x14ac:dyDescent="0.25">
      <c r="A89" s="158" t="s">
        <v>230</v>
      </c>
      <c r="B89" s="90" t="s">
        <v>231</v>
      </c>
      <c r="C89" s="143"/>
      <c r="D89" s="143"/>
      <c r="E89" s="85"/>
    </row>
    <row r="90" spans="1:5" s="151" customFormat="1" ht="12" customHeight="1" thickBot="1" x14ac:dyDescent="0.25">
      <c r="A90" s="184" t="s">
        <v>232</v>
      </c>
      <c r="B90" s="88" t="s">
        <v>349</v>
      </c>
      <c r="C90" s="186"/>
      <c r="D90" s="186"/>
      <c r="E90" s="187"/>
    </row>
    <row r="91" spans="1:5" s="151" customFormat="1" ht="13.5" customHeight="1" thickBot="1" x14ac:dyDescent="0.25">
      <c r="A91" s="184" t="s">
        <v>234</v>
      </c>
      <c r="B91" s="88" t="s">
        <v>233</v>
      </c>
      <c r="C91" s="186"/>
      <c r="D91" s="186"/>
      <c r="E91" s="187"/>
    </row>
    <row r="92" spans="1:5" s="151" customFormat="1" ht="15.75" customHeight="1" thickBot="1" x14ac:dyDescent="0.25">
      <c r="A92" s="184" t="s">
        <v>246</v>
      </c>
      <c r="B92" s="159" t="s">
        <v>352</v>
      </c>
      <c r="C92" s="145">
        <f>+C69+C73+C78+C81+C85+C91+C90</f>
        <v>65458</v>
      </c>
      <c r="D92" s="145">
        <f>+D69+D73+D78+D81+D85+D91+D90</f>
        <v>3878856</v>
      </c>
      <c r="E92" s="181">
        <f>+E69+E73+E78+E81+E85+E91+E90</f>
        <v>3879128</v>
      </c>
    </row>
    <row r="93" spans="1:5" s="151" customFormat="1" ht="25.5" customHeight="1" thickBot="1" x14ac:dyDescent="0.25">
      <c r="A93" s="185" t="s">
        <v>351</v>
      </c>
      <c r="B93" s="160" t="s">
        <v>353</v>
      </c>
      <c r="C93" s="145">
        <f>+C68+C92</f>
        <v>314079791</v>
      </c>
      <c r="D93" s="145">
        <f>+D68+D92</f>
        <v>387052349</v>
      </c>
      <c r="E93" s="181">
        <f>+E68+E92</f>
        <v>124896699</v>
      </c>
    </row>
    <row r="94" spans="1:5" s="151" customFormat="1" ht="15.2" customHeight="1" x14ac:dyDescent="0.2">
      <c r="A94" s="3"/>
      <c r="B94" s="4"/>
      <c r="C94" s="92"/>
    </row>
    <row r="95" spans="1:5" ht="16.5" customHeight="1" x14ac:dyDescent="0.25">
      <c r="A95" s="614" t="s">
        <v>32</v>
      </c>
      <c r="B95" s="614"/>
      <c r="C95" s="614"/>
      <c r="D95" s="614"/>
      <c r="E95" s="614"/>
    </row>
    <row r="96" spans="1:5" s="161" customFormat="1" ht="16.5" customHeight="1" thickBot="1" x14ac:dyDescent="0.3">
      <c r="A96" s="616" t="s">
        <v>97</v>
      </c>
      <c r="B96" s="616"/>
      <c r="C96" s="59"/>
      <c r="E96" s="59" t="str">
        <f>E7</f>
        <v xml:space="preserve"> Forintban!</v>
      </c>
    </row>
    <row r="97" spans="1:5" x14ac:dyDescent="0.25">
      <c r="A97" s="605" t="s">
        <v>47</v>
      </c>
      <c r="B97" s="607" t="s">
        <v>384</v>
      </c>
      <c r="C97" s="609" t="s">
        <v>780</v>
      </c>
      <c r="D97" s="610"/>
      <c r="E97" s="611"/>
    </row>
    <row r="98" spans="1:5" ht="24.75" thickBot="1" x14ac:dyDescent="0.3">
      <c r="A98" s="606"/>
      <c r="B98" s="608"/>
      <c r="C98" s="215" t="s">
        <v>382</v>
      </c>
      <c r="D98" s="214" t="s">
        <v>383</v>
      </c>
      <c r="E98" s="260" t="str">
        <f>CONCATENATE(E9)</f>
        <v>2020. XII. 31.teljesítés</v>
      </c>
    </row>
    <row r="99" spans="1:5" s="150" customFormat="1" ht="12" customHeight="1" thickBot="1" x14ac:dyDescent="0.25">
      <c r="A99" s="25" t="s">
        <v>358</v>
      </c>
      <c r="B99" s="26" t="s">
        <v>359</v>
      </c>
      <c r="C99" s="26" t="s">
        <v>360</v>
      </c>
      <c r="D99" s="26" t="s">
        <v>362</v>
      </c>
      <c r="E99" s="226" t="s">
        <v>361</v>
      </c>
    </row>
    <row r="100" spans="1:5" ht="12" customHeight="1" thickBot="1" x14ac:dyDescent="0.3">
      <c r="A100" s="20" t="s">
        <v>4</v>
      </c>
      <c r="B100" s="24" t="s">
        <v>311</v>
      </c>
      <c r="C100" s="138">
        <f>C101+C102+C103+C104+C105+C118</f>
        <v>105027379</v>
      </c>
      <c r="D100" s="138">
        <f>D101+D102+D103+D104+D105+D118</f>
        <v>209440591</v>
      </c>
      <c r="E100" s="201">
        <f>E101+E102+E103+E104+E105+E118</f>
        <v>103287952</v>
      </c>
    </row>
    <row r="101" spans="1:5" ht="12" customHeight="1" x14ac:dyDescent="0.25">
      <c r="A101" s="15" t="s">
        <v>59</v>
      </c>
      <c r="B101" s="8" t="s">
        <v>33</v>
      </c>
      <c r="C101" s="208">
        <v>59487341</v>
      </c>
      <c r="D101" s="208">
        <v>125211291</v>
      </c>
      <c r="E101" s="202">
        <v>59984191</v>
      </c>
    </row>
    <row r="102" spans="1:5" ht="12" customHeight="1" x14ac:dyDescent="0.25">
      <c r="A102" s="12" t="s">
        <v>60</v>
      </c>
      <c r="B102" s="6" t="s">
        <v>118</v>
      </c>
      <c r="C102" s="140">
        <v>10861041</v>
      </c>
      <c r="D102" s="140">
        <v>27955527</v>
      </c>
      <c r="E102" s="82">
        <v>7235263</v>
      </c>
    </row>
    <row r="103" spans="1:5" ht="12" customHeight="1" x14ac:dyDescent="0.25">
      <c r="A103" s="12" t="s">
        <v>61</v>
      </c>
      <c r="B103" s="6" t="s">
        <v>86</v>
      </c>
      <c r="C103" s="142">
        <v>31853997</v>
      </c>
      <c r="D103" s="142">
        <v>46656385</v>
      </c>
      <c r="E103" s="84">
        <v>28429303</v>
      </c>
    </row>
    <row r="104" spans="1:5" ht="12" customHeight="1" x14ac:dyDescent="0.25">
      <c r="A104" s="12" t="s">
        <v>62</v>
      </c>
      <c r="B104" s="9" t="s">
        <v>119</v>
      </c>
      <c r="C104" s="142">
        <v>1825000</v>
      </c>
      <c r="D104" s="142">
        <v>4336385</v>
      </c>
      <c r="E104" s="84">
        <v>3387952</v>
      </c>
    </row>
    <row r="105" spans="1:5" ht="12" customHeight="1" x14ac:dyDescent="0.25">
      <c r="A105" s="12" t="s">
        <v>71</v>
      </c>
      <c r="B105" s="17" t="s">
        <v>120</v>
      </c>
      <c r="C105" s="142">
        <v>1000000</v>
      </c>
      <c r="D105" s="142">
        <v>5281003</v>
      </c>
      <c r="E105" s="84">
        <v>4251243</v>
      </c>
    </row>
    <row r="106" spans="1:5" ht="12" customHeight="1" x14ac:dyDescent="0.25">
      <c r="A106" s="12" t="s">
        <v>63</v>
      </c>
      <c r="B106" s="6" t="s">
        <v>316</v>
      </c>
      <c r="C106" s="142">
        <v>0</v>
      </c>
      <c r="D106" s="142">
        <v>0</v>
      </c>
      <c r="E106" s="84">
        <v>0</v>
      </c>
    </row>
    <row r="107" spans="1:5" ht="12" customHeight="1" x14ac:dyDescent="0.25">
      <c r="A107" s="12" t="s">
        <v>64</v>
      </c>
      <c r="B107" s="62" t="s">
        <v>315</v>
      </c>
      <c r="C107" s="142">
        <v>0</v>
      </c>
      <c r="D107" s="142"/>
      <c r="E107" s="84">
        <v>0</v>
      </c>
    </row>
    <row r="108" spans="1:5" ht="12" customHeight="1" x14ac:dyDescent="0.25">
      <c r="A108" s="12" t="s">
        <v>72</v>
      </c>
      <c r="B108" s="62" t="s">
        <v>314</v>
      </c>
      <c r="C108" s="142">
        <v>0</v>
      </c>
      <c r="D108" s="142">
        <v>261003</v>
      </c>
      <c r="E108" s="84">
        <v>31977</v>
      </c>
    </row>
    <row r="109" spans="1:5" ht="12" customHeight="1" x14ac:dyDescent="0.25">
      <c r="A109" s="12" t="s">
        <v>73</v>
      </c>
      <c r="B109" s="60" t="s">
        <v>249</v>
      </c>
      <c r="C109" s="142">
        <v>0</v>
      </c>
      <c r="D109" s="142">
        <v>0</v>
      </c>
      <c r="E109" s="84"/>
    </row>
    <row r="110" spans="1:5" ht="12" customHeight="1" x14ac:dyDescent="0.25">
      <c r="A110" s="12" t="s">
        <v>74</v>
      </c>
      <c r="B110" s="61" t="s">
        <v>250</v>
      </c>
      <c r="C110" s="142">
        <v>0</v>
      </c>
      <c r="D110" s="142">
        <v>4000000</v>
      </c>
      <c r="E110" s="84">
        <v>4000000</v>
      </c>
    </row>
    <row r="111" spans="1:5" ht="12" customHeight="1" x14ac:dyDescent="0.25">
      <c r="A111" s="12" t="s">
        <v>75</v>
      </c>
      <c r="B111" s="61" t="s">
        <v>251</v>
      </c>
      <c r="C111" s="142">
        <v>0</v>
      </c>
      <c r="D111" s="142">
        <v>0</v>
      </c>
      <c r="E111" s="84">
        <v>0</v>
      </c>
    </row>
    <row r="112" spans="1:5" ht="12" customHeight="1" x14ac:dyDescent="0.25">
      <c r="A112" s="12" t="s">
        <v>77</v>
      </c>
      <c r="B112" s="60" t="s">
        <v>252</v>
      </c>
      <c r="C112" s="142">
        <v>1000000</v>
      </c>
      <c r="D112" s="142">
        <v>1000000</v>
      </c>
      <c r="E112" s="84">
        <v>199266</v>
      </c>
    </row>
    <row r="113" spans="1:5" ht="12" customHeight="1" x14ac:dyDescent="0.25">
      <c r="A113" s="12" t="s">
        <v>121</v>
      </c>
      <c r="B113" s="60" t="s">
        <v>253</v>
      </c>
      <c r="C113" s="142"/>
      <c r="D113" s="142"/>
      <c r="E113" s="84"/>
    </row>
    <row r="114" spans="1:5" ht="12" customHeight="1" x14ac:dyDescent="0.25">
      <c r="A114" s="12" t="s">
        <v>247</v>
      </c>
      <c r="B114" s="61" t="s">
        <v>254</v>
      </c>
      <c r="C114" s="142"/>
      <c r="D114" s="142"/>
      <c r="E114" s="84"/>
    </row>
    <row r="115" spans="1:5" ht="12" customHeight="1" x14ac:dyDescent="0.25">
      <c r="A115" s="11" t="s">
        <v>248</v>
      </c>
      <c r="B115" s="62" t="s">
        <v>255</v>
      </c>
      <c r="C115" s="142"/>
      <c r="D115" s="142"/>
      <c r="E115" s="84"/>
    </row>
    <row r="116" spans="1:5" ht="12" customHeight="1" x14ac:dyDescent="0.25">
      <c r="A116" s="12" t="s">
        <v>312</v>
      </c>
      <c r="B116" s="62" t="s">
        <v>256</v>
      </c>
      <c r="C116" s="142"/>
      <c r="D116" s="142"/>
      <c r="E116" s="84"/>
    </row>
    <row r="117" spans="1:5" ht="12" customHeight="1" x14ac:dyDescent="0.25">
      <c r="A117" s="14" t="s">
        <v>313</v>
      </c>
      <c r="B117" s="62" t="s">
        <v>257</v>
      </c>
      <c r="C117" s="142"/>
      <c r="D117" s="142">
        <v>20000</v>
      </c>
      <c r="E117" s="84">
        <v>20000</v>
      </c>
    </row>
    <row r="118" spans="1:5" ht="12" customHeight="1" x14ac:dyDescent="0.25">
      <c r="A118" s="12" t="s">
        <v>317</v>
      </c>
      <c r="B118" s="9" t="s">
        <v>34</v>
      </c>
      <c r="C118" s="140"/>
      <c r="D118" s="140"/>
      <c r="E118" s="82"/>
    </row>
    <row r="119" spans="1:5" ht="12" customHeight="1" x14ac:dyDescent="0.25">
      <c r="A119" s="12" t="s">
        <v>318</v>
      </c>
      <c r="B119" s="6" t="s">
        <v>320</v>
      </c>
      <c r="C119" s="140"/>
      <c r="D119" s="140"/>
      <c r="E119" s="82"/>
    </row>
    <row r="120" spans="1:5" ht="12" customHeight="1" thickBot="1" x14ac:dyDescent="0.3">
      <c r="A120" s="16" t="s">
        <v>319</v>
      </c>
      <c r="B120" s="197" t="s">
        <v>321</v>
      </c>
      <c r="C120" s="209"/>
      <c r="D120" s="209"/>
      <c r="E120" s="203"/>
    </row>
    <row r="121" spans="1:5" ht="12" customHeight="1" thickBot="1" x14ac:dyDescent="0.3">
      <c r="A121" s="195" t="s">
        <v>5</v>
      </c>
      <c r="B121" s="196" t="s">
        <v>258</v>
      </c>
      <c r="C121" s="210">
        <f>+C122+C124+C126</f>
        <v>209052412</v>
      </c>
      <c r="D121" s="139">
        <f>+D122+D124+D126</f>
        <v>173070028</v>
      </c>
      <c r="E121" s="204">
        <f>+E122+E124+E126</f>
        <v>15485616</v>
      </c>
    </row>
    <row r="122" spans="1:5" ht="12" customHeight="1" x14ac:dyDescent="0.25">
      <c r="A122" s="13" t="s">
        <v>65</v>
      </c>
      <c r="B122" s="6" t="s">
        <v>135</v>
      </c>
      <c r="C122" s="141">
        <v>44052412</v>
      </c>
      <c r="D122" s="219">
        <v>43052412</v>
      </c>
      <c r="E122" s="83">
        <v>205270</v>
      </c>
    </row>
    <row r="123" spans="1:5" ht="12" customHeight="1" x14ac:dyDescent="0.25">
      <c r="A123" s="13" t="s">
        <v>66</v>
      </c>
      <c r="B123" s="10" t="s">
        <v>262</v>
      </c>
      <c r="C123" s="141">
        <v>0</v>
      </c>
      <c r="D123" s="219">
        <v>0</v>
      </c>
      <c r="E123" s="83">
        <v>0</v>
      </c>
    </row>
    <row r="124" spans="1:5" ht="12" customHeight="1" x14ac:dyDescent="0.25">
      <c r="A124" s="13" t="s">
        <v>67</v>
      </c>
      <c r="B124" s="10" t="s">
        <v>122</v>
      </c>
      <c r="C124" s="140">
        <v>165000000</v>
      </c>
      <c r="D124" s="220">
        <v>130017616</v>
      </c>
      <c r="E124" s="82">
        <v>15280346</v>
      </c>
    </row>
    <row r="125" spans="1:5" ht="12" customHeight="1" x14ac:dyDescent="0.25">
      <c r="A125" s="13" t="s">
        <v>68</v>
      </c>
      <c r="B125" s="10" t="s">
        <v>263</v>
      </c>
      <c r="C125" s="140"/>
      <c r="D125" s="220"/>
      <c r="E125" s="82"/>
    </row>
    <row r="126" spans="1:5" ht="12" customHeight="1" x14ac:dyDescent="0.25">
      <c r="A126" s="13" t="s">
        <v>69</v>
      </c>
      <c r="B126" s="90" t="s">
        <v>137</v>
      </c>
      <c r="C126" s="140"/>
      <c r="D126" s="220"/>
      <c r="E126" s="82"/>
    </row>
    <row r="127" spans="1:5" ht="12" customHeight="1" x14ac:dyDescent="0.25">
      <c r="A127" s="13" t="s">
        <v>76</v>
      </c>
      <c r="B127" s="89" t="s">
        <v>305</v>
      </c>
      <c r="C127" s="140"/>
      <c r="D127" s="220"/>
      <c r="E127" s="82"/>
    </row>
    <row r="128" spans="1:5" ht="12" customHeight="1" x14ac:dyDescent="0.25">
      <c r="A128" s="13" t="s">
        <v>78</v>
      </c>
      <c r="B128" s="148" t="s">
        <v>268</v>
      </c>
      <c r="C128" s="140"/>
      <c r="D128" s="220"/>
      <c r="E128" s="82"/>
    </row>
    <row r="129" spans="1:5" x14ac:dyDescent="0.25">
      <c r="A129" s="13" t="s">
        <v>123</v>
      </c>
      <c r="B129" s="61" t="s">
        <v>251</v>
      </c>
      <c r="C129" s="140"/>
      <c r="D129" s="220"/>
      <c r="E129" s="82"/>
    </row>
    <row r="130" spans="1:5" ht="12" customHeight="1" x14ac:dyDescent="0.25">
      <c r="A130" s="13" t="s">
        <v>124</v>
      </c>
      <c r="B130" s="61" t="s">
        <v>267</v>
      </c>
      <c r="C130" s="140"/>
      <c r="D130" s="220"/>
      <c r="E130" s="82"/>
    </row>
    <row r="131" spans="1:5" ht="12" customHeight="1" x14ac:dyDescent="0.25">
      <c r="A131" s="13" t="s">
        <v>125</v>
      </c>
      <c r="B131" s="61" t="s">
        <v>266</v>
      </c>
      <c r="C131" s="140"/>
      <c r="D131" s="220"/>
      <c r="E131" s="82"/>
    </row>
    <row r="132" spans="1:5" ht="12" customHeight="1" x14ac:dyDescent="0.25">
      <c r="A132" s="13" t="s">
        <v>259</v>
      </c>
      <c r="B132" s="61" t="s">
        <v>254</v>
      </c>
      <c r="C132" s="140"/>
      <c r="D132" s="220"/>
      <c r="E132" s="82"/>
    </row>
    <row r="133" spans="1:5" ht="12" customHeight="1" x14ac:dyDescent="0.25">
      <c r="A133" s="13" t="s">
        <v>260</v>
      </c>
      <c r="B133" s="61" t="s">
        <v>265</v>
      </c>
      <c r="C133" s="140"/>
      <c r="D133" s="220"/>
      <c r="E133" s="82"/>
    </row>
    <row r="134" spans="1:5" ht="16.5" thickBot="1" x14ac:dyDescent="0.3">
      <c r="A134" s="11" t="s">
        <v>261</v>
      </c>
      <c r="B134" s="61" t="s">
        <v>264</v>
      </c>
      <c r="C134" s="142"/>
      <c r="D134" s="221"/>
      <c r="E134" s="84"/>
    </row>
    <row r="135" spans="1:5" ht="12" customHeight="1" thickBot="1" x14ac:dyDescent="0.3">
      <c r="A135" s="18" t="s">
        <v>6</v>
      </c>
      <c r="B135" s="57" t="s">
        <v>322</v>
      </c>
      <c r="C135" s="139">
        <f>+C100+C121</f>
        <v>314079791</v>
      </c>
      <c r="D135" s="218">
        <f>+D100+D121</f>
        <v>382510619</v>
      </c>
      <c r="E135" s="81">
        <f>+E100+E121</f>
        <v>118773568</v>
      </c>
    </row>
    <row r="136" spans="1:5" ht="12" customHeight="1" thickBot="1" x14ac:dyDescent="0.3">
      <c r="A136" s="18" t="s">
        <v>7</v>
      </c>
      <c r="B136" s="57" t="s">
        <v>385</v>
      </c>
      <c r="C136" s="139">
        <f>+C137+C138+C139</f>
        <v>0</v>
      </c>
      <c r="D136" s="218">
        <f>+D137+D138+D139</f>
        <v>3000000</v>
      </c>
      <c r="E136" s="81">
        <f>+E137+E138+E139</f>
        <v>3000000</v>
      </c>
    </row>
    <row r="137" spans="1:5" ht="12" customHeight="1" x14ac:dyDescent="0.25">
      <c r="A137" s="13" t="s">
        <v>168</v>
      </c>
      <c r="B137" s="10" t="s">
        <v>330</v>
      </c>
      <c r="C137" s="140"/>
      <c r="D137" s="220"/>
      <c r="E137" s="82"/>
    </row>
    <row r="138" spans="1:5" ht="12" customHeight="1" x14ac:dyDescent="0.25">
      <c r="A138" s="13" t="s">
        <v>169</v>
      </c>
      <c r="B138" s="10" t="s">
        <v>331</v>
      </c>
      <c r="C138" s="140"/>
      <c r="D138" s="220"/>
      <c r="E138" s="82"/>
    </row>
    <row r="139" spans="1:5" ht="12" customHeight="1" thickBot="1" x14ac:dyDescent="0.3">
      <c r="A139" s="11" t="s">
        <v>170</v>
      </c>
      <c r="B139" s="10" t="s">
        <v>332</v>
      </c>
      <c r="C139" s="140"/>
      <c r="D139" s="220">
        <v>3000000</v>
      </c>
      <c r="E139" s="82">
        <v>3000000</v>
      </c>
    </row>
    <row r="140" spans="1:5" ht="12" customHeight="1" thickBot="1" x14ac:dyDescent="0.3">
      <c r="A140" s="18" t="s">
        <v>8</v>
      </c>
      <c r="B140" s="57" t="s">
        <v>324</v>
      </c>
      <c r="C140" s="139">
        <f>SUM(C141:C146)</f>
        <v>0</v>
      </c>
      <c r="D140" s="218">
        <f>SUM(D141:D146)</f>
        <v>0</v>
      </c>
      <c r="E140" s="81">
        <f>SUM(E141:E146)</f>
        <v>0</v>
      </c>
    </row>
    <row r="141" spans="1:5" ht="12" customHeight="1" x14ac:dyDescent="0.25">
      <c r="A141" s="13" t="s">
        <v>52</v>
      </c>
      <c r="B141" s="7" t="s">
        <v>333</v>
      </c>
      <c r="C141" s="140"/>
      <c r="D141" s="220"/>
      <c r="E141" s="82"/>
    </row>
    <row r="142" spans="1:5" ht="12" customHeight="1" x14ac:dyDescent="0.25">
      <c r="A142" s="13" t="s">
        <v>53</v>
      </c>
      <c r="B142" s="7" t="s">
        <v>325</v>
      </c>
      <c r="C142" s="140"/>
      <c r="D142" s="220"/>
      <c r="E142" s="82"/>
    </row>
    <row r="143" spans="1:5" ht="12" customHeight="1" x14ac:dyDescent="0.25">
      <c r="A143" s="13" t="s">
        <v>54</v>
      </c>
      <c r="B143" s="7" t="s">
        <v>326</v>
      </c>
      <c r="C143" s="140"/>
      <c r="D143" s="220"/>
      <c r="E143" s="82"/>
    </row>
    <row r="144" spans="1:5" ht="12" customHeight="1" x14ac:dyDescent="0.25">
      <c r="A144" s="13" t="s">
        <v>110</v>
      </c>
      <c r="B144" s="7" t="s">
        <v>327</v>
      </c>
      <c r="C144" s="140"/>
      <c r="D144" s="220"/>
      <c r="E144" s="82"/>
    </row>
    <row r="145" spans="1:9" ht="12" customHeight="1" x14ac:dyDescent="0.25">
      <c r="A145" s="13" t="s">
        <v>111</v>
      </c>
      <c r="B145" s="7" t="s">
        <v>328</v>
      </c>
      <c r="C145" s="140"/>
      <c r="D145" s="220"/>
      <c r="E145" s="82"/>
    </row>
    <row r="146" spans="1:9" ht="12" customHeight="1" thickBot="1" x14ac:dyDescent="0.3">
      <c r="A146" s="16" t="s">
        <v>112</v>
      </c>
      <c r="B146" s="266" t="s">
        <v>329</v>
      </c>
      <c r="C146" s="209"/>
      <c r="D146" s="251"/>
      <c r="E146" s="203"/>
    </row>
    <row r="147" spans="1:9" ht="12" customHeight="1" thickBot="1" x14ac:dyDescent="0.3">
      <c r="A147" s="18" t="s">
        <v>9</v>
      </c>
      <c r="B147" s="57" t="s">
        <v>337</v>
      </c>
      <c r="C147" s="145">
        <f>+C148+C149+C150+C151</f>
        <v>0</v>
      </c>
      <c r="D147" s="222">
        <f>+D148+D149+D150+D151</f>
        <v>1541730</v>
      </c>
      <c r="E147" s="181">
        <f>+E148+E149+E150+E151</f>
        <v>1541730</v>
      </c>
    </row>
    <row r="148" spans="1:9" ht="12" customHeight="1" x14ac:dyDescent="0.25">
      <c r="A148" s="13" t="s">
        <v>55</v>
      </c>
      <c r="B148" s="7" t="s">
        <v>269</v>
      </c>
      <c r="C148" s="140"/>
      <c r="D148" s="220"/>
      <c r="E148" s="82"/>
    </row>
    <row r="149" spans="1:9" ht="12" customHeight="1" x14ac:dyDescent="0.25">
      <c r="A149" s="13" t="s">
        <v>56</v>
      </c>
      <c r="B149" s="7" t="s">
        <v>270</v>
      </c>
      <c r="C149" s="140"/>
      <c r="D149" s="220">
        <v>1541730</v>
      </c>
      <c r="E149" s="82">
        <v>1541730</v>
      </c>
    </row>
    <row r="150" spans="1:9" ht="12" customHeight="1" x14ac:dyDescent="0.25">
      <c r="A150" s="13" t="s">
        <v>186</v>
      </c>
      <c r="B150" s="7" t="s">
        <v>338</v>
      </c>
      <c r="C150" s="140"/>
      <c r="D150" s="220"/>
      <c r="E150" s="82"/>
    </row>
    <row r="151" spans="1:9" ht="12" customHeight="1" thickBot="1" x14ac:dyDescent="0.3">
      <c r="A151" s="11" t="s">
        <v>187</v>
      </c>
      <c r="B151" s="5" t="s">
        <v>286</v>
      </c>
      <c r="C151" s="140"/>
      <c r="D151" s="220"/>
      <c r="E151" s="82"/>
    </row>
    <row r="152" spans="1:9" ht="12" customHeight="1" thickBot="1" x14ac:dyDescent="0.3">
      <c r="A152" s="18" t="s">
        <v>10</v>
      </c>
      <c r="B152" s="57" t="s">
        <v>339</v>
      </c>
      <c r="C152" s="211">
        <f>SUM(C153:C157)</f>
        <v>0</v>
      </c>
      <c r="D152" s="223">
        <f>SUM(D153:D157)</f>
        <v>0</v>
      </c>
      <c r="E152" s="205">
        <f>SUM(E153:E157)</f>
        <v>0</v>
      </c>
    </row>
    <row r="153" spans="1:9" ht="12" customHeight="1" x14ac:dyDescent="0.25">
      <c r="A153" s="13" t="s">
        <v>57</v>
      </c>
      <c r="B153" s="7" t="s">
        <v>334</v>
      </c>
      <c r="C153" s="140"/>
      <c r="D153" s="220"/>
      <c r="E153" s="82"/>
    </row>
    <row r="154" spans="1:9" ht="12" customHeight="1" x14ac:dyDescent="0.25">
      <c r="A154" s="13" t="s">
        <v>58</v>
      </c>
      <c r="B154" s="7" t="s">
        <v>341</v>
      </c>
      <c r="C154" s="140"/>
      <c r="D154" s="220"/>
      <c r="E154" s="82"/>
    </row>
    <row r="155" spans="1:9" ht="12" customHeight="1" x14ac:dyDescent="0.25">
      <c r="A155" s="13" t="s">
        <v>198</v>
      </c>
      <c r="B155" s="7" t="s">
        <v>336</v>
      </c>
      <c r="C155" s="140"/>
      <c r="D155" s="220"/>
      <c r="E155" s="82"/>
    </row>
    <row r="156" spans="1:9" ht="12" customHeight="1" x14ac:dyDescent="0.25">
      <c r="A156" s="13" t="s">
        <v>199</v>
      </c>
      <c r="B156" s="7" t="s">
        <v>342</v>
      </c>
      <c r="C156" s="140"/>
      <c r="D156" s="220"/>
      <c r="E156" s="82"/>
    </row>
    <row r="157" spans="1:9" ht="12" customHeight="1" thickBot="1" x14ac:dyDescent="0.3">
      <c r="A157" s="13" t="s">
        <v>340</v>
      </c>
      <c r="B157" s="7" t="s">
        <v>343</v>
      </c>
      <c r="C157" s="140"/>
      <c r="D157" s="220"/>
      <c r="E157" s="82"/>
    </row>
    <row r="158" spans="1:9" ht="12" customHeight="1" thickBot="1" x14ac:dyDescent="0.3">
      <c r="A158" s="18" t="s">
        <v>11</v>
      </c>
      <c r="B158" s="57" t="s">
        <v>344</v>
      </c>
      <c r="C158" s="212"/>
      <c r="D158" s="224"/>
      <c r="E158" s="206"/>
    </row>
    <row r="159" spans="1:9" ht="12" customHeight="1" thickBot="1" x14ac:dyDescent="0.3">
      <c r="A159" s="18" t="s">
        <v>12</v>
      </c>
      <c r="B159" s="57" t="s">
        <v>345</v>
      </c>
      <c r="C159" s="212"/>
      <c r="D159" s="224"/>
      <c r="E159" s="206"/>
    </row>
    <row r="160" spans="1:9" ht="15.2" customHeight="1" thickBot="1" x14ac:dyDescent="0.3">
      <c r="A160" s="18" t="s">
        <v>13</v>
      </c>
      <c r="B160" s="57" t="s">
        <v>347</v>
      </c>
      <c r="C160" s="213">
        <f>+C136+C140+C147+C152+C158+C159</f>
        <v>0</v>
      </c>
      <c r="D160" s="225">
        <f>+D136+D140+D147+D152+D158+D159</f>
        <v>4541730</v>
      </c>
      <c r="E160" s="207">
        <f>+E136+E140+E147+E152+E158+E159</f>
        <v>4541730</v>
      </c>
      <c r="F160" s="162"/>
      <c r="G160" s="163"/>
      <c r="H160" s="163"/>
      <c r="I160" s="163"/>
    </row>
    <row r="161" spans="1:5" s="151" customFormat="1" ht="12.95" customHeight="1" thickBot="1" x14ac:dyDescent="0.25">
      <c r="A161" s="91" t="s">
        <v>14</v>
      </c>
      <c r="B161" s="126" t="s">
        <v>346</v>
      </c>
      <c r="C161" s="213">
        <f>+C135+C160</f>
        <v>314079791</v>
      </c>
      <c r="D161" s="225">
        <f>+D135+D160</f>
        <v>387052349</v>
      </c>
      <c r="E161" s="207">
        <f>+E135+E160</f>
        <v>123315298</v>
      </c>
    </row>
    <row r="162" spans="1:5" x14ac:dyDescent="0.25">
      <c r="C162" s="478">
        <f>C93-C161</f>
        <v>0</v>
      </c>
      <c r="D162" s="478">
        <f>D93-D161</f>
        <v>0</v>
      </c>
    </row>
    <row r="163" spans="1:5" x14ac:dyDescent="0.25">
      <c r="A163" s="612" t="s">
        <v>271</v>
      </c>
      <c r="B163" s="612"/>
      <c r="C163" s="612"/>
      <c r="D163" s="612"/>
      <c r="E163" s="612"/>
    </row>
    <row r="164" spans="1:5" ht="15.2" customHeight="1" thickBot="1" x14ac:dyDescent="0.3">
      <c r="A164" s="604" t="s">
        <v>98</v>
      </c>
      <c r="B164" s="604"/>
      <c r="C164" s="93"/>
      <c r="E164" s="93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348</v>
      </c>
      <c r="C165" s="217">
        <f>+C68-C135</f>
        <v>-65458</v>
      </c>
      <c r="D165" s="139">
        <f>+D68-D135</f>
        <v>662874</v>
      </c>
      <c r="E165" s="81">
        <f>+E68-E135</f>
        <v>2244003</v>
      </c>
    </row>
    <row r="166" spans="1:5" ht="32.450000000000003" customHeight="1" thickBot="1" x14ac:dyDescent="0.3">
      <c r="A166" s="18" t="s">
        <v>5</v>
      </c>
      <c r="B166" s="23" t="s">
        <v>354</v>
      </c>
      <c r="C166" s="139">
        <f>+C92-C160</f>
        <v>65458</v>
      </c>
      <c r="D166" s="139">
        <f>+D92-D160</f>
        <v>-662874</v>
      </c>
      <c r="E166" s="81">
        <f>+E92-E160</f>
        <v>-662602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80" zoomScale="120" zoomScaleNormal="120" zoomScaleSheetLayoutView="100" workbookViewId="0">
      <selection activeCell="C100" sqref="C100:E162"/>
    </sheetView>
  </sheetViews>
  <sheetFormatPr defaultRowHeight="15.75" x14ac:dyDescent="0.25"/>
  <cols>
    <col min="1" max="1" width="9.5" style="127" customWidth="1"/>
    <col min="2" max="2" width="65.83203125" style="127" customWidth="1"/>
    <col min="3" max="3" width="17.83203125" style="128" customWidth="1"/>
    <col min="4" max="5" width="17.83203125" style="149" customWidth="1"/>
    <col min="6" max="16384" width="9.33203125" style="149"/>
  </cols>
  <sheetData>
    <row r="1" spans="1:5" x14ac:dyDescent="0.25">
      <c r="A1" s="267"/>
      <c r="B1" s="599" t="str">
        <f>CONCATENATE("1.3. melléklet ",Z_ALAPADATOK!A7," ",Z_ALAPADATOK!B7," ",Z_ALAPADATOK!C7," ",Z_ALAPADATOK!D7," ",Z_ALAPADATOK!E7," ",Z_ALAPADATOK!F7," ",Z_ALAPADATOK!G7," ",Z_ALAPADATOK!H7)</f>
        <v>1.3. melléklet a … / 2021 ( … ) önkormányzati rendelethez</v>
      </c>
      <c r="C1" s="600"/>
      <c r="D1" s="600"/>
      <c r="E1" s="600"/>
    </row>
    <row r="2" spans="1:5" x14ac:dyDescent="0.25">
      <c r="A2" s="601" t="str">
        <f>CONCATENATE(Z_ALAPADATOK!A3)</f>
        <v>Háromhuta Község Önkormányzata</v>
      </c>
      <c r="B2" s="602"/>
      <c r="C2" s="602"/>
      <c r="D2" s="602"/>
      <c r="E2" s="602"/>
    </row>
    <row r="3" spans="1:5" x14ac:dyDescent="0.25">
      <c r="A3" s="601" t="s">
        <v>794</v>
      </c>
      <c r="B3" s="601"/>
      <c r="C3" s="603"/>
      <c r="D3" s="601"/>
      <c r="E3" s="601"/>
    </row>
    <row r="4" spans="1:5" ht="19.5" customHeight="1" x14ac:dyDescent="0.25">
      <c r="A4" s="601" t="s">
        <v>734</v>
      </c>
      <c r="B4" s="601"/>
      <c r="C4" s="603"/>
      <c r="D4" s="601"/>
      <c r="E4" s="601"/>
    </row>
    <row r="5" spans="1:5" x14ac:dyDescent="0.25">
      <c r="A5" s="267"/>
      <c r="B5" s="267"/>
      <c r="C5" s="268"/>
      <c r="D5" s="269"/>
      <c r="E5" s="269"/>
    </row>
    <row r="6" spans="1:5" ht="15.95" customHeight="1" x14ac:dyDescent="0.25">
      <c r="A6" s="613" t="s">
        <v>1</v>
      </c>
      <c r="B6" s="613"/>
      <c r="C6" s="613"/>
      <c r="D6" s="613"/>
      <c r="E6" s="613"/>
    </row>
    <row r="7" spans="1:5" ht="15.95" customHeight="1" thickBot="1" x14ac:dyDescent="0.3">
      <c r="A7" s="615" t="s">
        <v>96</v>
      </c>
      <c r="B7" s="615"/>
      <c r="C7" s="270"/>
      <c r="D7" s="269"/>
      <c r="E7" s="270" t="str">
        <f>CONCATENATE('Z_1.2.sz.mell.'!E7)</f>
        <v xml:space="preserve"> Forintban!</v>
      </c>
    </row>
    <row r="8" spans="1:5" x14ac:dyDescent="0.25">
      <c r="A8" s="605" t="s">
        <v>47</v>
      </c>
      <c r="B8" s="607" t="s">
        <v>3</v>
      </c>
      <c r="C8" s="609" t="s">
        <v>780</v>
      </c>
      <c r="D8" s="610"/>
      <c r="E8" s="611"/>
    </row>
    <row r="9" spans="1:5" ht="24.75" thickBot="1" x14ac:dyDescent="0.3">
      <c r="A9" s="606"/>
      <c r="B9" s="608"/>
      <c r="C9" s="215" t="s">
        <v>382</v>
      </c>
      <c r="D9" s="214" t="s">
        <v>383</v>
      </c>
      <c r="E9" s="260" t="str">
        <f>CONCATENATE('Z_1.2.sz.mell.'!E9)</f>
        <v>2020. XII. 31.teljesítés</v>
      </c>
    </row>
    <row r="10" spans="1:5" s="150" customFormat="1" ht="12" customHeight="1" thickBot="1" x14ac:dyDescent="0.25">
      <c r="A10" s="146" t="s">
        <v>358</v>
      </c>
      <c r="B10" s="147" t="s">
        <v>359</v>
      </c>
      <c r="C10" s="147" t="s">
        <v>360</v>
      </c>
      <c r="D10" s="147" t="s">
        <v>362</v>
      </c>
      <c r="E10" s="216" t="s">
        <v>361</v>
      </c>
    </row>
    <row r="11" spans="1:5" s="151" customFormat="1" ht="12" customHeight="1" thickBot="1" x14ac:dyDescent="0.25">
      <c r="A11" s="18" t="s">
        <v>4</v>
      </c>
      <c r="B11" s="19" t="s">
        <v>153</v>
      </c>
      <c r="C11" s="139">
        <f>+C12+C13+C14+C15+C16+C17</f>
        <v>0</v>
      </c>
      <c r="D11" s="139">
        <f>+D12+D13+D14+D15+D16+D17</f>
        <v>0</v>
      </c>
      <c r="E11" s="81">
        <f>+E12+E13+E14+E15+E16+E17</f>
        <v>0</v>
      </c>
    </row>
    <row r="12" spans="1:5" s="151" customFormat="1" ht="12" customHeight="1" x14ac:dyDescent="0.2">
      <c r="A12" s="13" t="s">
        <v>59</v>
      </c>
      <c r="B12" s="152" t="s">
        <v>154</v>
      </c>
      <c r="C12" s="141"/>
      <c r="D12" s="141"/>
      <c r="E12" s="83"/>
    </row>
    <row r="13" spans="1:5" s="151" customFormat="1" ht="12" customHeight="1" x14ac:dyDescent="0.2">
      <c r="A13" s="12" t="s">
        <v>60</v>
      </c>
      <c r="B13" s="153" t="s">
        <v>155</v>
      </c>
      <c r="C13" s="140"/>
      <c r="D13" s="140"/>
      <c r="E13" s="82"/>
    </row>
    <row r="14" spans="1:5" s="151" customFormat="1" ht="12" customHeight="1" x14ac:dyDescent="0.2">
      <c r="A14" s="12" t="s">
        <v>61</v>
      </c>
      <c r="B14" s="153" t="s">
        <v>156</v>
      </c>
      <c r="C14" s="140"/>
      <c r="D14" s="140"/>
      <c r="E14" s="82"/>
    </row>
    <row r="15" spans="1:5" s="151" customFormat="1" ht="12" customHeight="1" x14ac:dyDescent="0.2">
      <c r="A15" s="12" t="s">
        <v>62</v>
      </c>
      <c r="B15" s="153" t="s">
        <v>157</v>
      </c>
      <c r="C15" s="140"/>
      <c r="D15" s="140"/>
      <c r="E15" s="82"/>
    </row>
    <row r="16" spans="1:5" s="151" customFormat="1" ht="12" customHeight="1" x14ac:dyDescent="0.2">
      <c r="A16" s="12" t="s">
        <v>93</v>
      </c>
      <c r="B16" s="89" t="s">
        <v>306</v>
      </c>
      <c r="C16" s="140"/>
      <c r="D16" s="140"/>
      <c r="E16" s="82"/>
    </row>
    <row r="17" spans="1:5" s="151" customFormat="1" ht="12" customHeight="1" thickBot="1" x14ac:dyDescent="0.25">
      <c r="A17" s="14" t="s">
        <v>63</v>
      </c>
      <c r="B17" s="90" t="s">
        <v>307</v>
      </c>
      <c r="C17" s="140"/>
      <c r="D17" s="140"/>
      <c r="E17" s="82"/>
    </row>
    <row r="18" spans="1:5" s="151" customFormat="1" ht="12" customHeight="1" thickBot="1" x14ac:dyDescent="0.25">
      <c r="A18" s="18" t="s">
        <v>5</v>
      </c>
      <c r="B18" s="88" t="s">
        <v>158</v>
      </c>
      <c r="C18" s="139">
        <f>+C19+C20+C21+C22+C23</f>
        <v>0</v>
      </c>
      <c r="D18" s="139">
        <f>+D19+D20+D21+D22+D23</f>
        <v>0</v>
      </c>
      <c r="E18" s="81">
        <f>+E19+E20+E21+E22+E23</f>
        <v>0</v>
      </c>
    </row>
    <row r="19" spans="1:5" s="151" customFormat="1" ht="12" customHeight="1" x14ac:dyDescent="0.2">
      <c r="A19" s="13" t="s">
        <v>65</v>
      </c>
      <c r="B19" s="152" t="s">
        <v>159</v>
      </c>
      <c r="C19" s="141"/>
      <c r="D19" s="141"/>
      <c r="E19" s="83"/>
    </row>
    <row r="20" spans="1:5" s="151" customFormat="1" ht="12" customHeight="1" x14ac:dyDescent="0.2">
      <c r="A20" s="12" t="s">
        <v>66</v>
      </c>
      <c r="B20" s="153" t="s">
        <v>160</v>
      </c>
      <c r="C20" s="140"/>
      <c r="D20" s="140"/>
      <c r="E20" s="82"/>
    </row>
    <row r="21" spans="1:5" s="151" customFormat="1" ht="12" customHeight="1" x14ac:dyDescent="0.2">
      <c r="A21" s="12" t="s">
        <v>67</v>
      </c>
      <c r="B21" s="153" t="s">
        <v>299</v>
      </c>
      <c r="C21" s="140"/>
      <c r="D21" s="140"/>
      <c r="E21" s="82"/>
    </row>
    <row r="22" spans="1:5" s="151" customFormat="1" ht="12" customHeight="1" x14ac:dyDescent="0.2">
      <c r="A22" s="12" t="s">
        <v>68</v>
      </c>
      <c r="B22" s="153" t="s">
        <v>300</v>
      </c>
      <c r="C22" s="140"/>
      <c r="D22" s="140"/>
      <c r="E22" s="82"/>
    </row>
    <row r="23" spans="1:5" s="151" customFormat="1" ht="12" customHeight="1" x14ac:dyDescent="0.2">
      <c r="A23" s="12" t="s">
        <v>69</v>
      </c>
      <c r="B23" s="153" t="s">
        <v>161</v>
      </c>
      <c r="C23" s="140"/>
      <c r="D23" s="140"/>
      <c r="E23" s="82"/>
    </row>
    <row r="24" spans="1:5" s="151" customFormat="1" ht="12" customHeight="1" thickBot="1" x14ac:dyDescent="0.25">
      <c r="A24" s="14" t="s">
        <v>76</v>
      </c>
      <c r="B24" s="90" t="s">
        <v>162</v>
      </c>
      <c r="C24" s="142"/>
      <c r="D24" s="142"/>
      <c r="E24" s="84"/>
    </row>
    <row r="25" spans="1:5" s="151" customFormat="1" ht="12" customHeight="1" thickBot="1" x14ac:dyDescent="0.25">
      <c r="A25" s="18" t="s">
        <v>6</v>
      </c>
      <c r="B25" s="19" t="s">
        <v>163</v>
      </c>
      <c r="C25" s="139">
        <f>+C26+C27+C28+C29+C30</f>
        <v>0</v>
      </c>
      <c r="D25" s="139">
        <f>+D26+D27+D28+D29+D30</f>
        <v>0</v>
      </c>
      <c r="E25" s="81">
        <f>+E26+E27+E28+E29+E30</f>
        <v>0</v>
      </c>
    </row>
    <row r="26" spans="1:5" s="151" customFormat="1" ht="12" customHeight="1" x14ac:dyDescent="0.2">
      <c r="A26" s="13" t="s">
        <v>48</v>
      </c>
      <c r="B26" s="152" t="s">
        <v>164</v>
      </c>
      <c r="C26" s="141"/>
      <c r="D26" s="141"/>
      <c r="E26" s="83"/>
    </row>
    <row r="27" spans="1:5" s="151" customFormat="1" ht="12" customHeight="1" x14ac:dyDescent="0.2">
      <c r="A27" s="12" t="s">
        <v>49</v>
      </c>
      <c r="B27" s="153" t="s">
        <v>165</v>
      </c>
      <c r="C27" s="140"/>
      <c r="D27" s="140"/>
      <c r="E27" s="82"/>
    </row>
    <row r="28" spans="1:5" s="151" customFormat="1" ht="12" customHeight="1" x14ac:dyDescent="0.2">
      <c r="A28" s="12" t="s">
        <v>50</v>
      </c>
      <c r="B28" s="153" t="s">
        <v>301</v>
      </c>
      <c r="C28" s="140"/>
      <c r="D28" s="140"/>
      <c r="E28" s="82"/>
    </row>
    <row r="29" spans="1:5" s="151" customFormat="1" ht="12" customHeight="1" x14ac:dyDescent="0.2">
      <c r="A29" s="12" t="s">
        <v>51</v>
      </c>
      <c r="B29" s="153" t="s">
        <v>302</v>
      </c>
      <c r="C29" s="140"/>
      <c r="D29" s="140"/>
      <c r="E29" s="82"/>
    </row>
    <row r="30" spans="1:5" s="151" customFormat="1" ht="12" customHeight="1" x14ac:dyDescent="0.2">
      <c r="A30" s="12" t="s">
        <v>106</v>
      </c>
      <c r="B30" s="153" t="s">
        <v>166</v>
      </c>
      <c r="C30" s="140"/>
      <c r="D30" s="140"/>
      <c r="E30" s="82"/>
    </row>
    <row r="31" spans="1:5" s="151" customFormat="1" ht="12" customHeight="1" thickBot="1" x14ac:dyDescent="0.25">
      <c r="A31" s="14" t="s">
        <v>107</v>
      </c>
      <c r="B31" s="154" t="s">
        <v>167</v>
      </c>
      <c r="C31" s="142"/>
      <c r="D31" s="142"/>
      <c r="E31" s="84"/>
    </row>
    <row r="32" spans="1:5" s="151" customFormat="1" ht="12" customHeight="1" thickBot="1" x14ac:dyDescent="0.25">
      <c r="A32" s="18" t="s">
        <v>108</v>
      </c>
      <c r="B32" s="19" t="s">
        <v>439</v>
      </c>
      <c r="C32" s="145">
        <f>SUM(C33:C39)</f>
        <v>0</v>
      </c>
      <c r="D32" s="145">
        <f>SUM(D33:D39)</f>
        <v>0</v>
      </c>
      <c r="E32" s="181">
        <f>SUM(E33:E39)</f>
        <v>0</v>
      </c>
    </row>
    <row r="33" spans="1:5" s="151" customFormat="1" ht="12" customHeight="1" x14ac:dyDescent="0.2">
      <c r="A33" s="13" t="s">
        <v>168</v>
      </c>
      <c r="B33" s="152" t="str">
        <f>'Z_1.1.sz.mell.'!B33</f>
        <v>Építményadó</v>
      </c>
      <c r="C33" s="141"/>
      <c r="D33" s="141"/>
      <c r="E33" s="83"/>
    </row>
    <row r="34" spans="1:5" s="151" customFormat="1" ht="12" customHeight="1" x14ac:dyDescent="0.2">
      <c r="A34" s="12" t="s">
        <v>169</v>
      </c>
      <c r="B34" s="152" t="str">
        <f>'Z_1.1.sz.mell.'!B34</f>
        <v xml:space="preserve">Idegenforgalmi adó </v>
      </c>
      <c r="C34" s="140"/>
      <c r="D34" s="140"/>
      <c r="E34" s="82"/>
    </row>
    <row r="35" spans="1:5" s="151" customFormat="1" ht="12" customHeight="1" x14ac:dyDescent="0.2">
      <c r="A35" s="12" t="s">
        <v>170</v>
      </c>
      <c r="B35" s="152" t="str">
        <f>'Z_1.1.sz.mell.'!B35</f>
        <v>Iparűzési adó</v>
      </c>
      <c r="C35" s="140"/>
      <c r="D35" s="140"/>
      <c r="E35" s="82"/>
    </row>
    <row r="36" spans="1:5" s="151" customFormat="1" ht="12" customHeight="1" x14ac:dyDescent="0.2">
      <c r="A36" s="12" t="s">
        <v>171</v>
      </c>
      <c r="B36" s="152" t="str">
        <f>'Z_1.1.sz.mell.'!B36</f>
        <v>Egyéb áruhasználati ls szolgáltatási adók</v>
      </c>
      <c r="C36" s="140"/>
      <c r="D36" s="140"/>
      <c r="E36" s="82"/>
    </row>
    <row r="37" spans="1:5" s="151" customFormat="1" ht="12" customHeight="1" x14ac:dyDescent="0.2">
      <c r="A37" s="12" t="s">
        <v>442</v>
      </c>
      <c r="B37" s="152" t="str">
        <f>'Z_1.1.sz.mell.'!B37</f>
        <v>Gépjárműadó</v>
      </c>
      <c r="C37" s="140"/>
      <c r="D37" s="140"/>
      <c r="E37" s="82"/>
    </row>
    <row r="38" spans="1:5" s="151" customFormat="1" ht="12" customHeight="1" x14ac:dyDescent="0.2">
      <c r="A38" s="12" t="s">
        <v>443</v>
      </c>
      <c r="B38" s="152" t="str">
        <f>'Z_1.1.sz.mell.'!B38</f>
        <v>Egyéb közhatalmi bevételek</v>
      </c>
      <c r="C38" s="140"/>
      <c r="D38" s="140"/>
      <c r="E38" s="82"/>
    </row>
    <row r="39" spans="1:5" s="151" customFormat="1" ht="12" customHeight="1" thickBot="1" x14ac:dyDescent="0.25">
      <c r="A39" s="14" t="s">
        <v>444</v>
      </c>
      <c r="B39" s="152" t="str">
        <f>'Z_1.1.sz.mell.'!B39</f>
        <v>Kommunális adó</v>
      </c>
      <c r="C39" s="142"/>
      <c r="D39" s="142"/>
      <c r="E39" s="84"/>
    </row>
    <row r="40" spans="1:5" s="151" customFormat="1" ht="12" customHeight="1" thickBot="1" x14ac:dyDescent="0.25">
      <c r="A40" s="18" t="s">
        <v>8</v>
      </c>
      <c r="B40" s="19" t="s">
        <v>308</v>
      </c>
      <c r="C40" s="139"/>
      <c r="D40" s="139"/>
      <c r="E40" s="81"/>
    </row>
    <row r="41" spans="1:5" s="151" customFormat="1" ht="12" customHeight="1" x14ac:dyDescent="0.2">
      <c r="A41" s="13" t="s">
        <v>52</v>
      </c>
      <c r="B41" s="152" t="s">
        <v>175</v>
      </c>
      <c r="C41" s="141"/>
      <c r="D41" s="141"/>
      <c r="E41" s="83"/>
    </row>
    <row r="42" spans="1:5" s="151" customFormat="1" ht="12" customHeight="1" x14ac:dyDescent="0.2">
      <c r="A42" s="12" t="s">
        <v>53</v>
      </c>
      <c r="B42" s="153" t="s">
        <v>176</v>
      </c>
      <c r="C42" s="140"/>
      <c r="D42" s="140"/>
      <c r="E42" s="82"/>
    </row>
    <row r="43" spans="1:5" s="151" customFormat="1" ht="12" customHeight="1" x14ac:dyDescent="0.2">
      <c r="A43" s="12" t="s">
        <v>54</v>
      </c>
      <c r="B43" s="153" t="s">
        <v>177</v>
      </c>
      <c r="C43" s="140"/>
      <c r="D43" s="140"/>
      <c r="E43" s="82"/>
    </row>
    <row r="44" spans="1:5" s="151" customFormat="1" ht="12" customHeight="1" x14ac:dyDescent="0.2">
      <c r="A44" s="12" t="s">
        <v>110</v>
      </c>
      <c r="B44" s="153" t="s">
        <v>178</v>
      </c>
      <c r="C44" s="140"/>
      <c r="D44" s="140"/>
      <c r="E44" s="82"/>
    </row>
    <row r="45" spans="1:5" s="151" customFormat="1" ht="12" customHeight="1" x14ac:dyDescent="0.2">
      <c r="A45" s="12" t="s">
        <v>111</v>
      </c>
      <c r="B45" s="153" t="s">
        <v>179</v>
      </c>
      <c r="C45" s="140"/>
      <c r="D45" s="140"/>
      <c r="E45" s="82"/>
    </row>
    <row r="46" spans="1:5" s="151" customFormat="1" ht="12" customHeight="1" x14ac:dyDescent="0.2">
      <c r="A46" s="12" t="s">
        <v>112</v>
      </c>
      <c r="B46" s="153" t="s">
        <v>180</v>
      </c>
      <c r="C46" s="140"/>
      <c r="D46" s="140"/>
      <c r="E46" s="82"/>
    </row>
    <row r="47" spans="1:5" s="151" customFormat="1" ht="12" customHeight="1" x14ac:dyDescent="0.2">
      <c r="A47" s="12" t="s">
        <v>113</v>
      </c>
      <c r="B47" s="153" t="s">
        <v>181</v>
      </c>
      <c r="C47" s="140"/>
      <c r="D47" s="140"/>
      <c r="E47" s="82"/>
    </row>
    <row r="48" spans="1:5" s="151" customFormat="1" ht="12" customHeight="1" x14ac:dyDescent="0.2">
      <c r="A48" s="12" t="s">
        <v>114</v>
      </c>
      <c r="B48" s="153" t="s">
        <v>445</v>
      </c>
      <c r="C48" s="140"/>
      <c r="D48" s="140"/>
      <c r="E48" s="82"/>
    </row>
    <row r="49" spans="1:5" s="151" customFormat="1" ht="12" customHeight="1" x14ac:dyDescent="0.2">
      <c r="A49" s="12" t="s">
        <v>173</v>
      </c>
      <c r="B49" s="153" t="s">
        <v>183</v>
      </c>
      <c r="C49" s="143"/>
      <c r="D49" s="143"/>
      <c r="E49" s="85"/>
    </row>
    <row r="50" spans="1:5" s="151" customFormat="1" ht="12" customHeight="1" x14ac:dyDescent="0.2">
      <c r="A50" s="14" t="s">
        <v>174</v>
      </c>
      <c r="B50" s="154" t="s">
        <v>310</v>
      </c>
      <c r="C50" s="144"/>
      <c r="D50" s="144"/>
      <c r="E50" s="86"/>
    </row>
    <row r="51" spans="1:5" s="151" customFormat="1" ht="12" customHeight="1" thickBot="1" x14ac:dyDescent="0.25">
      <c r="A51" s="14" t="s">
        <v>309</v>
      </c>
      <c r="B51" s="90" t="s">
        <v>184</v>
      </c>
      <c r="C51" s="144"/>
      <c r="D51" s="144"/>
      <c r="E51" s="86"/>
    </row>
    <row r="52" spans="1:5" s="151" customFormat="1" ht="12" customHeight="1" thickBot="1" x14ac:dyDescent="0.25">
      <c r="A52" s="18" t="s">
        <v>9</v>
      </c>
      <c r="B52" s="19" t="s">
        <v>185</v>
      </c>
      <c r="C52" s="139"/>
      <c r="D52" s="139"/>
      <c r="E52" s="81"/>
    </row>
    <row r="53" spans="1:5" s="151" customFormat="1" ht="12" customHeight="1" x14ac:dyDescent="0.2">
      <c r="A53" s="13" t="s">
        <v>55</v>
      </c>
      <c r="B53" s="152" t="s">
        <v>189</v>
      </c>
      <c r="C53" s="183"/>
      <c r="D53" s="183"/>
      <c r="E53" s="87"/>
    </row>
    <row r="54" spans="1:5" s="151" customFormat="1" ht="12" customHeight="1" x14ac:dyDescent="0.2">
      <c r="A54" s="12" t="s">
        <v>56</v>
      </c>
      <c r="B54" s="153" t="s">
        <v>190</v>
      </c>
      <c r="C54" s="143"/>
      <c r="D54" s="143"/>
      <c r="E54" s="85"/>
    </row>
    <row r="55" spans="1:5" s="151" customFormat="1" ht="12" customHeight="1" x14ac:dyDescent="0.2">
      <c r="A55" s="12" t="s">
        <v>186</v>
      </c>
      <c r="B55" s="153" t="s">
        <v>191</v>
      </c>
      <c r="C55" s="143"/>
      <c r="D55" s="143"/>
      <c r="E55" s="85"/>
    </row>
    <row r="56" spans="1:5" s="151" customFormat="1" ht="12" customHeight="1" x14ac:dyDescent="0.2">
      <c r="A56" s="12" t="s">
        <v>187</v>
      </c>
      <c r="B56" s="153" t="s">
        <v>192</v>
      </c>
      <c r="C56" s="143"/>
      <c r="D56" s="143"/>
      <c r="E56" s="85"/>
    </row>
    <row r="57" spans="1:5" s="151" customFormat="1" ht="12" customHeight="1" thickBot="1" x14ac:dyDescent="0.25">
      <c r="A57" s="14" t="s">
        <v>188</v>
      </c>
      <c r="B57" s="90" t="s">
        <v>193</v>
      </c>
      <c r="C57" s="144"/>
      <c r="D57" s="144"/>
      <c r="E57" s="86"/>
    </row>
    <row r="58" spans="1:5" s="151" customFormat="1" ht="12" customHeight="1" thickBot="1" x14ac:dyDescent="0.25">
      <c r="A58" s="18" t="s">
        <v>115</v>
      </c>
      <c r="B58" s="19" t="s">
        <v>194</v>
      </c>
      <c r="C58" s="139"/>
      <c r="D58" s="139"/>
      <c r="E58" s="81"/>
    </row>
    <row r="59" spans="1:5" s="151" customFormat="1" ht="12" customHeight="1" x14ac:dyDescent="0.2">
      <c r="A59" s="13" t="s">
        <v>57</v>
      </c>
      <c r="B59" s="152" t="s">
        <v>195</v>
      </c>
      <c r="C59" s="141"/>
      <c r="D59" s="141"/>
      <c r="E59" s="83"/>
    </row>
    <row r="60" spans="1:5" s="151" customFormat="1" ht="12" customHeight="1" x14ac:dyDescent="0.2">
      <c r="A60" s="12" t="s">
        <v>58</v>
      </c>
      <c r="B60" s="153" t="s">
        <v>303</v>
      </c>
      <c r="C60" s="140"/>
      <c r="D60" s="140"/>
      <c r="E60" s="82"/>
    </row>
    <row r="61" spans="1:5" s="151" customFormat="1" ht="12" customHeight="1" x14ac:dyDescent="0.2">
      <c r="A61" s="12" t="s">
        <v>198</v>
      </c>
      <c r="B61" s="153" t="s">
        <v>196</v>
      </c>
      <c r="C61" s="140"/>
      <c r="D61" s="140"/>
      <c r="E61" s="82"/>
    </row>
    <row r="62" spans="1:5" s="151" customFormat="1" ht="12" customHeight="1" thickBot="1" x14ac:dyDescent="0.25">
      <c r="A62" s="14" t="s">
        <v>199</v>
      </c>
      <c r="B62" s="90" t="s">
        <v>197</v>
      </c>
      <c r="C62" s="142"/>
      <c r="D62" s="142"/>
      <c r="E62" s="84"/>
    </row>
    <row r="63" spans="1:5" s="151" customFormat="1" ht="12" customHeight="1" thickBot="1" x14ac:dyDescent="0.25">
      <c r="A63" s="18" t="s">
        <v>11</v>
      </c>
      <c r="B63" s="88" t="s">
        <v>200</v>
      </c>
      <c r="C63" s="139"/>
      <c r="D63" s="139"/>
      <c r="E63" s="81"/>
    </row>
    <row r="64" spans="1:5" s="151" customFormat="1" ht="12" customHeight="1" x14ac:dyDescent="0.2">
      <c r="A64" s="13" t="s">
        <v>116</v>
      </c>
      <c r="B64" s="152" t="s">
        <v>202</v>
      </c>
      <c r="C64" s="143"/>
      <c r="D64" s="143"/>
      <c r="E64" s="85"/>
    </row>
    <row r="65" spans="1:5" s="151" customFormat="1" ht="12" customHeight="1" x14ac:dyDescent="0.2">
      <c r="A65" s="12" t="s">
        <v>117</v>
      </c>
      <c r="B65" s="153" t="s">
        <v>304</v>
      </c>
      <c r="C65" s="143"/>
      <c r="D65" s="143"/>
      <c r="E65" s="85"/>
    </row>
    <row r="66" spans="1:5" s="151" customFormat="1" ht="12" customHeight="1" x14ac:dyDescent="0.2">
      <c r="A66" s="12" t="s">
        <v>136</v>
      </c>
      <c r="B66" s="153" t="s">
        <v>203</v>
      </c>
      <c r="C66" s="143"/>
      <c r="D66" s="143"/>
      <c r="E66" s="85"/>
    </row>
    <row r="67" spans="1:5" s="151" customFormat="1" ht="12" customHeight="1" thickBot="1" x14ac:dyDescent="0.25">
      <c r="A67" s="14" t="s">
        <v>201</v>
      </c>
      <c r="B67" s="90" t="s">
        <v>204</v>
      </c>
      <c r="C67" s="143"/>
      <c r="D67" s="143"/>
      <c r="E67" s="85"/>
    </row>
    <row r="68" spans="1:5" s="151" customFormat="1" ht="12" customHeight="1" thickBot="1" x14ac:dyDescent="0.25">
      <c r="A68" s="198" t="s">
        <v>350</v>
      </c>
      <c r="B68" s="19" t="s">
        <v>205</v>
      </c>
      <c r="C68" s="145"/>
      <c r="D68" s="145"/>
      <c r="E68" s="181"/>
    </row>
    <row r="69" spans="1:5" s="151" customFormat="1" ht="12" customHeight="1" thickBot="1" x14ac:dyDescent="0.25">
      <c r="A69" s="184" t="s">
        <v>206</v>
      </c>
      <c r="B69" s="88" t="s">
        <v>207</v>
      </c>
      <c r="C69" s="139"/>
      <c r="D69" s="139"/>
      <c r="E69" s="81"/>
    </row>
    <row r="70" spans="1:5" s="151" customFormat="1" ht="12" customHeight="1" x14ac:dyDescent="0.2">
      <c r="A70" s="13" t="s">
        <v>235</v>
      </c>
      <c r="B70" s="152" t="s">
        <v>208</v>
      </c>
      <c r="C70" s="143"/>
      <c r="D70" s="143"/>
      <c r="E70" s="85"/>
    </row>
    <row r="71" spans="1:5" s="151" customFormat="1" ht="12" customHeight="1" x14ac:dyDescent="0.2">
      <c r="A71" s="12" t="s">
        <v>244</v>
      </c>
      <c r="B71" s="153" t="s">
        <v>209</v>
      </c>
      <c r="C71" s="143"/>
      <c r="D71" s="143"/>
      <c r="E71" s="85"/>
    </row>
    <row r="72" spans="1:5" s="151" customFormat="1" ht="12" customHeight="1" thickBot="1" x14ac:dyDescent="0.25">
      <c r="A72" s="14" t="s">
        <v>245</v>
      </c>
      <c r="B72" s="194" t="s">
        <v>335</v>
      </c>
      <c r="C72" s="143"/>
      <c r="D72" s="143"/>
      <c r="E72" s="85"/>
    </row>
    <row r="73" spans="1:5" s="151" customFormat="1" ht="12" customHeight="1" thickBot="1" x14ac:dyDescent="0.25">
      <c r="A73" s="184" t="s">
        <v>211</v>
      </c>
      <c r="B73" s="88" t="s">
        <v>212</v>
      </c>
      <c r="C73" s="139"/>
      <c r="D73" s="139"/>
      <c r="E73" s="81"/>
    </row>
    <row r="74" spans="1:5" s="151" customFormat="1" ht="12" customHeight="1" x14ac:dyDescent="0.2">
      <c r="A74" s="13" t="s">
        <v>94</v>
      </c>
      <c r="B74" s="258" t="s">
        <v>213</v>
      </c>
      <c r="C74" s="143"/>
      <c r="D74" s="143"/>
      <c r="E74" s="85"/>
    </row>
    <row r="75" spans="1:5" s="151" customFormat="1" ht="12" customHeight="1" x14ac:dyDescent="0.2">
      <c r="A75" s="12" t="s">
        <v>95</v>
      </c>
      <c r="B75" s="258" t="s">
        <v>452</v>
      </c>
      <c r="C75" s="143"/>
      <c r="D75" s="143"/>
      <c r="E75" s="85"/>
    </row>
    <row r="76" spans="1:5" s="151" customFormat="1" ht="12" customHeight="1" x14ac:dyDescent="0.2">
      <c r="A76" s="12" t="s">
        <v>236</v>
      </c>
      <c r="B76" s="258" t="s">
        <v>214</v>
      </c>
      <c r="C76" s="143"/>
      <c r="D76" s="143"/>
      <c r="E76" s="85"/>
    </row>
    <row r="77" spans="1:5" s="151" customFormat="1" ht="12" customHeight="1" thickBot="1" x14ac:dyDescent="0.25">
      <c r="A77" s="14" t="s">
        <v>237</v>
      </c>
      <c r="B77" s="259" t="s">
        <v>453</v>
      </c>
      <c r="C77" s="143"/>
      <c r="D77" s="143"/>
      <c r="E77" s="85"/>
    </row>
    <row r="78" spans="1:5" s="151" customFormat="1" ht="12" customHeight="1" thickBot="1" x14ac:dyDescent="0.25">
      <c r="A78" s="184" t="s">
        <v>215</v>
      </c>
      <c r="B78" s="88" t="s">
        <v>216</v>
      </c>
      <c r="C78" s="139">
        <f>SUM(C79:C80)</f>
        <v>0</v>
      </c>
      <c r="D78" s="139">
        <f>SUM(D79:D80)</f>
        <v>0</v>
      </c>
      <c r="E78" s="81">
        <f>SUM(E79:E80)</f>
        <v>0</v>
      </c>
    </row>
    <row r="79" spans="1:5" s="151" customFormat="1" ht="12" customHeight="1" x14ac:dyDescent="0.2">
      <c r="A79" s="13" t="s">
        <v>238</v>
      </c>
      <c r="B79" s="152" t="s">
        <v>217</v>
      </c>
      <c r="C79" s="143"/>
      <c r="D79" s="143"/>
      <c r="E79" s="85"/>
    </row>
    <row r="80" spans="1:5" s="151" customFormat="1" ht="12" customHeight="1" thickBot="1" x14ac:dyDescent="0.25">
      <c r="A80" s="14" t="s">
        <v>239</v>
      </c>
      <c r="B80" s="90" t="s">
        <v>218</v>
      </c>
      <c r="C80" s="143"/>
      <c r="D80" s="143"/>
      <c r="E80" s="85"/>
    </row>
    <row r="81" spans="1:5" s="151" customFormat="1" ht="12" customHeight="1" thickBot="1" x14ac:dyDescent="0.25">
      <c r="A81" s="184" t="s">
        <v>219</v>
      </c>
      <c r="B81" s="88" t="s">
        <v>220</v>
      </c>
      <c r="C81" s="139">
        <f>SUM(C82:C84)</f>
        <v>0</v>
      </c>
      <c r="D81" s="139">
        <f>SUM(D82:D84)</f>
        <v>0</v>
      </c>
      <c r="E81" s="81">
        <f>SUM(E82:E84)</f>
        <v>0</v>
      </c>
    </row>
    <row r="82" spans="1:5" s="151" customFormat="1" ht="12" customHeight="1" x14ac:dyDescent="0.2">
      <c r="A82" s="13" t="s">
        <v>240</v>
      </c>
      <c r="B82" s="152" t="s">
        <v>221</v>
      </c>
      <c r="C82" s="143"/>
      <c r="D82" s="143"/>
      <c r="E82" s="85"/>
    </row>
    <row r="83" spans="1:5" s="151" customFormat="1" ht="12" customHeight="1" x14ac:dyDescent="0.2">
      <c r="A83" s="12" t="s">
        <v>241</v>
      </c>
      <c r="B83" s="153" t="s">
        <v>222</v>
      </c>
      <c r="C83" s="143"/>
      <c r="D83" s="143"/>
      <c r="E83" s="85"/>
    </row>
    <row r="84" spans="1:5" s="151" customFormat="1" ht="12" customHeight="1" thickBot="1" x14ac:dyDescent="0.25">
      <c r="A84" s="14" t="s">
        <v>242</v>
      </c>
      <c r="B84" s="90" t="s">
        <v>454</v>
      </c>
      <c r="C84" s="143"/>
      <c r="D84" s="143"/>
      <c r="E84" s="85"/>
    </row>
    <row r="85" spans="1:5" s="151" customFormat="1" ht="12" customHeight="1" thickBot="1" x14ac:dyDescent="0.25">
      <c r="A85" s="184" t="s">
        <v>223</v>
      </c>
      <c r="B85" s="88" t="s">
        <v>243</v>
      </c>
      <c r="C85" s="139">
        <f>SUM(C86:C89)</f>
        <v>0</v>
      </c>
      <c r="D85" s="139">
        <f>SUM(D86:D89)</f>
        <v>0</v>
      </c>
      <c r="E85" s="81">
        <f>SUM(E86:E89)</f>
        <v>0</v>
      </c>
    </row>
    <row r="86" spans="1:5" s="151" customFormat="1" ht="12" customHeight="1" x14ac:dyDescent="0.2">
      <c r="A86" s="156" t="s">
        <v>224</v>
      </c>
      <c r="B86" s="152" t="s">
        <v>225</v>
      </c>
      <c r="C86" s="143"/>
      <c r="D86" s="143"/>
      <c r="E86" s="85"/>
    </row>
    <row r="87" spans="1:5" s="151" customFormat="1" ht="12" customHeight="1" x14ac:dyDescent="0.2">
      <c r="A87" s="157" t="s">
        <v>226</v>
      </c>
      <c r="B87" s="153" t="s">
        <v>227</v>
      </c>
      <c r="C87" s="143"/>
      <c r="D87" s="143"/>
      <c r="E87" s="85"/>
    </row>
    <row r="88" spans="1:5" s="151" customFormat="1" ht="12" customHeight="1" x14ac:dyDescent="0.2">
      <c r="A88" s="157" t="s">
        <v>228</v>
      </c>
      <c r="B88" s="153" t="s">
        <v>229</v>
      </c>
      <c r="C88" s="143"/>
      <c r="D88" s="143"/>
      <c r="E88" s="85"/>
    </row>
    <row r="89" spans="1:5" s="151" customFormat="1" ht="12" customHeight="1" thickBot="1" x14ac:dyDescent="0.25">
      <c r="A89" s="158" t="s">
        <v>230</v>
      </c>
      <c r="B89" s="90" t="s">
        <v>231</v>
      </c>
      <c r="C89" s="143"/>
      <c r="D89" s="143"/>
      <c r="E89" s="85"/>
    </row>
    <row r="90" spans="1:5" s="151" customFormat="1" ht="12" customHeight="1" thickBot="1" x14ac:dyDescent="0.25">
      <c r="A90" s="184" t="s">
        <v>232</v>
      </c>
      <c r="B90" s="88" t="s">
        <v>349</v>
      </c>
      <c r="C90" s="186"/>
      <c r="D90" s="186"/>
      <c r="E90" s="187"/>
    </row>
    <row r="91" spans="1:5" s="151" customFormat="1" ht="13.5" customHeight="1" thickBot="1" x14ac:dyDescent="0.25">
      <c r="A91" s="184" t="s">
        <v>234</v>
      </c>
      <c r="B91" s="88" t="s">
        <v>233</v>
      </c>
      <c r="C91" s="186"/>
      <c r="D91" s="186"/>
      <c r="E91" s="187"/>
    </row>
    <row r="92" spans="1:5" s="151" customFormat="1" ht="15.75" customHeight="1" thickBot="1" x14ac:dyDescent="0.25">
      <c r="A92" s="184" t="s">
        <v>246</v>
      </c>
      <c r="B92" s="159" t="s">
        <v>352</v>
      </c>
      <c r="C92" s="145">
        <f>+C69+C73+C78+C81+C85+C91+C90</f>
        <v>0</v>
      </c>
      <c r="D92" s="145">
        <f>+D69+D73+D78+D81+D85+D91+D90</f>
        <v>0</v>
      </c>
      <c r="E92" s="181">
        <f>+E69+E73+E78+E81+E85+E91+E90</f>
        <v>0</v>
      </c>
    </row>
    <row r="93" spans="1:5" s="151" customFormat="1" ht="25.5" customHeight="1" thickBot="1" x14ac:dyDescent="0.25">
      <c r="A93" s="185" t="s">
        <v>351</v>
      </c>
      <c r="B93" s="160" t="s">
        <v>353</v>
      </c>
      <c r="C93" s="145">
        <f>+C68+C92</f>
        <v>0</v>
      </c>
      <c r="D93" s="145">
        <f>+D68+D92</f>
        <v>0</v>
      </c>
      <c r="E93" s="181">
        <f>+E68+E92</f>
        <v>0</v>
      </c>
    </row>
    <row r="94" spans="1:5" s="151" customFormat="1" ht="15.2" customHeight="1" x14ac:dyDescent="0.2">
      <c r="A94" s="3"/>
      <c r="B94" s="4"/>
      <c r="C94" s="92"/>
    </row>
    <row r="95" spans="1:5" ht="16.5" customHeight="1" x14ac:dyDescent="0.25">
      <c r="A95" s="614" t="s">
        <v>32</v>
      </c>
      <c r="B95" s="614"/>
      <c r="C95" s="614"/>
      <c r="D95" s="614"/>
      <c r="E95" s="614"/>
    </row>
    <row r="96" spans="1:5" s="161" customFormat="1" ht="16.5" customHeight="1" thickBot="1" x14ac:dyDescent="0.3">
      <c r="A96" s="616" t="s">
        <v>97</v>
      </c>
      <c r="B96" s="616"/>
      <c r="C96" s="59"/>
      <c r="E96" s="59" t="str">
        <f>E7</f>
        <v xml:space="preserve"> Forintban!</v>
      </c>
    </row>
    <row r="97" spans="1:5" x14ac:dyDescent="0.25">
      <c r="A97" s="605" t="s">
        <v>47</v>
      </c>
      <c r="B97" s="607" t="s">
        <v>384</v>
      </c>
      <c r="C97" s="609" t="s">
        <v>780</v>
      </c>
      <c r="D97" s="610"/>
      <c r="E97" s="611"/>
    </row>
    <row r="98" spans="1:5" ht="24.75" thickBot="1" x14ac:dyDescent="0.3">
      <c r="A98" s="606"/>
      <c r="B98" s="608"/>
      <c r="C98" s="215" t="s">
        <v>382</v>
      </c>
      <c r="D98" s="214" t="s">
        <v>383</v>
      </c>
      <c r="E98" s="260" t="str">
        <f>CONCATENATE(E9)</f>
        <v>2020. XII. 31.teljesítés</v>
      </c>
    </row>
    <row r="99" spans="1:5" s="150" customFormat="1" ht="12" customHeight="1" thickBot="1" x14ac:dyDescent="0.25">
      <c r="A99" s="25" t="s">
        <v>358</v>
      </c>
      <c r="B99" s="26" t="s">
        <v>359</v>
      </c>
      <c r="C99" s="26" t="s">
        <v>360</v>
      </c>
      <c r="D99" s="26" t="s">
        <v>362</v>
      </c>
      <c r="E99" s="226" t="s">
        <v>361</v>
      </c>
    </row>
    <row r="100" spans="1:5" ht="12" customHeight="1" thickBot="1" x14ac:dyDescent="0.3">
      <c r="A100" s="20" t="s">
        <v>4</v>
      </c>
      <c r="B100" s="24" t="s">
        <v>311</v>
      </c>
      <c r="C100" s="138"/>
      <c r="D100" s="138"/>
      <c r="E100" s="201"/>
    </row>
    <row r="101" spans="1:5" ht="12" customHeight="1" x14ac:dyDescent="0.25">
      <c r="A101" s="15" t="s">
        <v>59</v>
      </c>
      <c r="B101" s="8" t="s">
        <v>33</v>
      </c>
      <c r="C101" s="208"/>
      <c r="D101" s="208"/>
      <c r="E101" s="202"/>
    </row>
    <row r="102" spans="1:5" ht="12" customHeight="1" x14ac:dyDescent="0.25">
      <c r="A102" s="12" t="s">
        <v>60</v>
      </c>
      <c r="B102" s="6" t="s">
        <v>118</v>
      </c>
      <c r="C102" s="140"/>
      <c r="D102" s="140"/>
      <c r="E102" s="82"/>
    </row>
    <row r="103" spans="1:5" ht="12" customHeight="1" x14ac:dyDescent="0.25">
      <c r="A103" s="12" t="s">
        <v>61</v>
      </c>
      <c r="B103" s="6" t="s">
        <v>86</v>
      </c>
      <c r="C103" s="142"/>
      <c r="D103" s="142"/>
      <c r="E103" s="84"/>
    </row>
    <row r="104" spans="1:5" ht="12" customHeight="1" x14ac:dyDescent="0.25">
      <c r="A104" s="12" t="s">
        <v>62</v>
      </c>
      <c r="B104" s="9" t="s">
        <v>119</v>
      </c>
      <c r="C104" s="142"/>
      <c r="D104" s="142"/>
      <c r="E104" s="84"/>
    </row>
    <row r="105" spans="1:5" ht="12" customHeight="1" x14ac:dyDescent="0.25">
      <c r="A105" s="12" t="s">
        <v>71</v>
      </c>
      <c r="B105" s="17" t="s">
        <v>120</v>
      </c>
      <c r="C105" s="142"/>
      <c r="D105" s="142"/>
      <c r="E105" s="84"/>
    </row>
    <row r="106" spans="1:5" ht="12" customHeight="1" x14ac:dyDescent="0.25">
      <c r="A106" s="12" t="s">
        <v>63</v>
      </c>
      <c r="B106" s="6" t="s">
        <v>316</v>
      </c>
      <c r="C106" s="142"/>
      <c r="D106" s="142"/>
      <c r="E106" s="84"/>
    </row>
    <row r="107" spans="1:5" ht="12" customHeight="1" x14ac:dyDescent="0.25">
      <c r="A107" s="12" t="s">
        <v>64</v>
      </c>
      <c r="B107" s="62" t="s">
        <v>315</v>
      </c>
      <c r="C107" s="142"/>
      <c r="D107" s="142"/>
      <c r="E107" s="84"/>
    </row>
    <row r="108" spans="1:5" ht="12" customHeight="1" x14ac:dyDescent="0.25">
      <c r="A108" s="12" t="s">
        <v>72</v>
      </c>
      <c r="B108" s="62" t="s">
        <v>314</v>
      </c>
      <c r="C108" s="142"/>
      <c r="D108" s="142"/>
      <c r="E108" s="84"/>
    </row>
    <row r="109" spans="1:5" ht="12" customHeight="1" x14ac:dyDescent="0.25">
      <c r="A109" s="12" t="s">
        <v>73</v>
      </c>
      <c r="B109" s="60" t="s">
        <v>249</v>
      </c>
      <c r="C109" s="142"/>
      <c r="D109" s="142"/>
      <c r="E109" s="84"/>
    </row>
    <row r="110" spans="1:5" ht="12" customHeight="1" x14ac:dyDescent="0.25">
      <c r="A110" s="12" t="s">
        <v>74</v>
      </c>
      <c r="B110" s="61" t="s">
        <v>250</v>
      </c>
      <c r="C110" s="142"/>
      <c r="D110" s="142"/>
      <c r="E110" s="84"/>
    </row>
    <row r="111" spans="1:5" ht="12" customHeight="1" x14ac:dyDescent="0.25">
      <c r="A111" s="12" t="s">
        <v>75</v>
      </c>
      <c r="B111" s="61" t="s">
        <v>251</v>
      </c>
      <c r="C111" s="142"/>
      <c r="D111" s="142"/>
      <c r="E111" s="84"/>
    </row>
    <row r="112" spans="1:5" ht="12" customHeight="1" x14ac:dyDescent="0.25">
      <c r="A112" s="12" t="s">
        <v>77</v>
      </c>
      <c r="B112" s="60" t="s">
        <v>252</v>
      </c>
      <c r="C112" s="142"/>
      <c r="D112" s="142"/>
      <c r="E112" s="84"/>
    </row>
    <row r="113" spans="1:5" ht="12" customHeight="1" x14ac:dyDescent="0.25">
      <c r="A113" s="12" t="s">
        <v>121</v>
      </c>
      <c r="B113" s="60" t="s">
        <v>253</v>
      </c>
      <c r="C113" s="142"/>
      <c r="D113" s="142"/>
      <c r="E113" s="84"/>
    </row>
    <row r="114" spans="1:5" ht="12" customHeight="1" x14ac:dyDescent="0.25">
      <c r="A114" s="12" t="s">
        <v>247</v>
      </c>
      <c r="B114" s="61" t="s">
        <v>254</v>
      </c>
      <c r="C114" s="142"/>
      <c r="D114" s="142"/>
      <c r="E114" s="84"/>
    </row>
    <row r="115" spans="1:5" ht="12" customHeight="1" x14ac:dyDescent="0.25">
      <c r="A115" s="11" t="s">
        <v>248</v>
      </c>
      <c r="B115" s="62" t="s">
        <v>255</v>
      </c>
      <c r="C115" s="142"/>
      <c r="D115" s="142"/>
      <c r="E115" s="84"/>
    </row>
    <row r="116" spans="1:5" ht="12" customHeight="1" x14ac:dyDescent="0.25">
      <c r="A116" s="12" t="s">
        <v>312</v>
      </c>
      <c r="B116" s="62" t="s">
        <v>256</v>
      </c>
      <c r="C116" s="142"/>
      <c r="D116" s="142"/>
      <c r="E116" s="84"/>
    </row>
    <row r="117" spans="1:5" ht="12" customHeight="1" x14ac:dyDescent="0.25">
      <c r="A117" s="14" t="s">
        <v>313</v>
      </c>
      <c r="B117" s="62" t="s">
        <v>257</v>
      </c>
      <c r="C117" s="142"/>
      <c r="D117" s="142"/>
      <c r="E117" s="84"/>
    </row>
    <row r="118" spans="1:5" ht="12" customHeight="1" x14ac:dyDescent="0.25">
      <c r="A118" s="12" t="s">
        <v>317</v>
      </c>
      <c r="B118" s="9" t="s">
        <v>34</v>
      </c>
      <c r="C118" s="140"/>
      <c r="D118" s="140"/>
      <c r="E118" s="82"/>
    </row>
    <row r="119" spans="1:5" ht="12" customHeight="1" x14ac:dyDescent="0.25">
      <c r="A119" s="12" t="s">
        <v>318</v>
      </c>
      <c r="B119" s="6" t="s">
        <v>320</v>
      </c>
      <c r="C119" s="140"/>
      <c r="D119" s="140"/>
      <c r="E119" s="82"/>
    </row>
    <row r="120" spans="1:5" ht="12" customHeight="1" thickBot="1" x14ac:dyDescent="0.3">
      <c r="A120" s="16" t="s">
        <v>319</v>
      </c>
      <c r="B120" s="197" t="s">
        <v>321</v>
      </c>
      <c r="C120" s="209"/>
      <c r="D120" s="209"/>
      <c r="E120" s="203"/>
    </row>
    <row r="121" spans="1:5" ht="12" customHeight="1" thickBot="1" x14ac:dyDescent="0.3">
      <c r="A121" s="195" t="s">
        <v>5</v>
      </c>
      <c r="B121" s="196" t="s">
        <v>258</v>
      </c>
      <c r="C121" s="210"/>
      <c r="D121" s="139"/>
      <c r="E121" s="204"/>
    </row>
    <row r="122" spans="1:5" ht="12" customHeight="1" x14ac:dyDescent="0.25">
      <c r="A122" s="13" t="s">
        <v>65</v>
      </c>
      <c r="B122" s="6" t="s">
        <v>135</v>
      </c>
      <c r="C122" s="141"/>
      <c r="D122" s="219"/>
      <c r="E122" s="83"/>
    </row>
    <row r="123" spans="1:5" ht="12" customHeight="1" x14ac:dyDescent="0.25">
      <c r="A123" s="13" t="s">
        <v>66</v>
      </c>
      <c r="B123" s="10" t="s">
        <v>262</v>
      </c>
      <c r="C123" s="141"/>
      <c r="D123" s="219"/>
      <c r="E123" s="83"/>
    </row>
    <row r="124" spans="1:5" ht="12" customHeight="1" x14ac:dyDescent="0.25">
      <c r="A124" s="13" t="s">
        <v>67</v>
      </c>
      <c r="B124" s="10" t="s">
        <v>122</v>
      </c>
      <c r="C124" s="140"/>
      <c r="D124" s="220"/>
      <c r="E124" s="82"/>
    </row>
    <row r="125" spans="1:5" ht="12" customHeight="1" x14ac:dyDescent="0.25">
      <c r="A125" s="13" t="s">
        <v>68</v>
      </c>
      <c r="B125" s="10" t="s">
        <v>263</v>
      </c>
      <c r="C125" s="140"/>
      <c r="D125" s="220"/>
      <c r="E125" s="82"/>
    </row>
    <row r="126" spans="1:5" ht="12" customHeight="1" x14ac:dyDescent="0.25">
      <c r="A126" s="13" t="s">
        <v>69</v>
      </c>
      <c r="B126" s="90" t="s">
        <v>137</v>
      </c>
      <c r="C126" s="140"/>
      <c r="D126" s="220"/>
      <c r="E126" s="82"/>
    </row>
    <row r="127" spans="1:5" ht="12" customHeight="1" x14ac:dyDescent="0.25">
      <c r="A127" s="13" t="s">
        <v>76</v>
      </c>
      <c r="B127" s="89" t="s">
        <v>305</v>
      </c>
      <c r="C127" s="140"/>
      <c r="D127" s="220"/>
      <c r="E127" s="82"/>
    </row>
    <row r="128" spans="1:5" ht="12" customHeight="1" x14ac:dyDescent="0.25">
      <c r="A128" s="13" t="s">
        <v>78</v>
      </c>
      <c r="B128" s="148" t="s">
        <v>268</v>
      </c>
      <c r="C128" s="140"/>
      <c r="D128" s="220"/>
      <c r="E128" s="82"/>
    </row>
    <row r="129" spans="1:5" x14ac:dyDescent="0.25">
      <c r="A129" s="13" t="s">
        <v>123</v>
      </c>
      <c r="B129" s="61" t="s">
        <v>251</v>
      </c>
      <c r="C129" s="140"/>
      <c r="D129" s="220"/>
      <c r="E129" s="82"/>
    </row>
    <row r="130" spans="1:5" ht="12" customHeight="1" x14ac:dyDescent="0.25">
      <c r="A130" s="13" t="s">
        <v>124</v>
      </c>
      <c r="B130" s="61" t="s">
        <v>267</v>
      </c>
      <c r="C130" s="140"/>
      <c r="D130" s="220"/>
      <c r="E130" s="82"/>
    </row>
    <row r="131" spans="1:5" ht="12" customHeight="1" x14ac:dyDescent="0.25">
      <c r="A131" s="13" t="s">
        <v>125</v>
      </c>
      <c r="B131" s="61" t="s">
        <v>266</v>
      </c>
      <c r="C131" s="140"/>
      <c r="D131" s="220"/>
      <c r="E131" s="82"/>
    </row>
    <row r="132" spans="1:5" ht="12" customHeight="1" x14ac:dyDescent="0.25">
      <c r="A132" s="13" t="s">
        <v>259</v>
      </c>
      <c r="B132" s="61" t="s">
        <v>254</v>
      </c>
      <c r="C132" s="140"/>
      <c r="D132" s="220"/>
      <c r="E132" s="82"/>
    </row>
    <row r="133" spans="1:5" ht="12" customHeight="1" x14ac:dyDescent="0.25">
      <c r="A133" s="13" t="s">
        <v>260</v>
      </c>
      <c r="B133" s="61" t="s">
        <v>265</v>
      </c>
      <c r="C133" s="140"/>
      <c r="D133" s="220"/>
      <c r="E133" s="82"/>
    </row>
    <row r="134" spans="1:5" ht="16.5" thickBot="1" x14ac:dyDescent="0.3">
      <c r="A134" s="11" t="s">
        <v>261</v>
      </c>
      <c r="B134" s="61" t="s">
        <v>264</v>
      </c>
      <c r="C134" s="142"/>
      <c r="D134" s="221"/>
      <c r="E134" s="84"/>
    </row>
    <row r="135" spans="1:5" ht="12" customHeight="1" thickBot="1" x14ac:dyDescent="0.3">
      <c r="A135" s="18" t="s">
        <v>6</v>
      </c>
      <c r="B135" s="57" t="s">
        <v>322</v>
      </c>
      <c r="C135" s="139"/>
      <c r="D135" s="218"/>
      <c r="E135" s="81"/>
    </row>
    <row r="136" spans="1:5" ht="12" customHeight="1" thickBot="1" x14ac:dyDescent="0.3">
      <c r="A136" s="18" t="s">
        <v>7</v>
      </c>
      <c r="B136" s="57" t="s">
        <v>385</v>
      </c>
      <c r="C136" s="139"/>
      <c r="D136" s="218"/>
      <c r="E136" s="81"/>
    </row>
    <row r="137" spans="1:5" ht="12" customHeight="1" x14ac:dyDescent="0.25">
      <c r="A137" s="13" t="s">
        <v>168</v>
      </c>
      <c r="B137" s="10" t="s">
        <v>330</v>
      </c>
      <c r="C137" s="140"/>
      <c r="D137" s="220"/>
      <c r="E137" s="82"/>
    </row>
    <row r="138" spans="1:5" ht="12" customHeight="1" x14ac:dyDescent="0.25">
      <c r="A138" s="13" t="s">
        <v>169</v>
      </c>
      <c r="B138" s="10" t="s">
        <v>331</v>
      </c>
      <c r="C138" s="140"/>
      <c r="D138" s="220"/>
      <c r="E138" s="82"/>
    </row>
    <row r="139" spans="1:5" ht="12" customHeight="1" thickBot="1" x14ac:dyDescent="0.3">
      <c r="A139" s="11" t="s">
        <v>170</v>
      </c>
      <c r="B139" s="10" t="s">
        <v>332</v>
      </c>
      <c r="C139" s="140"/>
      <c r="D139" s="220"/>
      <c r="E139" s="82"/>
    </row>
    <row r="140" spans="1:5" ht="12" customHeight="1" thickBot="1" x14ac:dyDescent="0.3">
      <c r="A140" s="18" t="s">
        <v>8</v>
      </c>
      <c r="B140" s="57" t="s">
        <v>324</v>
      </c>
      <c r="C140" s="139"/>
      <c r="D140" s="218"/>
      <c r="E140" s="81"/>
    </row>
    <row r="141" spans="1:5" ht="12" customHeight="1" x14ac:dyDescent="0.25">
      <c r="A141" s="13" t="s">
        <v>52</v>
      </c>
      <c r="B141" s="7" t="s">
        <v>333</v>
      </c>
      <c r="C141" s="140"/>
      <c r="D141" s="220"/>
      <c r="E141" s="82"/>
    </row>
    <row r="142" spans="1:5" ht="12" customHeight="1" x14ac:dyDescent="0.25">
      <c r="A142" s="13" t="s">
        <v>53</v>
      </c>
      <c r="B142" s="7" t="s">
        <v>325</v>
      </c>
      <c r="C142" s="140"/>
      <c r="D142" s="220"/>
      <c r="E142" s="82"/>
    </row>
    <row r="143" spans="1:5" ht="12" customHeight="1" x14ac:dyDescent="0.25">
      <c r="A143" s="13" t="s">
        <v>54</v>
      </c>
      <c r="B143" s="7" t="s">
        <v>326</v>
      </c>
      <c r="C143" s="140"/>
      <c r="D143" s="220"/>
      <c r="E143" s="82"/>
    </row>
    <row r="144" spans="1:5" ht="12" customHeight="1" x14ac:dyDescent="0.25">
      <c r="A144" s="13" t="s">
        <v>110</v>
      </c>
      <c r="B144" s="7" t="s">
        <v>327</v>
      </c>
      <c r="C144" s="140"/>
      <c r="D144" s="220"/>
      <c r="E144" s="82"/>
    </row>
    <row r="145" spans="1:9" ht="12" customHeight="1" x14ac:dyDescent="0.25">
      <c r="A145" s="13" t="s">
        <v>111</v>
      </c>
      <c r="B145" s="7" t="s">
        <v>328</v>
      </c>
      <c r="C145" s="140"/>
      <c r="D145" s="220"/>
      <c r="E145" s="82"/>
    </row>
    <row r="146" spans="1:9" ht="12" customHeight="1" thickBot="1" x14ac:dyDescent="0.3">
      <c r="A146" s="16" t="s">
        <v>112</v>
      </c>
      <c r="B146" s="266" t="s">
        <v>329</v>
      </c>
      <c r="C146" s="209"/>
      <c r="D146" s="251"/>
      <c r="E146" s="203"/>
    </row>
    <row r="147" spans="1:9" ht="12" customHeight="1" thickBot="1" x14ac:dyDescent="0.3">
      <c r="A147" s="18" t="s">
        <v>9</v>
      </c>
      <c r="B147" s="57" t="s">
        <v>337</v>
      </c>
      <c r="C147" s="145"/>
      <c r="D147" s="222"/>
      <c r="E147" s="181"/>
    </row>
    <row r="148" spans="1:9" ht="12" customHeight="1" x14ac:dyDescent="0.25">
      <c r="A148" s="13" t="s">
        <v>55</v>
      </c>
      <c r="B148" s="7" t="s">
        <v>269</v>
      </c>
      <c r="C148" s="140"/>
      <c r="D148" s="220"/>
      <c r="E148" s="82"/>
    </row>
    <row r="149" spans="1:9" ht="12" customHeight="1" x14ac:dyDescent="0.25">
      <c r="A149" s="13" t="s">
        <v>56</v>
      </c>
      <c r="B149" s="7" t="s">
        <v>270</v>
      </c>
      <c r="C149" s="140"/>
      <c r="D149" s="220"/>
      <c r="E149" s="82"/>
    </row>
    <row r="150" spans="1:9" ht="12" customHeight="1" x14ac:dyDescent="0.25">
      <c r="A150" s="13" t="s">
        <v>186</v>
      </c>
      <c r="B150" s="7" t="s">
        <v>338</v>
      </c>
      <c r="C150" s="140"/>
      <c r="D150" s="220"/>
      <c r="E150" s="82"/>
    </row>
    <row r="151" spans="1:9" ht="12" customHeight="1" thickBot="1" x14ac:dyDescent="0.3">
      <c r="A151" s="11" t="s">
        <v>187</v>
      </c>
      <c r="B151" s="5" t="s">
        <v>286</v>
      </c>
      <c r="C151" s="140"/>
      <c r="D151" s="220"/>
      <c r="E151" s="82"/>
    </row>
    <row r="152" spans="1:9" ht="12" customHeight="1" thickBot="1" x14ac:dyDescent="0.3">
      <c r="A152" s="18" t="s">
        <v>10</v>
      </c>
      <c r="B152" s="57" t="s">
        <v>339</v>
      </c>
      <c r="C152" s="211"/>
      <c r="D152" s="223"/>
      <c r="E152" s="205"/>
    </row>
    <row r="153" spans="1:9" ht="12" customHeight="1" x14ac:dyDescent="0.25">
      <c r="A153" s="13" t="s">
        <v>57</v>
      </c>
      <c r="B153" s="7" t="s">
        <v>334</v>
      </c>
      <c r="C153" s="140"/>
      <c r="D153" s="220"/>
      <c r="E153" s="82"/>
    </row>
    <row r="154" spans="1:9" ht="12" customHeight="1" x14ac:dyDescent="0.25">
      <c r="A154" s="13" t="s">
        <v>58</v>
      </c>
      <c r="B154" s="7" t="s">
        <v>341</v>
      </c>
      <c r="C154" s="140"/>
      <c r="D154" s="220"/>
      <c r="E154" s="82"/>
    </row>
    <row r="155" spans="1:9" ht="12" customHeight="1" x14ac:dyDescent="0.25">
      <c r="A155" s="13" t="s">
        <v>198</v>
      </c>
      <c r="B155" s="7" t="s">
        <v>336</v>
      </c>
      <c r="C155" s="140"/>
      <c r="D155" s="220"/>
      <c r="E155" s="82"/>
    </row>
    <row r="156" spans="1:9" ht="12" customHeight="1" x14ac:dyDescent="0.25">
      <c r="A156" s="13" t="s">
        <v>199</v>
      </c>
      <c r="B156" s="7" t="s">
        <v>342</v>
      </c>
      <c r="C156" s="140"/>
      <c r="D156" s="220"/>
      <c r="E156" s="82"/>
    </row>
    <row r="157" spans="1:9" ht="12" customHeight="1" thickBot="1" x14ac:dyDescent="0.3">
      <c r="A157" s="13" t="s">
        <v>340</v>
      </c>
      <c r="B157" s="7" t="s">
        <v>343</v>
      </c>
      <c r="C157" s="140"/>
      <c r="D157" s="220"/>
      <c r="E157" s="82"/>
    </row>
    <row r="158" spans="1:9" ht="12" customHeight="1" thickBot="1" x14ac:dyDescent="0.3">
      <c r="A158" s="18" t="s">
        <v>11</v>
      </c>
      <c r="B158" s="57" t="s">
        <v>344</v>
      </c>
      <c r="C158" s="212"/>
      <c r="D158" s="224"/>
      <c r="E158" s="206"/>
    </row>
    <row r="159" spans="1:9" ht="12" customHeight="1" thickBot="1" x14ac:dyDescent="0.3">
      <c r="A159" s="18" t="s">
        <v>12</v>
      </c>
      <c r="B159" s="57" t="s">
        <v>345</v>
      </c>
      <c r="C159" s="212"/>
      <c r="D159" s="224"/>
      <c r="E159" s="206"/>
    </row>
    <row r="160" spans="1:9" ht="15.2" customHeight="1" thickBot="1" x14ac:dyDescent="0.3">
      <c r="A160" s="18" t="s">
        <v>13</v>
      </c>
      <c r="B160" s="57" t="s">
        <v>347</v>
      </c>
      <c r="C160" s="213"/>
      <c r="D160" s="225"/>
      <c r="E160" s="207"/>
      <c r="F160" s="162"/>
      <c r="G160" s="163"/>
      <c r="H160" s="163"/>
      <c r="I160" s="163"/>
    </row>
    <row r="161" spans="1:5" s="151" customFormat="1" ht="12.95" customHeight="1" thickBot="1" x14ac:dyDescent="0.25">
      <c r="A161" s="91" t="s">
        <v>14</v>
      </c>
      <c r="B161" s="126" t="s">
        <v>346</v>
      </c>
      <c r="C161" s="213"/>
      <c r="D161" s="225"/>
      <c r="E161" s="207"/>
    </row>
    <row r="162" spans="1:5" x14ac:dyDescent="0.25">
      <c r="C162" s="478"/>
      <c r="D162" s="478"/>
    </row>
    <row r="163" spans="1:5" x14ac:dyDescent="0.25">
      <c r="A163" s="612" t="s">
        <v>271</v>
      </c>
      <c r="B163" s="612"/>
      <c r="C163" s="612"/>
      <c r="D163" s="612"/>
      <c r="E163" s="612"/>
    </row>
    <row r="164" spans="1:5" ht="15.2" customHeight="1" thickBot="1" x14ac:dyDescent="0.3">
      <c r="A164" s="604" t="s">
        <v>98</v>
      </c>
      <c r="B164" s="604"/>
      <c r="C164" s="93"/>
      <c r="E164" s="93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348</v>
      </c>
      <c r="C165" s="217">
        <f>+C68-C135</f>
        <v>0</v>
      </c>
      <c r="D165" s="139">
        <f>+D68-D135</f>
        <v>0</v>
      </c>
      <c r="E165" s="81">
        <f>+E68-E135</f>
        <v>0</v>
      </c>
    </row>
    <row r="166" spans="1:5" ht="32.450000000000003" customHeight="1" thickBot="1" x14ac:dyDescent="0.3">
      <c r="A166" s="18" t="s">
        <v>5</v>
      </c>
      <c r="B166" s="23" t="s">
        <v>354</v>
      </c>
      <c r="C166" s="139">
        <f>+C92-C160</f>
        <v>0</v>
      </c>
      <c r="D166" s="139">
        <f>+D92-D160</f>
        <v>0</v>
      </c>
      <c r="E166" s="81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11" sqref="C11:E93"/>
    </sheetView>
  </sheetViews>
  <sheetFormatPr defaultRowHeight="15.75" x14ac:dyDescent="0.25"/>
  <cols>
    <col min="1" max="1" width="9.5" style="127" customWidth="1"/>
    <col min="2" max="2" width="65.83203125" style="127" customWidth="1"/>
    <col min="3" max="3" width="17.83203125" style="128" customWidth="1"/>
    <col min="4" max="5" width="17.83203125" style="149" customWidth="1"/>
    <col min="6" max="16384" width="9.33203125" style="149"/>
  </cols>
  <sheetData>
    <row r="1" spans="1:5" x14ac:dyDescent="0.25">
      <c r="A1" s="267"/>
      <c r="B1" s="599" t="str">
        <f>CONCATENATE("1.4. melléklet ",Z_ALAPADATOK!A7," ",Z_ALAPADATOK!B7," ",Z_ALAPADATOK!C7," ",Z_ALAPADATOK!D7," ",Z_ALAPADATOK!E7," ",Z_ALAPADATOK!F7," ",Z_ALAPADATOK!G7," ",Z_ALAPADATOK!H7)</f>
        <v>1.4. melléklet a … / 2021 ( … ) önkormányzati rendelethez</v>
      </c>
      <c r="C1" s="600"/>
      <c r="D1" s="600"/>
      <c r="E1" s="600"/>
    </row>
    <row r="2" spans="1:5" x14ac:dyDescent="0.25">
      <c r="A2" s="601" t="str">
        <f>CONCATENATE(Z_ALAPADATOK!A3)</f>
        <v>Háromhuta Község Önkormányzata</v>
      </c>
      <c r="B2" s="602"/>
      <c r="C2" s="602"/>
      <c r="D2" s="602"/>
      <c r="E2" s="602"/>
    </row>
    <row r="3" spans="1:5" x14ac:dyDescent="0.25">
      <c r="A3" s="593" t="s">
        <v>794</v>
      </c>
      <c r="B3" s="593"/>
      <c r="C3" s="593"/>
      <c r="D3" s="593"/>
      <c r="E3" s="593"/>
    </row>
    <row r="4" spans="1:5" ht="17.25" customHeight="1" x14ac:dyDescent="0.25">
      <c r="A4" s="593" t="s">
        <v>735</v>
      </c>
      <c r="B4" s="593"/>
      <c r="C4" s="593"/>
      <c r="D4" s="593"/>
      <c r="E4" s="593"/>
    </row>
    <row r="5" spans="1:5" x14ac:dyDescent="0.25">
      <c r="A5" s="267"/>
      <c r="B5" s="267"/>
      <c r="C5" s="268"/>
      <c r="D5" s="269"/>
      <c r="E5" s="269"/>
    </row>
    <row r="6" spans="1:5" ht="15.95" customHeight="1" x14ac:dyDescent="0.25">
      <c r="A6" s="613" t="s">
        <v>1</v>
      </c>
      <c r="B6" s="613"/>
      <c r="C6" s="613"/>
      <c r="D6" s="613"/>
      <c r="E6" s="613"/>
    </row>
    <row r="7" spans="1:5" ht="15.95" customHeight="1" thickBot="1" x14ac:dyDescent="0.3">
      <c r="A7" s="615" t="s">
        <v>96</v>
      </c>
      <c r="B7" s="615"/>
      <c r="C7" s="270"/>
      <c r="D7" s="269"/>
      <c r="E7" s="270" t="str">
        <f>CONCATENATE('Z_1.3.sz.mell.'!E7)</f>
        <v xml:space="preserve"> Forintban!</v>
      </c>
    </row>
    <row r="8" spans="1:5" x14ac:dyDescent="0.25">
      <c r="A8" s="605" t="s">
        <v>47</v>
      </c>
      <c r="B8" s="607" t="s">
        <v>3</v>
      </c>
      <c r="C8" s="609" t="s">
        <v>780</v>
      </c>
      <c r="D8" s="610"/>
      <c r="E8" s="611"/>
    </row>
    <row r="9" spans="1:5" ht="24.75" thickBot="1" x14ac:dyDescent="0.3">
      <c r="A9" s="606"/>
      <c r="B9" s="608"/>
      <c r="C9" s="215" t="s">
        <v>382</v>
      </c>
      <c r="D9" s="214" t="s">
        <v>383</v>
      </c>
      <c r="E9" s="260" t="str">
        <f>CONCATENATE('Z_1.3.sz.mell.'!E9)</f>
        <v>2020. XII. 31.teljesítés</v>
      </c>
    </row>
    <row r="10" spans="1:5" s="150" customFormat="1" ht="12" customHeight="1" thickBot="1" x14ac:dyDescent="0.25">
      <c r="A10" s="146" t="s">
        <v>358</v>
      </c>
      <c r="B10" s="147" t="s">
        <v>359</v>
      </c>
      <c r="C10" s="147" t="s">
        <v>360</v>
      </c>
      <c r="D10" s="147" t="s">
        <v>362</v>
      </c>
      <c r="E10" s="216" t="s">
        <v>361</v>
      </c>
    </row>
    <row r="11" spans="1:5" s="151" customFormat="1" ht="12" customHeight="1" thickBot="1" x14ac:dyDescent="0.25">
      <c r="A11" s="18" t="s">
        <v>4</v>
      </c>
      <c r="B11" s="19" t="s">
        <v>153</v>
      </c>
      <c r="C11" s="139"/>
      <c r="D11" s="139"/>
      <c r="E11" s="81"/>
    </row>
    <row r="12" spans="1:5" s="151" customFormat="1" ht="12" customHeight="1" x14ac:dyDescent="0.2">
      <c r="A12" s="13" t="s">
        <v>59</v>
      </c>
      <c r="B12" s="152" t="s">
        <v>154</v>
      </c>
      <c r="C12" s="141"/>
      <c r="D12" s="219"/>
      <c r="E12" s="83"/>
    </row>
    <row r="13" spans="1:5" s="151" customFormat="1" ht="12" customHeight="1" x14ac:dyDescent="0.2">
      <c r="A13" s="12" t="s">
        <v>60</v>
      </c>
      <c r="B13" s="153" t="s">
        <v>155</v>
      </c>
      <c r="C13" s="140"/>
      <c r="D13" s="220"/>
      <c r="E13" s="82"/>
    </row>
    <row r="14" spans="1:5" s="151" customFormat="1" ht="12" customHeight="1" x14ac:dyDescent="0.2">
      <c r="A14" s="12" t="s">
        <v>61</v>
      </c>
      <c r="B14" s="153" t="s">
        <v>156</v>
      </c>
      <c r="C14" s="140"/>
      <c r="D14" s="220"/>
      <c r="E14" s="82"/>
    </row>
    <row r="15" spans="1:5" s="151" customFormat="1" ht="12" customHeight="1" x14ac:dyDescent="0.2">
      <c r="A15" s="12" t="s">
        <v>62</v>
      </c>
      <c r="B15" s="153" t="s">
        <v>157</v>
      </c>
      <c r="C15" s="140"/>
      <c r="D15" s="220"/>
      <c r="E15" s="82"/>
    </row>
    <row r="16" spans="1:5" s="151" customFormat="1" ht="12" customHeight="1" x14ac:dyDescent="0.2">
      <c r="A16" s="12" t="s">
        <v>93</v>
      </c>
      <c r="B16" s="89" t="s">
        <v>306</v>
      </c>
      <c r="C16" s="140"/>
      <c r="D16" s="220"/>
      <c r="E16" s="82"/>
    </row>
    <row r="17" spans="1:5" s="151" customFormat="1" ht="12" customHeight="1" thickBot="1" x14ac:dyDescent="0.25">
      <c r="A17" s="14" t="s">
        <v>63</v>
      </c>
      <c r="B17" s="90" t="s">
        <v>307</v>
      </c>
      <c r="C17" s="140"/>
      <c r="D17" s="220"/>
      <c r="E17" s="82"/>
    </row>
    <row r="18" spans="1:5" s="151" customFormat="1" ht="12" customHeight="1" thickBot="1" x14ac:dyDescent="0.25">
      <c r="A18" s="18" t="s">
        <v>5</v>
      </c>
      <c r="B18" s="88" t="s">
        <v>158</v>
      </c>
      <c r="C18" s="139"/>
      <c r="D18" s="139"/>
      <c r="E18" s="81"/>
    </row>
    <row r="19" spans="1:5" s="151" customFormat="1" ht="12" customHeight="1" x14ac:dyDescent="0.2">
      <c r="A19" s="13" t="s">
        <v>65</v>
      </c>
      <c r="B19" s="152" t="s">
        <v>159</v>
      </c>
      <c r="C19" s="141"/>
      <c r="D19" s="141"/>
      <c r="E19" s="83"/>
    </row>
    <row r="20" spans="1:5" s="151" customFormat="1" ht="12" customHeight="1" x14ac:dyDescent="0.2">
      <c r="A20" s="12" t="s">
        <v>66</v>
      </c>
      <c r="B20" s="153" t="s">
        <v>160</v>
      </c>
      <c r="C20" s="140"/>
      <c r="D20" s="140"/>
      <c r="E20" s="82"/>
    </row>
    <row r="21" spans="1:5" s="151" customFormat="1" ht="12" customHeight="1" x14ac:dyDescent="0.2">
      <c r="A21" s="12" t="s">
        <v>67</v>
      </c>
      <c r="B21" s="153" t="s">
        <v>299</v>
      </c>
      <c r="C21" s="140"/>
      <c r="D21" s="140"/>
      <c r="E21" s="82"/>
    </row>
    <row r="22" spans="1:5" s="151" customFormat="1" ht="12" customHeight="1" x14ac:dyDescent="0.2">
      <c r="A22" s="12" t="s">
        <v>68</v>
      </c>
      <c r="B22" s="153" t="s">
        <v>300</v>
      </c>
      <c r="C22" s="140"/>
      <c r="D22" s="140"/>
      <c r="E22" s="82"/>
    </row>
    <row r="23" spans="1:5" s="151" customFormat="1" ht="12" customHeight="1" x14ac:dyDescent="0.2">
      <c r="A23" s="12" t="s">
        <v>69</v>
      </c>
      <c r="B23" s="153" t="s">
        <v>161</v>
      </c>
      <c r="C23" s="140"/>
      <c r="D23" s="140"/>
      <c r="E23" s="82"/>
    </row>
    <row r="24" spans="1:5" s="151" customFormat="1" ht="12" customHeight="1" thickBot="1" x14ac:dyDescent="0.25">
      <c r="A24" s="14" t="s">
        <v>76</v>
      </c>
      <c r="B24" s="90" t="s">
        <v>162</v>
      </c>
      <c r="C24" s="142"/>
      <c r="D24" s="142"/>
      <c r="E24" s="84"/>
    </row>
    <row r="25" spans="1:5" s="151" customFormat="1" ht="12" customHeight="1" thickBot="1" x14ac:dyDescent="0.25">
      <c r="A25" s="18" t="s">
        <v>6</v>
      </c>
      <c r="B25" s="19" t="s">
        <v>163</v>
      </c>
      <c r="C25" s="139"/>
      <c r="D25" s="139"/>
      <c r="E25" s="81"/>
    </row>
    <row r="26" spans="1:5" s="151" customFormat="1" ht="12" customHeight="1" x14ac:dyDescent="0.2">
      <c r="A26" s="13" t="s">
        <v>48</v>
      </c>
      <c r="B26" s="152" t="s">
        <v>164</v>
      </c>
      <c r="C26" s="141"/>
      <c r="D26" s="141"/>
      <c r="E26" s="83"/>
    </row>
    <row r="27" spans="1:5" s="151" customFormat="1" ht="12" customHeight="1" x14ac:dyDescent="0.2">
      <c r="A27" s="12" t="s">
        <v>49</v>
      </c>
      <c r="B27" s="153" t="s">
        <v>165</v>
      </c>
      <c r="C27" s="140"/>
      <c r="D27" s="140"/>
      <c r="E27" s="82"/>
    </row>
    <row r="28" spans="1:5" s="151" customFormat="1" ht="12" customHeight="1" x14ac:dyDescent="0.2">
      <c r="A28" s="12" t="s">
        <v>50</v>
      </c>
      <c r="B28" s="153" t="s">
        <v>301</v>
      </c>
      <c r="C28" s="140"/>
      <c r="D28" s="140"/>
      <c r="E28" s="82"/>
    </row>
    <row r="29" spans="1:5" s="151" customFormat="1" ht="12" customHeight="1" x14ac:dyDescent="0.2">
      <c r="A29" s="12" t="s">
        <v>51</v>
      </c>
      <c r="B29" s="153" t="s">
        <v>302</v>
      </c>
      <c r="C29" s="140"/>
      <c r="D29" s="140"/>
      <c r="E29" s="82"/>
    </row>
    <row r="30" spans="1:5" s="151" customFormat="1" ht="12" customHeight="1" x14ac:dyDescent="0.2">
      <c r="A30" s="12" t="s">
        <v>106</v>
      </c>
      <c r="B30" s="153" t="s">
        <v>166</v>
      </c>
      <c r="C30" s="140"/>
      <c r="D30" s="140"/>
      <c r="E30" s="82"/>
    </row>
    <row r="31" spans="1:5" s="151" customFormat="1" ht="12" customHeight="1" thickBot="1" x14ac:dyDescent="0.25">
      <c r="A31" s="14" t="s">
        <v>107</v>
      </c>
      <c r="B31" s="154" t="s">
        <v>167</v>
      </c>
      <c r="C31" s="142"/>
      <c r="D31" s="142"/>
      <c r="E31" s="84"/>
    </row>
    <row r="32" spans="1:5" s="151" customFormat="1" ht="12" customHeight="1" thickBot="1" x14ac:dyDescent="0.25">
      <c r="A32" s="18" t="s">
        <v>108</v>
      </c>
      <c r="B32" s="19" t="s">
        <v>439</v>
      </c>
      <c r="C32" s="145"/>
      <c r="D32" s="145"/>
      <c r="E32" s="181"/>
    </row>
    <row r="33" spans="1:5" s="151" customFormat="1" ht="12" customHeight="1" x14ac:dyDescent="0.2">
      <c r="A33" s="13" t="s">
        <v>168</v>
      </c>
      <c r="B33" s="152" t="str">
        <f>'Z_1.1.sz.mell.'!B33</f>
        <v>Építményadó</v>
      </c>
      <c r="C33" s="141"/>
      <c r="D33" s="141"/>
      <c r="E33" s="83"/>
    </row>
    <row r="34" spans="1:5" s="151" customFormat="1" ht="12" customHeight="1" x14ac:dyDescent="0.2">
      <c r="A34" s="12" t="s">
        <v>169</v>
      </c>
      <c r="B34" s="152" t="str">
        <f>'Z_1.1.sz.mell.'!B34</f>
        <v xml:space="preserve">Idegenforgalmi adó </v>
      </c>
      <c r="C34" s="140"/>
      <c r="D34" s="140"/>
      <c r="E34" s="82"/>
    </row>
    <row r="35" spans="1:5" s="151" customFormat="1" ht="12" customHeight="1" x14ac:dyDescent="0.2">
      <c r="A35" s="12" t="s">
        <v>170</v>
      </c>
      <c r="B35" s="152" t="str">
        <f>'Z_1.1.sz.mell.'!B35</f>
        <v>Iparűzési adó</v>
      </c>
      <c r="C35" s="140"/>
      <c r="D35" s="140"/>
      <c r="E35" s="82"/>
    </row>
    <row r="36" spans="1:5" s="151" customFormat="1" ht="12" customHeight="1" x14ac:dyDescent="0.2">
      <c r="A36" s="12" t="s">
        <v>171</v>
      </c>
      <c r="B36" s="152" t="str">
        <f>'Z_1.1.sz.mell.'!B36</f>
        <v>Egyéb áruhasználati ls szolgáltatási adók</v>
      </c>
      <c r="C36" s="140"/>
      <c r="D36" s="140"/>
      <c r="E36" s="82"/>
    </row>
    <row r="37" spans="1:5" s="151" customFormat="1" ht="12" customHeight="1" x14ac:dyDescent="0.2">
      <c r="A37" s="12" t="s">
        <v>442</v>
      </c>
      <c r="B37" s="152" t="str">
        <f>'Z_1.1.sz.mell.'!B37</f>
        <v>Gépjárműadó</v>
      </c>
      <c r="C37" s="140"/>
      <c r="D37" s="140"/>
      <c r="E37" s="82"/>
    </row>
    <row r="38" spans="1:5" s="151" customFormat="1" ht="12" customHeight="1" x14ac:dyDescent="0.2">
      <c r="A38" s="12" t="s">
        <v>443</v>
      </c>
      <c r="B38" s="152" t="str">
        <f>'Z_1.1.sz.mell.'!B38</f>
        <v>Egyéb közhatalmi bevételek</v>
      </c>
      <c r="C38" s="140"/>
      <c r="D38" s="140"/>
      <c r="E38" s="82"/>
    </row>
    <row r="39" spans="1:5" s="151" customFormat="1" ht="12" customHeight="1" thickBot="1" x14ac:dyDescent="0.25">
      <c r="A39" s="14" t="s">
        <v>444</v>
      </c>
      <c r="B39" s="152" t="str">
        <f>'Z_1.1.sz.mell.'!B39</f>
        <v>Kommunális adó</v>
      </c>
      <c r="C39" s="142"/>
      <c r="D39" s="142"/>
      <c r="E39" s="84"/>
    </row>
    <row r="40" spans="1:5" s="151" customFormat="1" ht="12" customHeight="1" thickBot="1" x14ac:dyDescent="0.25">
      <c r="A40" s="18" t="s">
        <v>8</v>
      </c>
      <c r="B40" s="19" t="s">
        <v>308</v>
      </c>
      <c r="C40" s="139"/>
      <c r="D40" s="139"/>
      <c r="E40" s="81"/>
    </row>
    <row r="41" spans="1:5" s="151" customFormat="1" ht="12" customHeight="1" x14ac:dyDescent="0.2">
      <c r="A41" s="13" t="s">
        <v>52</v>
      </c>
      <c r="B41" s="152" t="s">
        <v>175</v>
      </c>
      <c r="C41" s="141"/>
      <c r="D41" s="141"/>
      <c r="E41" s="83"/>
    </row>
    <row r="42" spans="1:5" s="151" customFormat="1" ht="12" customHeight="1" x14ac:dyDescent="0.2">
      <c r="A42" s="12" t="s">
        <v>53</v>
      </c>
      <c r="B42" s="153" t="s">
        <v>176</v>
      </c>
      <c r="C42" s="140"/>
      <c r="D42" s="140"/>
      <c r="E42" s="82"/>
    </row>
    <row r="43" spans="1:5" s="151" customFormat="1" ht="12" customHeight="1" x14ac:dyDescent="0.2">
      <c r="A43" s="12" t="s">
        <v>54</v>
      </c>
      <c r="B43" s="153" t="s">
        <v>177</v>
      </c>
      <c r="C43" s="140"/>
      <c r="D43" s="140"/>
      <c r="E43" s="82"/>
    </row>
    <row r="44" spans="1:5" s="151" customFormat="1" ht="12" customHeight="1" x14ac:dyDescent="0.2">
      <c r="A44" s="12" t="s">
        <v>110</v>
      </c>
      <c r="B44" s="153" t="s">
        <v>178</v>
      </c>
      <c r="C44" s="140"/>
      <c r="D44" s="140"/>
      <c r="E44" s="82"/>
    </row>
    <row r="45" spans="1:5" s="151" customFormat="1" ht="12" customHeight="1" x14ac:dyDescent="0.2">
      <c r="A45" s="12" t="s">
        <v>111</v>
      </c>
      <c r="B45" s="153" t="s">
        <v>179</v>
      </c>
      <c r="C45" s="140"/>
      <c r="D45" s="140"/>
      <c r="E45" s="82"/>
    </row>
    <row r="46" spans="1:5" s="151" customFormat="1" ht="12" customHeight="1" x14ac:dyDescent="0.2">
      <c r="A46" s="12" t="s">
        <v>112</v>
      </c>
      <c r="B46" s="153" t="s">
        <v>180</v>
      </c>
      <c r="C46" s="140"/>
      <c r="D46" s="140"/>
      <c r="E46" s="82"/>
    </row>
    <row r="47" spans="1:5" s="151" customFormat="1" ht="12" customHeight="1" x14ac:dyDescent="0.2">
      <c r="A47" s="12" t="s">
        <v>113</v>
      </c>
      <c r="B47" s="153" t="s">
        <v>181</v>
      </c>
      <c r="C47" s="140"/>
      <c r="D47" s="140"/>
      <c r="E47" s="82"/>
    </row>
    <row r="48" spans="1:5" s="151" customFormat="1" ht="12" customHeight="1" x14ac:dyDescent="0.2">
      <c r="A48" s="12" t="s">
        <v>114</v>
      </c>
      <c r="B48" s="153" t="s">
        <v>445</v>
      </c>
      <c r="C48" s="140"/>
      <c r="D48" s="140"/>
      <c r="E48" s="82"/>
    </row>
    <row r="49" spans="1:5" s="151" customFormat="1" ht="12" customHeight="1" x14ac:dyDescent="0.2">
      <c r="A49" s="12" t="s">
        <v>173</v>
      </c>
      <c r="B49" s="153" t="s">
        <v>183</v>
      </c>
      <c r="C49" s="143"/>
      <c r="D49" s="143"/>
      <c r="E49" s="85"/>
    </row>
    <row r="50" spans="1:5" s="151" customFormat="1" ht="12" customHeight="1" x14ac:dyDescent="0.2">
      <c r="A50" s="14" t="s">
        <v>174</v>
      </c>
      <c r="B50" s="154" t="s">
        <v>310</v>
      </c>
      <c r="C50" s="144"/>
      <c r="D50" s="144"/>
      <c r="E50" s="86"/>
    </row>
    <row r="51" spans="1:5" s="151" customFormat="1" ht="12" customHeight="1" thickBot="1" x14ac:dyDescent="0.25">
      <c r="A51" s="14" t="s">
        <v>309</v>
      </c>
      <c r="B51" s="90" t="s">
        <v>184</v>
      </c>
      <c r="C51" s="144"/>
      <c r="D51" s="144"/>
      <c r="E51" s="86"/>
    </row>
    <row r="52" spans="1:5" s="151" customFormat="1" ht="12" customHeight="1" thickBot="1" x14ac:dyDescent="0.25">
      <c r="A52" s="18" t="s">
        <v>9</v>
      </c>
      <c r="B52" s="19" t="s">
        <v>185</v>
      </c>
      <c r="C52" s="139"/>
      <c r="D52" s="139"/>
      <c r="E52" s="81"/>
    </row>
    <row r="53" spans="1:5" s="151" customFormat="1" ht="12" customHeight="1" x14ac:dyDescent="0.2">
      <c r="A53" s="13" t="s">
        <v>55</v>
      </c>
      <c r="B53" s="152" t="s">
        <v>189</v>
      </c>
      <c r="C53" s="183"/>
      <c r="D53" s="183"/>
      <c r="E53" s="87"/>
    </row>
    <row r="54" spans="1:5" s="151" customFormat="1" ht="12" customHeight="1" x14ac:dyDescent="0.2">
      <c r="A54" s="12" t="s">
        <v>56</v>
      </c>
      <c r="B54" s="153" t="s">
        <v>190</v>
      </c>
      <c r="C54" s="143"/>
      <c r="D54" s="143"/>
      <c r="E54" s="85"/>
    </row>
    <row r="55" spans="1:5" s="151" customFormat="1" ht="12" customHeight="1" x14ac:dyDescent="0.2">
      <c r="A55" s="12" t="s">
        <v>186</v>
      </c>
      <c r="B55" s="153" t="s">
        <v>191</v>
      </c>
      <c r="C55" s="143"/>
      <c r="D55" s="143"/>
      <c r="E55" s="85"/>
    </row>
    <row r="56" spans="1:5" s="151" customFormat="1" ht="12" customHeight="1" x14ac:dyDescent="0.2">
      <c r="A56" s="12" t="s">
        <v>187</v>
      </c>
      <c r="B56" s="153" t="s">
        <v>192</v>
      </c>
      <c r="C56" s="143"/>
      <c r="D56" s="143"/>
      <c r="E56" s="85"/>
    </row>
    <row r="57" spans="1:5" s="151" customFormat="1" ht="12" customHeight="1" thickBot="1" x14ac:dyDescent="0.25">
      <c r="A57" s="14" t="s">
        <v>188</v>
      </c>
      <c r="B57" s="90" t="s">
        <v>193</v>
      </c>
      <c r="C57" s="144"/>
      <c r="D57" s="144"/>
      <c r="E57" s="86"/>
    </row>
    <row r="58" spans="1:5" s="151" customFormat="1" ht="12" customHeight="1" thickBot="1" x14ac:dyDescent="0.25">
      <c r="A58" s="18" t="s">
        <v>115</v>
      </c>
      <c r="B58" s="19" t="s">
        <v>194</v>
      </c>
      <c r="C58" s="139"/>
      <c r="D58" s="139"/>
      <c r="E58" s="81"/>
    </row>
    <row r="59" spans="1:5" s="151" customFormat="1" ht="12" customHeight="1" x14ac:dyDescent="0.2">
      <c r="A59" s="13" t="s">
        <v>57</v>
      </c>
      <c r="B59" s="152" t="s">
        <v>195</v>
      </c>
      <c r="C59" s="141"/>
      <c r="D59" s="141"/>
      <c r="E59" s="83"/>
    </row>
    <row r="60" spans="1:5" s="151" customFormat="1" ht="12" customHeight="1" x14ac:dyDescent="0.2">
      <c r="A60" s="12" t="s">
        <v>58</v>
      </c>
      <c r="B60" s="153" t="s">
        <v>303</v>
      </c>
      <c r="C60" s="140"/>
      <c r="D60" s="140"/>
      <c r="E60" s="82"/>
    </row>
    <row r="61" spans="1:5" s="151" customFormat="1" ht="12" customHeight="1" x14ac:dyDescent="0.2">
      <c r="A61" s="12" t="s">
        <v>198</v>
      </c>
      <c r="B61" s="153" t="s">
        <v>196</v>
      </c>
      <c r="C61" s="140"/>
      <c r="D61" s="140"/>
      <c r="E61" s="82"/>
    </row>
    <row r="62" spans="1:5" s="151" customFormat="1" ht="12" customHeight="1" thickBot="1" x14ac:dyDescent="0.25">
      <c r="A62" s="14" t="s">
        <v>199</v>
      </c>
      <c r="B62" s="90" t="s">
        <v>197</v>
      </c>
      <c r="C62" s="142"/>
      <c r="D62" s="142"/>
      <c r="E62" s="84"/>
    </row>
    <row r="63" spans="1:5" s="151" customFormat="1" ht="12" customHeight="1" thickBot="1" x14ac:dyDescent="0.25">
      <c r="A63" s="18" t="s">
        <v>11</v>
      </c>
      <c r="B63" s="88" t="s">
        <v>200</v>
      </c>
      <c r="C63" s="139"/>
      <c r="D63" s="139"/>
      <c r="E63" s="81"/>
    </row>
    <row r="64" spans="1:5" s="151" customFormat="1" ht="12" customHeight="1" x14ac:dyDescent="0.2">
      <c r="A64" s="13" t="s">
        <v>116</v>
      </c>
      <c r="B64" s="152" t="s">
        <v>202</v>
      </c>
      <c r="C64" s="143"/>
      <c r="D64" s="143"/>
      <c r="E64" s="85"/>
    </row>
    <row r="65" spans="1:5" s="151" customFormat="1" ht="12" customHeight="1" x14ac:dyDescent="0.2">
      <c r="A65" s="12" t="s">
        <v>117</v>
      </c>
      <c r="B65" s="153" t="s">
        <v>304</v>
      </c>
      <c r="C65" s="143"/>
      <c r="D65" s="143"/>
      <c r="E65" s="85"/>
    </row>
    <row r="66" spans="1:5" s="151" customFormat="1" ht="12" customHeight="1" x14ac:dyDescent="0.2">
      <c r="A66" s="12" t="s">
        <v>136</v>
      </c>
      <c r="B66" s="153" t="s">
        <v>203</v>
      </c>
      <c r="C66" s="143"/>
      <c r="D66" s="143"/>
      <c r="E66" s="85"/>
    </row>
    <row r="67" spans="1:5" s="151" customFormat="1" ht="12" customHeight="1" thickBot="1" x14ac:dyDescent="0.25">
      <c r="A67" s="14" t="s">
        <v>201</v>
      </c>
      <c r="B67" s="90" t="s">
        <v>204</v>
      </c>
      <c r="C67" s="143"/>
      <c r="D67" s="143"/>
      <c r="E67" s="85"/>
    </row>
    <row r="68" spans="1:5" s="151" customFormat="1" ht="12" customHeight="1" thickBot="1" x14ac:dyDescent="0.25">
      <c r="A68" s="198" t="s">
        <v>350</v>
      </c>
      <c r="B68" s="19" t="s">
        <v>205</v>
      </c>
      <c r="C68" s="145"/>
      <c r="D68" s="145"/>
      <c r="E68" s="181"/>
    </row>
    <row r="69" spans="1:5" s="151" customFormat="1" ht="12" customHeight="1" thickBot="1" x14ac:dyDescent="0.25">
      <c r="A69" s="184" t="s">
        <v>206</v>
      </c>
      <c r="B69" s="88" t="s">
        <v>207</v>
      </c>
      <c r="C69" s="139"/>
      <c r="D69" s="139"/>
      <c r="E69" s="81"/>
    </row>
    <row r="70" spans="1:5" s="151" customFormat="1" ht="12" customHeight="1" x14ac:dyDescent="0.2">
      <c r="A70" s="13" t="s">
        <v>235</v>
      </c>
      <c r="B70" s="152" t="s">
        <v>208</v>
      </c>
      <c r="C70" s="143"/>
      <c r="D70" s="143"/>
      <c r="E70" s="85"/>
    </row>
    <row r="71" spans="1:5" s="151" customFormat="1" ht="12" customHeight="1" x14ac:dyDescent="0.2">
      <c r="A71" s="12" t="s">
        <v>244</v>
      </c>
      <c r="B71" s="153" t="s">
        <v>209</v>
      </c>
      <c r="C71" s="143"/>
      <c r="D71" s="143"/>
      <c r="E71" s="85"/>
    </row>
    <row r="72" spans="1:5" s="151" customFormat="1" ht="12" customHeight="1" thickBot="1" x14ac:dyDescent="0.25">
      <c r="A72" s="14" t="s">
        <v>245</v>
      </c>
      <c r="B72" s="194" t="s">
        <v>335</v>
      </c>
      <c r="C72" s="143"/>
      <c r="D72" s="143"/>
      <c r="E72" s="85"/>
    </row>
    <row r="73" spans="1:5" s="151" customFormat="1" ht="12" customHeight="1" thickBot="1" x14ac:dyDescent="0.25">
      <c r="A73" s="184" t="s">
        <v>211</v>
      </c>
      <c r="B73" s="88" t="s">
        <v>212</v>
      </c>
      <c r="C73" s="139"/>
      <c r="D73" s="139"/>
      <c r="E73" s="81"/>
    </row>
    <row r="74" spans="1:5" s="151" customFormat="1" ht="12" customHeight="1" x14ac:dyDescent="0.2">
      <c r="A74" s="13" t="s">
        <v>94</v>
      </c>
      <c r="B74" s="258" t="s">
        <v>213</v>
      </c>
      <c r="C74" s="143"/>
      <c r="D74" s="143"/>
      <c r="E74" s="85"/>
    </row>
    <row r="75" spans="1:5" s="151" customFormat="1" ht="12" customHeight="1" x14ac:dyDescent="0.2">
      <c r="A75" s="12" t="s">
        <v>95</v>
      </c>
      <c r="B75" s="258" t="s">
        <v>452</v>
      </c>
      <c r="C75" s="143"/>
      <c r="D75" s="143"/>
      <c r="E75" s="85"/>
    </row>
    <row r="76" spans="1:5" s="151" customFormat="1" ht="12" customHeight="1" x14ac:dyDescent="0.2">
      <c r="A76" s="12" t="s">
        <v>236</v>
      </c>
      <c r="B76" s="258" t="s">
        <v>214</v>
      </c>
      <c r="C76" s="143"/>
      <c r="D76" s="143"/>
      <c r="E76" s="85"/>
    </row>
    <row r="77" spans="1:5" s="151" customFormat="1" ht="12" customHeight="1" thickBot="1" x14ac:dyDescent="0.25">
      <c r="A77" s="14" t="s">
        <v>237</v>
      </c>
      <c r="B77" s="259" t="s">
        <v>453</v>
      </c>
      <c r="C77" s="143"/>
      <c r="D77" s="143"/>
      <c r="E77" s="85"/>
    </row>
    <row r="78" spans="1:5" s="151" customFormat="1" ht="12" customHeight="1" thickBot="1" x14ac:dyDescent="0.25">
      <c r="A78" s="184" t="s">
        <v>215</v>
      </c>
      <c r="B78" s="88" t="s">
        <v>216</v>
      </c>
      <c r="C78" s="139"/>
      <c r="D78" s="139"/>
      <c r="E78" s="81"/>
    </row>
    <row r="79" spans="1:5" s="151" customFormat="1" ht="12" customHeight="1" x14ac:dyDescent="0.2">
      <c r="A79" s="13" t="s">
        <v>238</v>
      </c>
      <c r="B79" s="152" t="s">
        <v>217</v>
      </c>
      <c r="C79" s="143"/>
      <c r="D79" s="143"/>
      <c r="E79" s="85"/>
    </row>
    <row r="80" spans="1:5" s="151" customFormat="1" ht="12" customHeight="1" thickBot="1" x14ac:dyDescent="0.25">
      <c r="A80" s="14" t="s">
        <v>239</v>
      </c>
      <c r="B80" s="90" t="s">
        <v>218</v>
      </c>
      <c r="C80" s="143"/>
      <c r="D80" s="143"/>
      <c r="E80" s="85"/>
    </row>
    <row r="81" spans="1:5" s="151" customFormat="1" ht="12" customHeight="1" thickBot="1" x14ac:dyDescent="0.25">
      <c r="A81" s="184" t="s">
        <v>219</v>
      </c>
      <c r="B81" s="88" t="s">
        <v>220</v>
      </c>
      <c r="C81" s="139"/>
      <c r="D81" s="139"/>
      <c r="E81" s="81"/>
    </row>
    <row r="82" spans="1:5" s="151" customFormat="1" ht="12" customHeight="1" x14ac:dyDescent="0.2">
      <c r="A82" s="13" t="s">
        <v>240</v>
      </c>
      <c r="B82" s="152" t="s">
        <v>221</v>
      </c>
      <c r="C82" s="143"/>
      <c r="D82" s="143"/>
      <c r="E82" s="85"/>
    </row>
    <row r="83" spans="1:5" s="151" customFormat="1" ht="12" customHeight="1" x14ac:dyDescent="0.2">
      <c r="A83" s="12" t="s">
        <v>241</v>
      </c>
      <c r="B83" s="153" t="s">
        <v>222</v>
      </c>
      <c r="C83" s="143"/>
      <c r="D83" s="143"/>
      <c r="E83" s="85"/>
    </row>
    <row r="84" spans="1:5" s="151" customFormat="1" ht="12" customHeight="1" thickBot="1" x14ac:dyDescent="0.25">
      <c r="A84" s="14" t="s">
        <v>242</v>
      </c>
      <c r="B84" s="90" t="s">
        <v>454</v>
      </c>
      <c r="C84" s="143"/>
      <c r="D84" s="143"/>
      <c r="E84" s="85"/>
    </row>
    <row r="85" spans="1:5" s="151" customFormat="1" ht="12" customHeight="1" thickBot="1" x14ac:dyDescent="0.25">
      <c r="A85" s="184" t="s">
        <v>223</v>
      </c>
      <c r="B85" s="88" t="s">
        <v>243</v>
      </c>
      <c r="C85" s="139"/>
      <c r="D85" s="139"/>
      <c r="E85" s="81"/>
    </row>
    <row r="86" spans="1:5" s="151" customFormat="1" ht="12" customHeight="1" x14ac:dyDescent="0.2">
      <c r="A86" s="156" t="s">
        <v>224</v>
      </c>
      <c r="B86" s="152" t="s">
        <v>225</v>
      </c>
      <c r="C86" s="143"/>
      <c r="D86" s="143"/>
      <c r="E86" s="85"/>
    </row>
    <row r="87" spans="1:5" s="151" customFormat="1" ht="12" customHeight="1" x14ac:dyDescent="0.2">
      <c r="A87" s="157" t="s">
        <v>226</v>
      </c>
      <c r="B87" s="153" t="s">
        <v>227</v>
      </c>
      <c r="C87" s="143"/>
      <c r="D87" s="143"/>
      <c r="E87" s="85"/>
    </row>
    <row r="88" spans="1:5" s="151" customFormat="1" ht="12" customHeight="1" x14ac:dyDescent="0.2">
      <c r="A88" s="157" t="s">
        <v>228</v>
      </c>
      <c r="B88" s="153" t="s">
        <v>229</v>
      </c>
      <c r="C88" s="143"/>
      <c r="D88" s="143"/>
      <c r="E88" s="85"/>
    </row>
    <row r="89" spans="1:5" s="151" customFormat="1" ht="12" customHeight="1" thickBot="1" x14ac:dyDescent="0.25">
      <c r="A89" s="158" t="s">
        <v>230</v>
      </c>
      <c r="B89" s="90" t="s">
        <v>231</v>
      </c>
      <c r="C89" s="143"/>
      <c r="D89" s="143"/>
      <c r="E89" s="85"/>
    </row>
    <row r="90" spans="1:5" s="151" customFormat="1" ht="12" customHeight="1" thickBot="1" x14ac:dyDescent="0.25">
      <c r="A90" s="184" t="s">
        <v>232</v>
      </c>
      <c r="B90" s="88" t="s">
        <v>349</v>
      </c>
      <c r="C90" s="186"/>
      <c r="D90" s="186"/>
      <c r="E90" s="187"/>
    </row>
    <row r="91" spans="1:5" s="151" customFormat="1" ht="13.5" customHeight="1" thickBot="1" x14ac:dyDescent="0.25">
      <c r="A91" s="184" t="s">
        <v>234</v>
      </c>
      <c r="B91" s="88" t="s">
        <v>233</v>
      </c>
      <c r="C91" s="186"/>
      <c r="D91" s="186"/>
      <c r="E91" s="187"/>
    </row>
    <row r="92" spans="1:5" s="151" customFormat="1" ht="15.75" customHeight="1" thickBot="1" x14ac:dyDescent="0.25">
      <c r="A92" s="184" t="s">
        <v>246</v>
      </c>
      <c r="B92" s="159" t="s">
        <v>352</v>
      </c>
      <c r="C92" s="145"/>
      <c r="D92" s="145"/>
      <c r="E92" s="181"/>
    </row>
    <row r="93" spans="1:5" s="151" customFormat="1" ht="25.5" customHeight="1" thickBot="1" x14ac:dyDescent="0.25">
      <c r="A93" s="185" t="s">
        <v>351</v>
      </c>
      <c r="B93" s="160" t="s">
        <v>353</v>
      </c>
      <c r="C93" s="145"/>
      <c r="D93" s="145"/>
      <c r="E93" s="181"/>
    </row>
    <row r="94" spans="1:5" s="151" customFormat="1" ht="15.2" customHeight="1" x14ac:dyDescent="0.2">
      <c r="A94" s="3"/>
      <c r="B94" s="4"/>
      <c r="C94" s="92"/>
    </row>
    <row r="95" spans="1:5" ht="16.5" customHeight="1" x14ac:dyDescent="0.25">
      <c r="A95" s="614" t="s">
        <v>32</v>
      </c>
      <c r="B95" s="614"/>
      <c r="C95" s="614"/>
      <c r="D95" s="614"/>
      <c r="E95" s="614"/>
    </row>
    <row r="96" spans="1:5" s="161" customFormat="1" ht="16.5" customHeight="1" thickBot="1" x14ac:dyDescent="0.3">
      <c r="A96" s="616" t="s">
        <v>97</v>
      </c>
      <c r="B96" s="616"/>
      <c r="C96" s="59"/>
      <c r="E96" s="59" t="str">
        <f>E7</f>
        <v xml:space="preserve"> Forintban!</v>
      </c>
    </row>
    <row r="97" spans="1:5" x14ac:dyDescent="0.25">
      <c r="A97" s="605" t="s">
        <v>47</v>
      </c>
      <c r="B97" s="607" t="s">
        <v>384</v>
      </c>
      <c r="C97" s="609" t="s">
        <v>780</v>
      </c>
      <c r="D97" s="610"/>
      <c r="E97" s="611"/>
    </row>
    <row r="98" spans="1:5" ht="24.75" thickBot="1" x14ac:dyDescent="0.3">
      <c r="A98" s="606"/>
      <c r="B98" s="608"/>
      <c r="C98" s="215" t="s">
        <v>382</v>
      </c>
      <c r="D98" s="214" t="s">
        <v>383</v>
      </c>
      <c r="E98" s="260" t="str">
        <f>CONCATENATE(E9)</f>
        <v>2020. XII. 31.teljesítés</v>
      </c>
    </row>
    <row r="99" spans="1:5" s="150" customFormat="1" ht="12" customHeight="1" thickBot="1" x14ac:dyDescent="0.25">
      <c r="A99" s="25" t="s">
        <v>358</v>
      </c>
      <c r="B99" s="26" t="s">
        <v>359</v>
      </c>
      <c r="C99" s="26" t="s">
        <v>360</v>
      </c>
      <c r="D99" s="26" t="s">
        <v>362</v>
      </c>
      <c r="E99" s="226" t="s">
        <v>361</v>
      </c>
    </row>
    <row r="100" spans="1:5" ht="12" customHeight="1" thickBot="1" x14ac:dyDescent="0.3">
      <c r="A100" s="20" t="s">
        <v>4</v>
      </c>
      <c r="B100" s="24" t="s">
        <v>311</v>
      </c>
      <c r="C100" s="138"/>
      <c r="D100" s="138"/>
      <c r="E100" s="201"/>
    </row>
    <row r="101" spans="1:5" ht="12" customHeight="1" x14ac:dyDescent="0.25">
      <c r="A101" s="15" t="s">
        <v>59</v>
      </c>
      <c r="B101" s="8" t="s">
        <v>33</v>
      </c>
      <c r="C101" s="208"/>
      <c r="D101" s="208"/>
      <c r="E101" s="202"/>
    </row>
    <row r="102" spans="1:5" ht="12" customHeight="1" x14ac:dyDescent="0.25">
      <c r="A102" s="12" t="s">
        <v>60</v>
      </c>
      <c r="B102" s="6" t="s">
        <v>118</v>
      </c>
      <c r="C102" s="140"/>
      <c r="D102" s="140"/>
      <c r="E102" s="82"/>
    </row>
    <row r="103" spans="1:5" ht="12" customHeight="1" x14ac:dyDescent="0.25">
      <c r="A103" s="12" t="s">
        <v>61</v>
      </c>
      <c r="B103" s="6" t="s">
        <v>86</v>
      </c>
      <c r="C103" s="142"/>
      <c r="D103" s="142"/>
      <c r="E103" s="84"/>
    </row>
    <row r="104" spans="1:5" ht="12" customHeight="1" x14ac:dyDescent="0.25">
      <c r="A104" s="12" t="s">
        <v>62</v>
      </c>
      <c r="B104" s="9" t="s">
        <v>119</v>
      </c>
      <c r="C104" s="142"/>
      <c r="D104" s="142"/>
      <c r="E104" s="84"/>
    </row>
    <row r="105" spans="1:5" ht="12" customHeight="1" x14ac:dyDescent="0.25">
      <c r="A105" s="12" t="s">
        <v>71</v>
      </c>
      <c r="B105" s="17" t="s">
        <v>120</v>
      </c>
      <c r="C105" s="142"/>
      <c r="D105" s="142"/>
      <c r="E105" s="84"/>
    </row>
    <row r="106" spans="1:5" ht="12" customHeight="1" x14ac:dyDescent="0.25">
      <c r="A106" s="12" t="s">
        <v>63</v>
      </c>
      <c r="B106" s="6" t="s">
        <v>316</v>
      </c>
      <c r="C106" s="142"/>
      <c r="D106" s="142"/>
      <c r="E106" s="84"/>
    </row>
    <row r="107" spans="1:5" ht="12" customHeight="1" x14ac:dyDescent="0.25">
      <c r="A107" s="12" t="s">
        <v>64</v>
      </c>
      <c r="B107" s="62" t="s">
        <v>315</v>
      </c>
      <c r="C107" s="142"/>
      <c r="D107" s="142"/>
      <c r="E107" s="84"/>
    </row>
    <row r="108" spans="1:5" ht="12" customHeight="1" x14ac:dyDescent="0.25">
      <c r="A108" s="12" t="s">
        <v>72</v>
      </c>
      <c r="B108" s="62" t="s">
        <v>314</v>
      </c>
      <c r="C108" s="142"/>
      <c r="D108" s="142"/>
      <c r="E108" s="84"/>
    </row>
    <row r="109" spans="1:5" ht="12" customHeight="1" x14ac:dyDescent="0.25">
      <c r="A109" s="12" t="s">
        <v>73</v>
      </c>
      <c r="B109" s="60" t="s">
        <v>249</v>
      </c>
      <c r="C109" s="142"/>
      <c r="D109" s="142"/>
      <c r="E109" s="84"/>
    </row>
    <row r="110" spans="1:5" ht="12" customHeight="1" x14ac:dyDescent="0.25">
      <c r="A110" s="12" t="s">
        <v>74</v>
      </c>
      <c r="B110" s="61" t="s">
        <v>250</v>
      </c>
      <c r="C110" s="142"/>
      <c r="D110" s="142"/>
      <c r="E110" s="84"/>
    </row>
    <row r="111" spans="1:5" ht="12" customHeight="1" x14ac:dyDescent="0.25">
      <c r="A111" s="12" t="s">
        <v>75</v>
      </c>
      <c r="B111" s="61" t="s">
        <v>251</v>
      </c>
      <c r="C111" s="142"/>
      <c r="D111" s="142"/>
      <c r="E111" s="84"/>
    </row>
    <row r="112" spans="1:5" ht="12" customHeight="1" x14ac:dyDescent="0.25">
      <c r="A112" s="12" t="s">
        <v>77</v>
      </c>
      <c r="B112" s="60" t="s">
        <v>252</v>
      </c>
      <c r="C112" s="142"/>
      <c r="D112" s="142"/>
      <c r="E112" s="84"/>
    </row>
    <row r="113" spans="1:5" ht="12" customHeight="1" x14ac:dyDescent="0.25">
      <c r="A113" s="12" t="s">
        <v>121</v>
      </c>
      <c r="B113" s="60" t="s">
        <v>253</v>
      </c>
      <c r="C113" s="142"/>
      <c r="D113" s="142"/>
      <c r="E113" s="84"/>
    </row>
    <row r="114" spans="1:5" ht="12" customHeight="1" x14ac:dyDescent="0.25">
      <c r="A114" s="12" t="s">
        <v>247</v>
      </c>
      <c r="B114" s="61" t="s">
        <v>254</v>
      </c>
      <c r="C114" s="142"/>
      <c r="D114" s="142"/>
      <c r="E114" s="84"/>
    </row>
    <row r="115" spans="1:5" ht="12" customHeight="1" x14ac:dyDescent="0.25">
      <c r="A115" s="11" t="s">
        <v>248</v>
      </c>
      <c r="B115" s="62" t="s">
        <v>255</v>
      </c>
      <c r="C115" s="142"/>
      <c r="D115" s="142"/>
      <c r="E115" s="84"/>
    </row>
    <row r="116" spans="1:5" ht="12" customHeight="1" x14ac:dyDescent="0.25">
      <c r="A116" s="12" t="s">
        <v>312</v>
      </c>
      <c r="B116" s="62" t="s">
        <v>256</v>
      </c>
      <c r="C116" s="142"/>
      <c r="D116" s="142"/>
      <c r="E116" s="84"/>
    </row>
    <row r="117" spans="1:5" ht="12" customHeight="1" x14ac:dyDescent="0.25">
      <c r="A117" s="14" t="s">
        <v>313</v>
      </c>
      <c r="B117" s="62" t="s">
        <v>257</v>
      </c>
      <c r="C117" s="142"/>
      <c r="D117" s="142"/>
      <c r="E117" s="84"/>
    </row>
    <row r="118" spans="1:5" ht="12" customHeight="1" x14ac:dyDescent="0.25">
      <c r="A118" s="12" t="s">
        <v>317</v>
      </c>
      <c r="B118" s="9" t="s">
        <v>34</v>
      </c>
      <c r="C118" s="140"/>
      <c r="D118" s="140"/>
      <c r="E118" s="82"/>
    </row>
    <row r="119" spans="1:5" ht="12" customHeight="1" x14ac:dyDescent="0.25">
      <c r="A119" s="12" t="s">
        <v>318</v>
      </c>
      <c r="B119" s="6" t="s">
        <v>320</v>
      </c>
      <c r="C119" s="140"/>
      <c r="D119" s="140"/>
      <c r="E119" s="82"/>
    </row>
    <row r="120" spans="1:5" ht="12" customHeight="1" thickBot="1" x14ac:dyDescent="0.3">
      <c r="A120" s="16" t="s">
        <v>319</v>
      </c>
      <c r="B120" s="197" t="s">
        <v>321</v>
      </c>
      <c r="C120" s="209"/>
      <c r="D120" s="209"/>
      <c r="E120" s="203"/>
    </row>
    <row r="121" spans="1:5" ht="12" customHeight="1" thickBot="1" x14ac:dyDescent="0.3">
      <c r="A121" s="195" t="s">
        <v>5</v>
      </c>
      <c r="B121" s="196" t="s">
        <v>258</v>
      </c>
      <c r="C121" s="210"/>
      <c r="D121" s="139"/>
      <c r="E121" s="204"/>
    </row>
    <row r="122" spans="1:5" ht="12" customHeight="1" x14ac:dyDescent="0.25">
      <c r="A122" s="13" t="s">
        <v>65</v>
      </c>
      <c r="B122" s="6" t="s">
        <v>135</v>
      </c>
      <c r="C122" s="141"/>
      <c r="D122" s="219"/>
      <c r="E122" s="83"/>
    </row>
    <row r="123" spans="1:5" ht="12" customHeight="1" x14ac:dyDescent="0.25">
      <c r="A123" s="13" t="s">
        <v>66</v>
      </c>
      <c r="B123" s="10" t="s">
        <v>262</v>
      </c>
      <c r="C123" s="141"/>
      <c r="D123" s="219"/>
      <c r="E123" s="83"/>
    </row>
    <row r="124" spans="1:5" ht="12" customHeight="1" x14ac:dyDescent="0.25">
      <c r="A124" s="13" t="s">
        <v>67</v>
      </c>
      <c r="B124" s="10" t="s">
        <v>122</v>
      </c>
      <c r="C124" s="140"/>
      <c r="D124" s="220"/>
      <c r="E124" s="82"/>
    </row>
    <row r="125" spans="1:5" ht="12" customHeight="1" x14ac:dyDescent="0.25">
      <c r="A125" s="13" t="s">
        <v>68</v>
      </c>
      <c r="B125" s="10" t="s">
        <v>263</v>
      </c>
      <c r="C125" s="140"/>
      <c r="D125" s="220"/>
      <c r="E125" s="82"/>
    </row>
    <row r="126" spans="1:5" ht="12" customHeight="1" x14ac:dyDescent="0.25">
      <c r="A126" s="13" t="s">
        <v>69</v>
      </c>
      <c r="B126" s="90" t="s">
        <v>137</v>
      </c>
      <c r="C126" s="140"/>
      <c r="D126" s="220"/>
      <c r="E126" s="82"/>
    </row>
    <row r="127" spans="1:5" ht="12" customHeight="1" x14ac:dyDescent="0.25">
      <c r="A127" s="13" t="s">
        <v>76</v>
      </c>
      <c r="B127" s="89" t="s">
        <v>305</v>
      </c>
      <c r="C127" s="140"/>
      <c r="D127" s="220"/>
      <c r="E127" s="82"/>
    </row>
    <row r="128" spans="1:5" ht="12" customHeight="1" x14ac:dyDescent="0.25">
      <c r="A128" s="13" t="s">
        <v>78</v>
      </c>
      <c r="B128" s="148" t="s">
        <v>268</v>
      </c>
      <c r="C128" s="140"/>
      <c r="D128" s="220"/>
      <c r="E128" s="82"/>
    </row>
    <row r="129" spans="1:5" x14ac:dyDescent="0.25">
      <c r="A129" s="13" t="s">
        <v>123</v>
      </c>
      <c r="B129" s="61" t="s">
        <v>251</v>
      </c>
      <c r="C129" s="140"/>
      <c r="D129" s="220"/>
      <c r="E129" s="82"/>
    </row>
    <row r="130" spans="1:5" ht="12" customHeight="1" x14ac:dyDescent="0.25">
      <c r="A130" s="13" t="s">
        <v>124</v>
      </c>
      <c r="B130" s="61" t="s">
        <v>267</v>
      </c>
      <c r="C130" s="140"/>
      <c r="D130" s="220"/>
      <c r="E130" s="82"/>
    </row>
    <row r="131" spans="1:5" ht="12" customHeight="1" x14ac:dyDescent="0.25">
      <c r="A131" s="13" t="s">
        <v>125</v>
      </c>
      <c r="B131" s="61" t="s">
        <v>266</v>
      </c>
      <c r="C131" s="140"/>
      <c r="D131" s="220"/>
      <c r="E131" s="82"/>
    </row>
    <row r="132" spans="1:5" ht="12" customHeight="1" x14ac:dyDescent="0.25">
      <c r="A132" s="13" t="s">
        <v>259</v>
      </c>
      <c r="B132" s="61" t="s">
        <v>254</v>
      </c>
      <c r="C132" s="140"/>
      <c r="D132" s="220"/>
      <c r="E132" s="82"/>
    </row>
    <row r="133" spans="1:5" ht="12" customHeight="1" x14ac:dyDescent="0.25">
      <c r="A133" s="13" t="s">
        <v>260</v>
      </c>
      <c r="B133" s="61" t="s">
        <v>265</v>
      </c>
      <c r="C133" s="140"/>
      <c r="D133" s="220"/>
      <c r="E133" s="82"/>
    </row>
    <row r="134" spans="1:5" ht="16.5" thickBot="1" x14ac:dyDescent="0.3">
      <c r="A134" s="11" t="s">
        <v>261</v>
      </c>
      <c r="B134" s="61" t="s">
        <v>264</v>
      </c>
      <c r="C134" s="142"/>
      <c r="D134" s="221"/>
      <c r="E134" s="84"/>
    </row>
    <row r="135" spans="1:5" ht="12" customHeight="1" thickBot="1" x14ac:dyDescent="0.3">
      <c r="A135" s="18" t="s">
        <v>6</v>
      </c>
      <c r="B135" s="57" t="s">
        <v>322</v>
      </c>
      <c r="C135" s="139"/>
      <c r="D135" s="218"/>
      <c r="E135" s="81"/>
    </row>
    <row r="136" spans="1:5" ht="12" customHeight="1" thickBot="1" x14ac:dyDescent="0.3">
      <c r="A136" s="18" t="s">
        <v>7</v>
      </c>
      <c r="B136" s="57" t="s">
        <v>385</v>
      </c>
      <c r="C136" s="139"/>
      <c r="D136" s="218"/>
      <c r="E136" s="81"/>
    </row>
    <row r="137" spans="1:5" ht="12" customHeight="1" x14ac:dyDescent="0.25">
      <c r="A137" s="13" t="s">
        <v>168</v>
      </c>
      <c r="B137" s="10" t="s">
        <v>330</v>
      </c>
      <c r="C137" s="140"/>
      <c r="D137" s="220"/>
      <c r="E137" s="82"/>
    </row>
    <row r="138" spans="1:5" ht="12" customHeight="1" x14ac:dyDescent="0.25">
      <c r="A138" s="13" t="s">
        <v>169</v>
      </c>
      <c r="B138" s="10" t="s">
        <v>331</v>
      </c>
      <c r="C138" s="140"/>
      <c r="D138" s="220"/>
      <c r="E138" s="82"/>
    </row>
    <row r="139" spans="1:5" ht="12" customHeight="1" thickBot="1" x14ac:dyDescent="0.3">
      <c r="A139" s="11" t="s">
        <v>170</v>
      </c>
      <c r="B139" s="10" t="s">
        <v>332</v>
      </c>
      <c r="C139" s="140"/>
      <c r="D139" s="220"/>
      <c r="E139" s="82"/>
    </row>
    <row r="140" spans="1:5" ht="12" customHeight="1" thickBot="1" x14ac:dyDescent="0.3">
      <c r="A140" s="18" t="s">
        <v>8</v>
      </c>
      <c r="B140" s="57" t="s">
        <v>324</v>
      </c>
      <c r="C140" s="139"/>
      <c r="D140" s="218"/>
      <c r="E140" s="81"/>
    </row>
    <row r="141" spans="1:5" ht="12" customHeight="1" x14ac:dyDescent="0.25">
      <c r="A141" s="13" t="s">
        <v>52</v>
      </c>
      <c r="B141" s="7" t="s">
        <v>333</v>
      </c>
      <c r="C141" s="140"/>
      <c r="D141" s="220"/>
      <c r="E141" s="82"/>
    </row>
    <row r="142" spans="1:5" ht="12" customHeight="1" x14ac:dyDescent="0.25">
      <c r="A142" s="13" t="s">
        <v>53</v>
      </c>
      <c r="B142" s="7" t="s">
        <v>325</v>
      </c>
      <c r="C142" s="140"/>
      <c r="D142" s="220"/>
      <c r="E142" s="82"/>
    </row>
    <row r="143" spans="1:5" ht="12" customHeight="1" x14ac:dyDescent="0.25">
      <c r="A143" s="13" t="s">
        <v>54</v>
      </c>
      <c r="B143" s="7" t="s">
        <v>326</v>
      </c>
      <c r="C143" s="140"/>
      <c r="D143" s="220"/>
      <c r="E143" s="82"/>
    </row>
    <row r="144" spans="1:5" ht="12" customHeight="1" x14ac:dyDescent="0.25">
      <c r="A144" s="13" t="s">
        <v>110</v>
      </c>
      <c r="B144" s="7" t="s">
        <v>327</v>
      </c>
      <c r="C144" s="140"/>
      <c r="D144" s="220"/>
      <c r="E144" s="82"/>
    </row>
    <row r="145" spans="1:9" ht="12" customHeight="1" x14ac:dyDescent="0.25">
      <c r="A145" s="13" t="s">
        <v>111</v>
      </c>
      <c r="B145" s="7" t="s">
        <v>328</v>
      </c>
      <c r="C145" s="140"/>
      <c r="D145" s="220"/>
      <c r="E145" s="82"/>
    </row>
    <row r="146" spans="1:9" ht="12" customHeight="1" thickBot="1" x14ac:dyDescent="0.3">
      <c r="A146" s="16" t="s">
        <v>112</v>
      </c>
      <c r="B146" s="266" t="s">
        <v>329</v>
      </c>
      <c r="C146" s="209"/>
      <c r="D146" s="251"/>
      <c r="E146" s="203"/>
    </row>
    <row r="147" spans="1:9" ht="12" customHeight="1" thickBot="1" x14ac:dyDescent="0.3">
      <c r="A147" s="18" t="s">
        <v>9</v>
      </c>
      <c r="B147" s="57" t="s">
        <v>337</v>
      </c>
      <c r="C147" s="145"/>
      <c r="D147" s="222"/>
      <c r="E147" s="181"/>
    </row>
    <row r="148" spans="1:9" ht="12" customHeight="1" x14ac:dyDescent="0.25">
      <c r="A148" s="13" t="s">
        <v>55</v>
      </c>
      <c r="B148" s="7" t="s">
        <v>269</v>
      </c>
      <c r="C148" s="140"/>
      <c r="D148" s="220"/>
      <c r="E148" s="82"/>
    </row>
    <row r="149" spans="1:9" ht="12" customHeight="1" x14ac:dyDescent="0.25">
      <c r="A149" s="13" t="s">
        <v>56</v>
      </c>
      <c r="B149" s="7" t="s">
        <v>270</v>
      </c>
      <c r="C149" s="140"/>
      <c r="D149" s="220"/>
      <c r="E149" s="82"/>
    </row>
    <row r="150" spans="1:9" ht="12" customHeight="1" x14ac:dyDescent="0.25">
      <c r="A150" s="13" t="s">
        <v>186</v>
      </c>
      <c r="B150" s="7" t="s">
        <v>338</v>
      </c>
      <c r="C150" s="140"/>
      <c r="D150" s="220"/>
      <c r="E150" s="82"/>
    </row>
    <row r="151" spans="1:9" ht="12" customHeight="1" thickBot="1" x14ac:dyDescent="0.3">
      <c r="A151" s="11" t="s">
        <v>187</v>
      </c>
      <c r="B151" s="5" t="s">
        <v>286</v>
      </c>
      <c r="C151" s="140"/>
      <c r="D151" s="220"/>
      <c r="E151" s="82"/>
    </row>
    <row r="152" spans="1:9" ht="12" customHeight="1" thickBot="1" x14ac:dyDescent="0.3">
      <c r="A152" s="18" t="s">
        <v>10</v>
      </c>
      <c r="B152" s="57" t="s">
        <v>339</v>
      </c>
      <c r="C152" s="211"/>
      <c r="D152" s="223"/>
      <c r="E152" s="205"/>
    </row>
    <row r="153" spans="1:9" ht="12" customHeight="1" x14ac:dyDescent="0.25">
      <c r="A153" s="13" t="s">
        <v>57</v>
      </c>
      <c r="B153" s="7" t="s">
        <v>334</v>
      </c>
      <c r="C153" s="140"/>
      <c r="D153" s="220"/>
      <c r="E153" s="82"/>
    </row>
    <row r="154" spans="1:9" ht="12" customHeight="1" x14ac:dyDescent="0.25">
      <c r="A154" s="13" t="s">
        <v>58</v>
      </c>
      <c r="B154" s="7" t="s">
        <v>341</v>
      </c>
      <c r="C154" s="140"/>
      <c r="D154" s="220"/>
      <c r="E154" s="82"/>
    </row>
    <row r="155" spans="1:9" ht="12" customHeight="1" x14ac:dyDescent="0.25">
      <c r="A155" s="13" t="s">
        <v>198</v>
      </c>
      <c r="B155" s="7" t="s">
        <v>336</v>
      </c>
      <c r="C155" s="140"/>
      <c r="D155" s="220"/>
      <c r="E155" s="82"/>
    </row>
    <row r="156" spans="1:9" ht="12" customHeight="1" x14ac:dyDescent="0.25">
      <c r="A156" s="13" t="s">
        <v>199</v>
      </c>
      <c r="B156" s="7" t="s">
        <v>342</v>
      </c>
      <c r="C156" s="140"/>
      <c r="D156" s="220"/>
      <c r="E156" s="82"/>
    </row>
    <row r="157" spans="1:9" ht="12" customHeight="1" thickBot="1" x14ac:dyDescent="0.3">
      <c r="A157" s="13" t="s">
        <v>340</v>
      </c>
      <c r="B157" s="7" t="s">
        <v>343</v>
      </c>
      <c r="C157" s="140"/>
      <c r="D157" s="220"/>
      <c r="E157" s="82"/>
    </row>
    <row r="158" spans="1:9" ht="12" customHeight="1" thickBot="1" x14ac:dyDescent="0.3">
      <c r="A158" s="18" t="s">
        <v>11</v>
      </c>
      <c r="B158" s="57" t="s">
        <v>344</v>
      </c>
      <c r="C158" s="212"/>
      <c r="D158" s="224"/>
      <c r="E158" s="206"/>
    </row>
    <row r="159" spans="1:9" ht="12" customHeight="1" thickBot="1" x14ac:dyDescent="0.3">
      <c r="A159" s="18" t="s">
        <v>12</v>
      </c>
      <c r="B159" s="57" t="s">
        <v>345</v>
      </c>
      <c r="C159" s="212"/>
      <c r="D159" s="224"/>
      <c r="E159" s="206"/>
    </row>
    <row r="160" spans="1:9" ht="15.2" customHeight="1" thickBot="1" x14ac:dyDescent="0.3">
      <c r="A160" s="18" t="s">
        <v>13</v>
      </c>
      <c r="B160" s="57" t="s">
        <v>347</v>
      </c>
      <c r="C160" s="213"/>
      <c r="D160" s="225"/>
      <c r="E160" s="207"/>
      <c r="F160" s="162"/>
      <c r="G160" s="163"/>
      <c r="H160" s="163"/>
      <c r="I160" s="163"/>
    </row>
    <row r="161" spans="1:5" s="151" customFormat="1" ht="12.95" customHeight="1" thickBot="1" x14ac:dyDescent="0.25">
      <c r="A161" s="91" t="s">
        <v>14</v>
      </c>
      <c r="B161" s="126" t="s">
        <v>346</v>
      </c>
      <c r="C161" s="213"/>
      <c r="D161" s="225"/>
      <c r="E161" s="207"/>
    </row>
    <row r="162" spans="1:5" x14ac:dyDescent="0.25">
      <c r="C162" s="478">
        <f>C93-C161</f>
        <v>0</v>
      </c>
      <c r="D162" s="478">
        <f>D93-D161</f>
        <v>0</v>
      </c>
    </row>
    <row r="163" spans="1:5" x14ac:dyDescent="0.25">
      <c r="A163" s="612" t="s">
        <v>271</v>
      </c>
      <c r="B163" s="612"/>
      <c r="C163" s="612"/>
      <c r="D163" s="612"/>
      <c r="E163" s="612"/>
    </row>
    <row r="164" spans="1:5" ht="15.2" customHeight="1" thickBot="1" x14ac:dyDescent="0.3">
      <c r="A164" s="604" t="s">
        <v>98</v>
      </c>
      <c r="B164" s="604"/>
      <c r="C164" s="93"/>
      <c r="E164" s="93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348</v>
      </c>
      <c r="C165" s="217">
        <f>+C68-C135</f>
        <v>0</v>
      </c>
      <c r="D165" s="139">
        <f>+D68-D135</f>
        <v>0</v>
      </c>
      <c r="E165" s="81">
        <f>+E68-E135</f>
        <v>0</v>
      </c>
    </row>
    <row r="166" spans="1:5" ht="32.450000000000003" customHeight="1" thickBot="1" x14ac:dyDescent="0.3">
      <c r="A166" s="18" t="s">
        <v>5</v>
      </c>
      <c r="B166" s="23" t="s">
        <v>354</v>
      </c>
      <c r="C166" s="139">
        <f>+C92-C160</f>
        <v>0</v>
      </c>
      <c r="D166" s="139">
        <f>+D92-D160</f>
        <v>0</v>
      </c>
      <c r="E166" s="81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9" zoomScale="120" zoomScaleNormal="120" zoomScaleSheetLayoutView="130" workbookViewId="0">
      <selection activeCell="C6" sqref="C6:D32"/>
    </sheetView>
  </sheetViews>
  <sheetFormatPr defaultRowHeight="12.75" x14ac:dyDescent="0.2"/>
  <cols>
    <col min="1" max="1" width="6.83203125" style="33" customWidth="1"/>
    <col min="2" max="2" width="48" style="66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286"/>
      <c r="B1" s="292" t="s">
        <v>102</v>
      </c>
      <c r="C1" s="293"/>
      <c r="D1" s="293"/>
      <c r="E1" s="293"/>
      <c r="F1" s="293"/>
      <c r="G1" s="293"/>
      <c r="H1" s="293"/>
      <c r="I1" s="293"/>
      <c r="J1" s="620" t="str">
        <f>CONCATENATE("2.1. melléklet ",Z_ALAPADATOK!A7," ",Z_ALAPADATOK!B7," ",Z_ALAPADATOK!C7," ",Z_ALAPADATOK!D7," ",Z_ALAPADATOK!E7," ",Z_ALAPADATOK!F7," ",Z_ALAPADATOK!G7," ",Z_ALAPADATOK!H7)</f>
        <v>2.1. melléklet a … / 2021 ( … ) önkormányzati rendelethez</v>
      </c>
    </row>
    <row r="2" spans="1:10" ht="14.25" thickBot="1" x14ac:dyDescent="0.25">
      <c r="A2" s="286"/>
      <c r="B2" s="285"/>
      <c r="C2" s="286"/>
      <c r="D2" s="286"/>
      <c r="E2" s="286"/>
      <c r="F2" s="286"/>
      <c r="G2" s="294"/>
      <c r="H2" s="294"/>
      <c r="I2" s="294" t="str">
        <f>CONCATENATE('Z_1.4.sz.mell.'!E7)</f>
        <v xml:space="preserve"> Forintban!</v>
      </c>
      <c r="J2" s="620"/>
    </row>
    <row r="3" spans="1:10" ht="18" customHeight="1" thickBot="1" x14ac:dyDescent="0.25">
      <c r="A3" s="617" t="s">
        <v>47</v>
      </c>
      <c r="B3" s="295" t="s">
        <v>37</v>
      </c>
      <c r="C3" s="296"/>
      <c r="D3" s="297"/>
      <c r="E3" s="297"/>
      <c r="F3" s="295" t="s">
        <v>38</v>
      </c>
      <c r="G3" s="298"/>
      <c r="H3" s="299"/>
      <c r="I3" s="300"/>
      <c r="J3" s="620"/>
    </row>
    <row r="4" spans="1:10" s="100" customFormat="1" ht="35.25" customHeight="1" thickBot="1" x14ac:dyDescent="0.25">
      <c r="A4" s="618"/>
      <c r="B4" s="288" t="s">
        <v>40</v>
      </c>
      <c r="C4" s="263" t="str">
        <f>+CONCATENATE('Z_1.1.sz.mell.'!C8," eredeti előirányzat")</f>
        <v>2020. évi eredeti előirányzat</v>
      </c>
      <c r="D4" s="261" t="str">
        <f>+CONCATENATE('Z_1.1.sz.mell.'!C8," módosított előirányzat")</f>
        <v>2020. évi módosított előirányzat</v>
      </c>
      <c r="E4" s="261" t="str">
        <f>CONCATENATE('Z_1.4.sz.mell.'!E9)</f>
        <v>2020. XII. 31.teljesítés</v>
      </c>
      <c r="F4" s="288" t="s">
        <v>40</v>
      </c>
      <c r="G4" s="263" t="str">
        <f>+C4</f>
        <v>2020. évi eredeti előirányzat</v>
      </c>
      <c r="H4" s="263" t="str">
        <f>+D4</f>
        <v>2020. évi módosított előirányzat</v>
      </c>
      <c r="I4" s="262" t="str">
        <f>+E4</f>
        <v>2020. XII. 31.teljesítés</v>
      </c>
      <c r="J4" s="620"/>
    </row>
    <row r="5" spans="1:10" s="101" customFormat="1" ht="12" customHeight="1" thickBot="1" x14ac:dyDescent="0.25">
      <c r="A5" s="301" t="s">
        <v>358</v>
      </c>
      <c r="B5" s="302" t="s">
        <v>359</v>
      </c>
      <c r="C5" s="303" t="s">
        <v>360</v>
      </c>
      <c r="D5" s="306" t="s">
        <v>362</v>
      </c>
      <c r="E5" s="306" t="s">
        <v>361</v>
      </c>
      <c r="F5" s="302" t="s">
        <v>386</v>
      </c>
      <c r="G5" s="303" t="s">
        <v>364</v>
      </c>
      <c r="H5" s="303" t="s">
        <v>365</v>
      </c>
      <c r="I5" s="307" t="s">
        <v>387</v>
      </c>
      <c r="J5" s="620"/>
    </row>
    <row r="6" spans="1:10" ht="12.95" customHeight="1" x14ac:dyDescent="0.2">
      <c r="A6" s="102" t="s">
        <v>4</v>
      </c>
      <c r="B6" s="103" t="s">
        <v>272</v>
      </c>
      <c r="C6" s="94">
        <v>18818516</v>
      </c>
      <c r="D6" s="94">
        <v>23510677</v>
      </c>
      <c r="E6" s="94">
        <v>23510677</v>
      </c>
      <c r="F6" s="103" t="s">
        <v>41</v>
      </c>
      <c r="G6" s="94">
        <v>59487341</v>
      </c>
      <c r="H6" s="94">
        <v>125211291</v>
      </c>
      <c r="I6" s="228">
        <v>59984191</v>
      </c>
      <c r="J6" s="620"/>
    </row>
    <row r="7" spans="1:10" ht="12.95" customHeight="1" x14ac:dyDescent="0.2">
      <c r="A7" s="104" t="s">
        <v>5</v>
      </c>
      <c r="B7" s="105" t="s">
        <v>273</v>
      </c>
      <c r="C7" s="95">
        <v>47799672</v>
      </c>
      <c r="D7" s="95">
        <v>47799672</v>
      </c>
      <c r="E7" s="95">
        <v>45691158</v>
      </c>
      <c r="F7" s="105" t="s">
        <v>118</v>
      </c>
      <c r="G7" s="95">
        <v>10861041</v>
      </c>
      <c r="H7" s="95">
        <v>27955527</v>
      </c>
      <c r="I7" s="229">
        <v>7235263</v>
      </c>
      <c r="J7" s="620"/>
    </row>
    <row r="8" spans="1:10" ht="12.95" customHeight="1" x14ac:dyDescent="0.2">
      <c r="A8" s="104" t="s">
        <v>6</v>
      </c>
      <c r="B8" s="105" t="s">
        <v>291</v>
      </c>
      <c r="C8" s="95"/>
      <c r="D8" s="95"/>
      <c r="E8" s="95"/>
      <c r="F8" s="105" t="s">
        <v>139</v>
      </c>
      <c r="G8" s="95">
        <v>31853997</v>
      </c>
      <c r="H8" s="95">
        <v>46656385</v>
      </c>
      <c r="I8" s="229">
        <v>28429303</v>
      </c>
      <c r="J8" s="620"/>
    </row>
    <row r="9" spans="1:10" ht="12.95" customHeight="1" x14ac:dyDescent="0.2">
      <c r="A9" s="104" t="s">
        <v>7</v>
      </c>
      <c r="B9" s="105" t="s">
        <v>109</v>
      </c>
      <c r="C9" s="95">
        <v>10890000</v>
      </c>
      <c r="D9" s="95">
        <v>9890000</v>
      </c>
      <c r="E9" s="95">
        <v>4604797</v>
      </c>
      <c r="F9" s="105" t="s">
        <v>119</v>
      </c>
      <c r="G9" s="95">
        <v>1825000</v>
      </c>
      <c r="H9" s="95">
        <v>4336385</v>
      </c>
      <c r="I9" s="229">
        <v>3387952</v>
      </c>
      <c r="J9" s="620"/>
    </row>
    <row r="10" spans="1:10" ht="12.95" customHeight="1" x14ac:dyDescent="0.2">
      <c r="A10" s="104" t="s">
        <v>8</v>
      </c>
      <c r="B10" s="106" t="s">
        <v>298</v>
      </c>
      <c r="C10" s="95">
        <v>39116345</v>
      </c>
      <c r="D10" s="95">
        <v>106069944</v>
      </c>
      <c r="E10" s="95">
        <v>31096092</v>
      </c>
      <c r="F10" s="105" t="s">
        <v>120</v>
      </c>
      <c r="G10" s="95">
        <v>1000000</v>
      </c>
      <c r="H10" s="95">
        <v>5281003</v>
      </c>
      <c r="I10" s="229">
        <v>4251243</v>
      </c>
      <c r="J10" s="620"/>
    </row>
    <row r="11" spans="1:10" ht="12.95" customHeight="1" x14ac:dyDescent="0.2">
      <c r="A11" s="104" t="s">
        <v>9</v>
      </c>
      <c r="B11" s="105" t="s">
        <v>274</v>
      </c>
      <c r="C11" s="96"/>
      <c r="D11" s="96"/>
      <c r="E11" s="96"/>
      <c r="F11" s="105" t="s">
        <v>34</v>
      </c>
      <c r="G11" s="95"/>
      <c r="H11" s="95"/>
      <c r="I11" s="229"/>
      <c r="J11" s="620"/>
    </row>
    <row r="12" spans="1:10" ht="12.95" customHeight="1" x14ac:dyDescent="0.2">
      <c r="A12" s="104" t="s">
        <v>10</v>
      </c>
      <c r="B12" s="105" t="s">
        <v>355</v>
      </c>
      <c r="C12" s="95"/>
      <c r="D12" s="95"/>
      <c r="E12" s="95"/>
      <c r="F12" s="30"/>
      <c r="G12" s="95"/>
      <c r="H12" s="95"/>
      <c r="I12" s="229"/>
      <c r="J12" s="620"/>
    </row>
    <row r="13" spans="1:10" ht="12.95" customHeight="1" x14ac:dyDescent="0.2">
      <c r="A13" s="104" t="s">
        <v>11</v>
      </c>
      <c r="B13" s="30"/>
      <c r="C13" s="95"/>
      <c r="D13" s="95"/>
      <c r="E13" s="95"/>
      <c r="F13" s="30"/>
      <c r="G13" s="95"/>
      <c r="H13" s="95"/>
      <c r="I13" s="229"/>
      <c r="J13" s="620"/>
    </row>
    <row r="14" spans="1:10" ht="12.95" customHeight="1" x14ac:dyDescent="0.2">
      <c r="A14" s="104" t="s">
        <v>12</v>
      </c>
      <c r="B14" s="164"/>
      <c r="C14" s="96"/>
      <c r="D14" s="96"/>
      <c r="E14" s="96"/>
      <c r="F14" s="30"/>
      <c r="G14" s="95"/>
      <c r="H14" s="95"/>
      <c r="I14" s="229"/>
      <c r="J14" s="620"/>
    </row>
    <row r="15" spans="1:10" ht="12.95" customHeight="1" x14ac:dyDescent="0.2">
      <c r="A15" s="104" t="s">
        <v>13</v>
      </c>
      <c r="B15" s="30"/>
      <c r="C15" s="95"/>
      <c r="D15" s="95"/>
      <c r="E15" s="95"/>
      <c r="F15" s="30"/>
      <c r="G15" s="95"/>
      <c r="H15" s="95"/>
      <c r="I15" s="229"/>
      <c r="J15" s="620"/>
    </row>
    <row r="16" spans="1:10" ht="12.95" customHeight="1" x14ac:dyDescent="0.2">
      <c r="A16" s="104" t="s">
        <v>14</v>
      </c>
      <c r="B16" s="30"/>
      <c r="C16" s="95"/>
      <c r="D16" s="95"/>
      <c r="E16" s="95"/>
      <c r="F16" s="30"/>
      <c r="G16" s="95"/>
      <c r="H16" s="95"/>
      <c r="I16" s="229"/>
      <c r="J16" s="620"/>
    </row>
    <row r="17" spans="1:10" ht="12.95" customHeight="1" thickBot="1" x14ac:dyDescent="0.25">
      <c r="A17" s="104" t="s">
        <v>15</v>
      </c>
      <c r="B17" s="35"/>
      <c r="C17" s="97"/>
      <c r="D17" s="97"/>
      <c r="E17" s="97"/>
      <c r="F17" s="30"/>
      <c r="G17" s="97"/>
      <c r="H17" s="97"/>
      <c r="I17" s="230"/>
      <c r="J17" s="620"/>
    </row>
    <row r="18" spans="1:10" ht="21.75" thickBot="1" x14ac:dyDescent="0.25">
      <c r="A18" s="107" t="s">
        <v>16</v>
      </c>
      <c r="B18" s="58" t="s">
        <v>356</v>
      </c>
      <c r="C18" s="98">
        <f>C6+C7+C9+C10+C11+C13+C14+C15+C16+C17</f>
        <v>116624533</v>
      </c>
      <c r="D18" s="98">
        <f>D6+D7+D9+D10+D11+D13+D14+D15+D16+D17</f>
        <v>187270293</v>
      </c>
      <c r="E18" s="98">
        <f>E6+E7+E9+E10+E11+E13+E14+E15+E16+E17</f>
        <v>104902724</v>
      </c>
      <c r="F18" s="58" t="s">
        <v>277</v>
      </c>
      <c r="G18" s="98">
        <f>SUM(G6:G17)</f>
        <v>105027379</v>
      </c>
      <c r="H18" s="98">
        <f>SUM(H6:H17)</f>
        <v>209440591</v>
      </c>
      <c r="I18" s="124">
        <f>SUM(I6:I17)</f>
        <v>103287952</v>
      </c>
      <c r="J18" s="620"/>
    </row>
    <row r="19" spans="1:10" ht="12.95" customHeight="1" x14ac:dyDescent="0.2">
      <c r="A19" s="108" t="s">
        <v>17</v>
      </c>
      <c r="B19" s="109" t="s">
        <v>737</v>
      </c>
      <c r="C19" s="199">
        <f>+C20+C21+C22+C23</f>
        <v>65458</v>
      </c>
      <c r="D19" s="199">
        <f>+D20+D21+D22+D23</f>
        <v>3878856</v>
      </c>
      <c r="E19" s="199">
        <v>2359996</v>
      </c>
      <c r="F19" s="110" t="s">
        <v>126</v>
      </c>
      <c r="G19" s="99"/>
      <c r="H19" s="99"/>
      <c r="I19" s="231"/>
      <c r="J19" s="620"/>
    </row>
    <row r="20" spans="1:10" ht="12.95" customHeight="1" x14ac:dyDescent="0.2">
      <c r="A20" s="111" t="s">
        <v>18</v>
      </c>
      <c r="B20" s="110" t="s">
        <v>133</v>
      </c>
      <c r="C20" s="48">
        <v>65458</v>
      </c>
      <c r="D20" s="48">
        <v>2359724</v>
      </c>
      <c r="E20" s="48">
        <v>2359996</v>
      </c>
      <c r="F20" s="110" t="s">
        <v>276</v>
      </c>
      <c r="G20" s="48"/>
      <c r="H20" s="48"/>
      <c r="I20" s="232"/>
      <c r="J20" s="620"/>
    </row>
    <row r="21" spans="1:10" ht="12.95" customHeight="1" x14ac:dyDescent="0.2">
      <c r="A21" s="111" t="s">
        <v>19</v>
      </c>
      <c r="B21" s="110" t="s">
        <v>134</v>
      </c>
      <c r="C21" s="48"/>
      <c r="D21" s="48"/>
      <c r="E21" s="48"/>
      <c r="F21" s="110" t="s">
        <v>100</v>
      </c>
      <c r="G21" s="48"/>
      <c r="H21" s="48">
        <v>3000000</v>
      </c>
      <c r="I21" s="232">
        <v>3000000</v>
      </c>
      <c r="J21" s="620"/>
    </row>
    <row r="22" spans="1:10" ht="12.95" customHeight="1" x14ac:dyDescent="0.2">
      <c r="A22" s="111" t="s">
        <v>20</v>
      </c>
      <c r="B22" s="110" t="s">
        <v>138</v>
      </c>
      <c r="C22" s="48"/>
      <c r="D22" s="48"/>
      <c r="E22" s="48"/>
      <c r="F22" s="110" t="s">
        <v>101</v>
      </c>
      <c r="G22" s="48"/>
      <c r="H22" s="48"/>
      <c r="I22" s="232"/>
      <c r="J22" s="620"/>
    </row>
    <row r="23" spans="1:10" ht="12.95" customHeight="1" x14ac:dyDescent="0.2">
      <c r="A23" s="111" t="s">
        <v>21</v>
      </c>
      <c r="B23" s="110" t="s">
        <v>782</v>
      </c>
      <c r="C23" s="48"/>
      <c r="D23" s="48">
        <v>1519132</v>
      </c>
      <c r="E23" s="48">
        <v>1519132</v>
      </c>
      <c r="F23" s="109" t="s">
        <v>140</v>
      </c>
      <c r="G23" s="48"/>
      <c r="H23" s="48"/>
      <c r="I23" s="232"/>
      <c r="J23" s="620"/>
    </row>
    <row r="24" spans="1:10" ht="12.95" customHeight="1" x14ac:dyDescent="0.2">
      <c r="A24" s="104" t="s">
        <v>22</v>
      </c>
      <c r="B24" s="110" t="s">
        <v>275</v>
      </c>
      <c r="C24" s="48"/>
      <c r="D24" s="48"/>
      <c r="E24" s="48"/>
      <c r="F24" s="110" t="s">
        <v>127</v>
      </c>
      <c r="G24" s="48"/>
      <c r="H24" s="48"/>
      <c r="I24" s="232"/>
      <c r="J24" s="620"/>
    </row>
    <row r="25" spans="1:10" ht="12.95" customHeight="1" x14ac:dyDescent="0.2">
      <c r="A25" s="104" t="s">
        <v>23</v>
      </c>
      <c r="B25" s="110" t="s">
        <v>736</v>
      </c>
      <c r="C25" s="112">
        <f>C26+C27+C28</f>
        <v>0</v>
      </c>
      <c r="D25" s="112">
        <f>D26+D27+D28</f>
        <v>0</v>
      </c>
      <c r="E25" s="112">
        <f>E26+E27+E28</f>
        <v>0</v>
      </c>
      <c r="F25" s="103" t="s">
        <v>338</v>
      </c>
      <c r="G25" s="48"/>
      <c r="H25" s="48"/>
      <c r="I25" s="232"/>
      <c r="J25" s="620"/>
    </row>
    <row r="26" spans="1:10" ht="12.95" customHeight="1" x14ac:dyDescent="0.2">
      <c r="A26" s="135" t="s">
        <v>24</v>
      </c>
      <c r="B26" s="109" t="s">
        <v>148</v>
      </c>
      <c r="C26" s="99"/>
      <c r="D26" s="99"/>
      <c r="E26" s="99"/>
      <c r="F26" s="105" t="s">
        <v>344</v>
      </c>
      <c r="G26" s="99"/>
      <c r="H26" s="99"/>
      <c r="I26" s="231"/>
      <c r="J26" s="620"/>
    </row>
    <row r="27" spans="1:10" ht="12.95" customHeight="1" x14ac:dyDescent="0.2">
      <c r="A27" s="104" t="s">
        <v>25</v>
      </c>
      <c r="B27" s="110" t="s">
        <v>349</v>
      </c>
      <c r="C27" s="48"/>
      <c r="D27" s="48"/>
      <c r="E27" s="48"/>
      <c r="F27" s="105" t="s">
        <v>345</v>
      </c>
      <c r="G27" s="48"/>
      <c r="H27" s="48"/>
      <c r="I27" s="232"/>
      <c r="J27" s="620"/>
    </row>
    <row r="28" spans="1:10" ht="12.95" customHeight="1" thickBot="1" x14ac:dyDescent="0.25">
      <c r="A28" s="135" t="s">
        <v>26</v>
      </c>
      <c r="B28" s="109" t="s">
        <v>233</v>
      </c>
      <c r="C28" s="99"/>
      <c r="D28" s="99"/>
      <c r="E28" s="99"/>
      <c r="F28" s="166" t="s">
        <v>760</v>
      </c>
      <c r="G28" s="99"/>
      <c r="H28" s="99">
        <v>1541730</v>
      </c>
      <c r="I28" s="231">
        <v>1541730</v>
      </c>
      <c r="J28" s="620"/>
    </row>
    <row r="29" spans="1:10" ht="24" customHeight="1" thickBot="1" x14ac:dyDescent="0.25">
      <c r="A29" s="107" t="s">
        <v>27</v>
      </c>
      <c r="B29" s="58" t="s">
        <v>739</v>
      </c>
      <c r="C29" s="98">
        <f>+C19+C25</f>
        <v>65458</v>
      </c>
      <c r="D29" s="98">
        <f>+D19+D25</f>
        <v>3878856</v>
      </c>
      <c r="E29" s="227">
        <f>+E19+E25</f>
        <v>2359996</v>
      </c>
      <c r="F29" s="58" t="s">
        <v>738</v>
      </c>
      <c r="G29" s="98">
        <f>SUM(G19:G28)</f>
        <v>0</v>
      </c>
      <c r="H29" s="98">
        <f>SUM(H19:H28)</f>
        <v>4541730</v>
      </c>
      <c r="I29" s="124">
        <f>SUM(I19:I28)</f>
        <v>4541730</v>
      </c>
      <c r="J29" s="620"/>
    </row>
    <row r="30" spans="1:10" ht="13.5" thickBot="1" x14ac:dyDescent="0.25">
      <c r="A30" s="107" t="s">
        <v>28</v>
      </c>
      <c r="B30" s="113" t="s">
        <v>357</v>
      </c>
      <c r="C30" s="256">
        <f>+C18+C29</f>
        <v>116689991</v>
      </c>
      <c r="D30" s="256">
        <f>+D18+D29</f>
        <v>191149149</v>
      </c>
      <c r="E30" s="257">
        <f>+E18+E29</f>
        <v>107262720</v>
      </c>
      <c r="F30" s="113"/>
      <c r="G30" s="256">
        <f>+G18+G29</f>
        <v>105027379</v>
      </c>
      <c r="H30" s="256">
        <f>+H18+H29</f>
        <v>213982321</v>
      </c>
      <c r="I30" s="257">
        <f>+I18+I29</f>
        <v>107829682</v>
      </c>
      <c r="J30" s="620"/>
    </row>
    <row r="31" spans="1:10" ht="13.5" thickBot="1" x14ac:dyDescent="0.25">
      <c r="A31" s="107" t="s">
        <v>29</v>
      </c>
      <c r="B31" s="113" t="s">
        <v>104</v>
      </c>
      <c r="C31" s="256" t="str">
        <f>IF(C18-G18&lt;0,G18-C18,"-")</f>
        <v>-</v>
      </c>
      <c r="D31" s="256">
        <f>IF(D18-H18&lt;0,H18-D18,"-")</f>
        <v>22170298</v>
      </c>
      <c r="E31" s="257" t="str">
        <f>IF(E18-I18&lt;0,I18-E18,"-")</f>
        <v>-</v>
      </c>
      <c r="F31" s="113" t="s">
        <v>105</v>
      </c>
      <c r="G31" s="256">
        <f>IF(C18-G18&gt;0,C18-G18,"-")</f>
        <v>11597154</v>
      </c>
      <c r="H31" s="256" t="str">
        <f>IF(D18-H18&gt;0,D18-H18,"-")</f>
        <v>-</v>
      </c>
      <c r="I31" s="257">
        <f>IF(E18-I18&gt;0,E18-I18,"-")</f>
        <v>1614772</v>
      </c>
      <c r="J31" s="620"/>
    </row>
    <row r="32" spans="1:10" ht="13.5" thickBot="1" x14ac:dyDescent="0.25">
      <c r="A32" s="107" t="s">
        <v>30</v>
      </c>
      <c r="B32" s="113" t="s">
        <v>450</v>
      </c>
      <c r="C32" s="256" t="str">
        <f>IF(C30-G30&lt;0,G30-C30,"-")</f>
        <v>-</v>
      </c>
      <c r="D32" s="256">
        <f>IF(D30-H30&lt;0,H30-D30,"-")</f>
        <v>22833172</v>
      </c>
      <c r="E32" s="256">
        <f>IF(E30-I30&lt;0,I30-E30,"-")</f>
        <v>566962</v>
      </c>
      <c r="F32" s="113" t="s">
        <v>451</v>
      </c>
      <c r="G32" s="256">
        <f>IF(C30-G30&gt;0,C30-G30,"-")</f>
        <v>11662612</v>
      </c>
      <c r="H32" s="256" t="str">
        <f>IF(D30-H30&gt;0,D30-H30,"-")</f>
        <v>-</v>
      </c>
      <c r="I32" s="256" t="str">
        <f>IF(E30-I30&gt;0,E30-I30,"-")</f>
        <v>-</v>
      </c>
      <c r="J32" s="620"/>
    </row>
    <row r="33" spans="2:10" ht="18.75" x14ac:dyDescent="0.2">
      <c r="B33" s="619"/>
      <c r="C33" s="619"/>
      <c r="D33" s="619"/>
      <c r="E33" s="619"/>
      <c r="F33" s="619"/>
      <c r="J33" s="620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15" workbookViewId="0">
      <selection activeCell="G6" sqref="G6:H33"/>
    </sheetView>
  </sheetViews>
  <sheetFormatPr defaultRowHeight="12.75" x14ac:dyDescent="0.2"/>
  <cols>
    <col min="1" max="1" width="6.83203125" style="33" customWidth="1"/>
    <col min="2" max="2" width="49.83203125" style="66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286"/>
      <c r="B1" s="292" t="s">
        <v>103</v>
      </c>
      <c r="C1" s="293"/>
      <c r="D1" s="293"/>
      <c r="E1" s="293"/>
      <c r="F1" s="293"/>
      <c r="G1" s="293"/>
      <c r="H1" s="293"/>
      <c r="I1" s="293"/>
      <c r="J1" s="620" t="str">
        <f>CONCATENATE("2.2. melléklet ",Z_ALAPADATOK!A7," ",Z_ALAPADATOK!B7," ",Z_ALAPADATOK!C7," ",Z_ALAPADATOK!D7," ",Z_ALAPADATOK!E7," ",Z_ALAPADATOK!F7," ",Z_ALAPADATOK!G7," ",Z_ALAPADATOK!H7)</f>
        <v>2.2. melléklet a … / 2021 ( … ) önkormányzati rendelethez</v>
      </c>
    </row>
    <row r="2" spans="1:10" ht="14.25" thickBot="1" x14ac:dyDescent="0.25">
      <c r="A2" s="286"/>
      <c r="B2" s="285"/>
      <c r="C2" s="286"/>
      <c r="D2" s="286"/>
      <c r="E2" s="286"/>
      <c r="F2" s="286"/>
      <c r="G2" s="294"/>
      <c r="H2" s="294"/>
      <c r="I2" s="294" t="str">
        <f>'Z_2.1.sz.mell'!I2</f>
        <v xml:space="preserve"> Forintban!</v>
      </c>
      <c r="J2" s="620"/>
    </row>
    <row r="3" spans="1:10" ht="13.5" customHeight="1" thickBot="1" x14ac:dyDescent="0.25">
      <c r="A3" s="617" t="s">
        <v>47</v>
      </c>
      <c r="B3" s="295" t="s">
        <v>37</v>
      </c>
      <c r="C3" s="296"/>
      <c r="D3" s="297"/>
      <c r="E3" s="297"/>
      <c r="F3" s="295" t="s">
        <v>38</v>
      </c>
      <c r="G3" s="298"/>
      <c r="H3" s="299"/>
      <c r="I3" s="300"/>
      <c r="J3" s="620"/>
    </row>
    <row r="4" spans="1:10" s="100" customFormat="1" ht="36.75" thickBot="1" x14ac:dyDescent="0.25">
      <c r="A4" s="618"/>
      <c r="B4" s="288" t="s">
        <v>40</v>
      </c>
      <c r="C4" s="263" t="str">
        <f>+CONCATENATE('Z_1.1.sz.mell.'!C8," eredeti előirányzat")</f>
        <v>2020. évi eredeti előirányzat</v>
      </c>
      <c r="D4" s="261" t="str">
        <f>+CONCATENATE('Z_1.1.sz.mell.'!C8," módosított előirányzat")</f>
        <v>2020. évi módosított előirányzat</v>
      </c>
      <c r="E4" s="261" t="str">
        <f>CONCATENATE('Z_2.1.sz.mell'!E4)</f>
        <v>2020. XII. 31.teljesítés</v>
      </c>
      <c r="F4" s="288" t="s">
        <v>40</v>
      </c>
      <c r="G4" s="263" t="str">
        <f>+C4</f>
        <v>2020. évi eredeti előirányzat</v>
      </c>
      <c r="H4" s="263" t="str">
        <f>+D4</f>
        <v>2020. évi módosított előirányzat</v>
      </c>
      <c r="I4" s="262" t="str">
        <f>+E4</f>
        <v>2020. XII. 31.teljesítés</v>
      </c>
      <c r="J4" s="620"/>
    </row>
    <row r="5" spans="1:10" s="100" customFormat="1" ht="13.5" thickBot="1" x14ac:dyDescent="0.25">
      <c r="A5" s="301" t="s">
        <v>358</v>
      </c>
      <c r="B5" s="302" t="s">
        <v>359</v>
      </c>
      <c r="C5" s="303" t="s">
        <v>360</v>
      </c>
      <c r="D5" s="303" t="s">
        <v>362</v>
      </c>
      <c r="E5" s="303" t="s">
        <v>361</v>
      </c>
      <c r="F5" s="302" t="s">
        <v>363</v>
      </c>
      <c r="G5" s="303" t="s">
        <v>364</v>
      </c>
      <c r="H5" s="304" t="s">
        <v>365</v>
      </c>
      <c r="I5" s="305" t="s">
        <v>387</v>
      </c>
      <c r="J5" s="620"/>
    </row>
    <row r="6" spans="1:10" ht="12.95" customHeight="1" x14ac:dyDescent="0.2">
      <c r="A6" s="102" t="s">
        <v>4</v>
      </c>
      <c r="B6" s="103" t="s">
        <v>278</v>
      </c>
      <c r="C6" s="94">
        <v>197390000</v>
      </c>
      <c r="D6" s="94">
        <v>195903200</v>
      </c>
      <c r="E6" s="94">
        <v>14114847</v>
      </c>
      <c r="F6" s="103" t="s">
        <v>135</v>
      </c>
      <c r="G6" s="94">
        <v>44052412</v>
      </c>
      <c r="H6" s="237">
        <v>43052412</v>
      </c>
      <c r="I6" s="123">
        <v>205270</v>
      </c>
      <c r="J6" s="620"/>
    </row>
    <row r="7" spans="1:10" x14ac:dyDescent="0.2">
      <c r="A7" s="104" t="s">
        <v>5</v>
      </c>
      <c r="B7" s="105" t="s">
        <v>279</v>
      </c>
      <c r="C7" s="95"/>
      <c r="D7" s="95"/>
      <c r="E7" s="95"/>
      <c r="F7" s="105" t="s">
        <v>284</v>
      </c>
      <c r="G7" s="95"/>
      <c r="H7" s="95"/>
      <c r="I7" s="229"/>
      <c r="J7" s="620"/>
    </row>
    <row r="8" spans="1:10" ht="12.95" customHeight="1" x14ac:dyDescent="0.2">
      <c r="A8" s="104" t="s">
        <v>6</v>
      </c>
      <c r="B8" s="105" t="s">
        <v>0</v>
      </c>
      <c r="C8" s="95"/>
      <c r="D8" s="95"/>
      <c r="E8" s="95">
        <v>2000000</v>
      </c>
      <c r="F8" s="105" t="s">
        <v>122</v>
      </c>
      <c r="G8" s="95">
        <v>165000000</v>
      </c>
      <c r="H8" s="95">
        <v>130017616</v>
      </c>
      <c r="I8" s="229">
        <v>15280346</v>
      </c>
      <c r="J8" s="620"/>
    </row>
    <row r="9" spans="1:10" ht="12.95" customHeight="1" x14ac:dyDescent="0.2">
      <c r="A9" s="104" t="s">
        <v>7</v>
      </c>
      <c r="B9" s="105" t="s">
        <v>280</v>
      </c>
      <c r="C9" s="95"/>
      <c r="D9" s="95"/>
      <c r="E9" s="95"/>
      <c r="F9" s="105" t="s">
        <v>285</v>
      </c>
      <c r="G9" s="95"/>
      <c r="H9" s="95"/>
      <c r="I9" s="229"/>
      <c r="J9" s="620"/>
    </row>
    <row r="10" spans="1:10" ht="12.75" customHeight="1" x14ac:dyDescent="0.2">
      <c r="A10" s="104" t="s">
        <v>8</v>
      </c>
      <c r="B10" s="105" t="s">
        <v>281</v>
      </c>
      <c r="C10" s="95"/>
      <c r="D10" s="95"/>
      <c r="E10" s="95"/>
      <c r="F10" s="105" t="s">
        <v>137</v>
      </c>
      <c r="G10" s="95"/>
      <c r="H10" s="95"/>
      <c r="I10" s="229"/>
      <c r="J10" s="620"/>
    </row>
    <row r="11" spans="1:10" ht="12.95" customHeight="1" x14ac:dyDescent="0.2">
      <c r="A11" s="104" t="s">
        <v>9</v>
      </c>
      <c r="B11" s="105" t="s">
        <v>282</v>
      </c>
      <c r="C11" s="96"/>
      <c r="D11" s="96"/>
      <c r="E11" s="96"/>
      <c r="F11" s="167"/>
      <c r="G11" s="95"/>
      <c r="H11" s="95"/>
      <c r="I11" s="229"/>
      <c r="J11" s="620"/>
    </row>
    <row r="12" spans="1:10" ht="12.95" customHeight="1" x14ac:dyDescent="0.2">
      <c r="A12" s="104" t="s">
        <v>10</v>
      </c>
      <c r="B12" s="30"/>
      <c r="C12" s="95"/>
      <c r="D12" s="95"/>
      <c r="E12" s="95"/>
      <c r="F12" s="167"/>
      <c r="G12" s="95"/>
      <c r="H12" s="95"/>
      <c r="I12" s="229"/>
      <c r="J12" s="620"/>
    </row>
    <row r="13" spans="1:10" ht="12.95" customHeight="1" x14ac:dyDescent="0.2">
      <c r="A13" s="104" t="s">
        <v>11</v>
      </c>
      <c r="B13" s="30"/>
      <c r="C13" s="95"/>
      <c r="D13" s="95"/>
      <c r="E13" s="95"/>
      <c r="F13" s="168"/>
      <c r="G13" s="95"/>
      <c r="H13" s="95"/>
      <c r="I13" s="229"/>
      <c r="J13" s="620"/>
    </row>
    <row r="14" spans="1:10" ht="12.95" customHeight="1" x14ac:dyDescent="0.2">
      <c r="A14" s="104" t="s">
        <v>12</v>
      </c>
      <c r="B14" s="165"/>
      <c r="C14" s="96"/>
      <c r="D14" s="96"/>
      <c r="E14" s="96"/>
      <c r="F14" s="167"/>
      <c r="G14" s="95"/>
      <c r="H14" s="95"/>
      <c r="I14" s="229"/>
      <c r="J14" s="620"/>
    </row>
    <row r="15" spans="1:10" x14ac:dyDescent="0.2">
      <c r="A15" s="104" t="s">
        <v>13</v>
      </c>
      <c r="B15" s="30"/>
      <c r="C15" s="96"/>
      <c r="D15" s="96"/>
      <c r="E15" s="96"/>
      <c r="F15" s="167"/>
      <c r="G15" s="95"/>
      <c r="H15" s="95"/>
      <c r="I15" s="229"/>
      <c r="J15" s="620"/>
    </row>
    <row r="16" spans="1:10" ht="12.95" customHeight="1" thickBot="1" x14ac:dyDescent="0.25">
      <c r="A16" s="135" t="s">
        <v>14</v>
      </c>
      <c r="B16" s="166"/>
      <c r="C16" s="137"/>
      <c r="D16" s="137"/>
      <c r="E16" s="137"/>
      <c r="F16" s="136" t="s">
        <v>34</v>
      </c>
      <c r="G16" s="235"/>
      <c r="H16" s="235"/>
      <c r="I16" s="233"/>
      <c r="J16" s="620"/>
    </row>
    <row r="17" spans="1:10" ht="15.95" customHeight="1" thickBot="1" x14ac:dyDescent="0.25">
      <c r="A17" s="107" t="s">
        <v>15</v>
      </c>
      <c r="B17" s="58" t="s">
        <v>292</v>
      </c>
      <c r="C17" s="98">
        <f>+C6+C8+C9+C11+C12+C13+C14+C15+C16</f>
        <v>197390000</v>
      </c>
      <c r="D17" s="98">
        <f>+D6+D8+D9+D11+D12+D13+D14+D15+D16</f>
        <v>195903200</v>
      </c>
      <c r="E17" s="98">
        <f>+E6+E8+E9+E11+E12+E13+E14+E15+E16</f>
        <v>16114847</v>
      </c>
      <c r="F17" s="58" t="s">
        <v>293</v>
      </c>
      <c r="G17" s="98">
        <f>+G6+G8+G10+G11+G12+G13+G14+G15+G16</f>
        <v>209052412</v>
      </c>
      <c r="H17" s="98">
        <f>+H6+H8+H10+H11+H12+H13+H14+H15+H16</f>
        <v>173070028</v>
      </c>
      <c r="I17" s="124">
        <f>+I6+I8+I10+I11+I12+I13+I14+I15+I16</f>
        <v>15485616</v>
      </c>
      <c r="J17" s="620"/>
    </row>
    <row r="18" spans="1:10" ht="12.95" customHeight="1" x14ac:dyDescent="0.2">
      <c r="A18" s="102" t="s">
        <v>16</v>
      </c>
      <c r="B18" s="115" t="s">
        <v>152</v>
      </c>
      <c r="C18" s="122">
        <v>0</v>
      </c>
      <c r="D18" s="122">
        <v>0</v>
      </c>
      <c r="E18" s="122">
        <v>0</v>
      </c>
      <c r="F18" s="110" t="s">
        <v>126</v>
      </c>
      <c r="G18" s="236"/>
      <c r="H18" s="236"/>
      <c r="I18" s="234"/>
      <c r="J18" s="620"/>
    </row>
    <row r="19" spans="1:10" ht="12.95" customHeight="1" x14ac:dyDescent="0.2">
      <c r="A19" s="104" t="s">
        <v>17</v>
      </c>
      <c r="B19" s="116" t="s">
        <v>141</v>
      </c>
      <c r="C19" s="48">
        <v>0</v>
      </c>
      <c r="D19" s="48">
        <v>0</v>
      </c>
      <c r="E19" s="48">
        <v>0</v>
      </c>
      <c r="F19" s="110" t="s">
        <v>129</v>
      </c>
      <c r="G19" s="48"/>
      <c r="H19" s="48"/>
      <c r="I19" s="232"/>
      <c r="J19" s="620"/>
    </row>
    <row r="20" spans="1:10" ht="12.95" customHeight="1" x14ac:dyDescent="0.2">
      <c r="A20" s="102" t="s">
        <v>18</v>
      </c>
      <c r="B20" s="116" t="s">
        <v>142</v>
      </c>
      <c r="C20" s="48"/>
      <c r="D20" s="48"/>
      <c r="E20" s="48"/>
      <c r="F20" s="110" t="s">
        <v>100</v>
      </c>
      <c r="G20" s="48"/>
      <c r="H20" s="48">
        <v>0</v>
      </c>
      <c r="I20" s="232">
        <v>0</v>
      </c>
      <c r="J20" s="620"/>
    </row>
    <row r="21" spans="1:10" ht="12.95" customHeight="1" x14ac:dyDescent="0.2">
      <c r="A21" s="104" t="s">
        <v>19</v>
      </c>
      <c r="B21" s="116" t="s">
        <v>143</v>
      </c>
      <c r="C21" s="48"/>
      <c r="D21" s="48"/>
      <c r="E21" s="48"/>
      <c r="F21" s="110" t="s">
        <v>101</v>
      </c>
      <c r="G21" s="48"/>
      <c r="H21" s="48"/>
      <c r="I21" s="232"/>
      <c r="J21" s="620"/>
    </row>
    <row r="22" spans="1:10" ht="12.95" customHeight="1" x14ac:dyDescent="0.2">
      <c r="A22" s="102" t="s">
        <v>20</v>
      </c>
      <c r="B22" s="116" t="s">
        <v>144</v>
      </c>
      <c r="C22" s="48"/>
      <c r="D22" s="48"/>
      <c r="E22" s="48"/>
      <c r="F22" s="109" t="s">
        <v>140</v>
      </c>
      <c r="G22" s="48"/>
      <c r="H22" s="48"/>
      <c r="I22" s="232"/>
      <c r="J22" s="620"/>
    </row>
    <row r="23" spans="1:10" ht="12.95" customHeight="1" x14ac:dyDescent="0.2">
      <c r="A23" s="104" t="s">
        <v>21</v>
      </c>
      <c r="B23" s="117" t="s">
        <v>145</v>
      </c>
      <c r="C23" s="48"/>
      <c r="D23" s="48"/>
      <c r="E23" s="48"/>
      <c r="F23" s="110" t="s">
        <v>130</v>
      </c>
      <c r="G23" s="48"/>
      <c r="H23" s="48"/>
      <c r="I23" s="232"/>
      <c r="J23" s="620"/>
    </row>
    <row r="24" spans="1:10" ht="12.95" customHeight="1" x14ac:dyDescent="0.2">
      <c r="A24" s="102" t="s">
        <v>22</v>
      </c>
      <c r="B24" s="118" t="s">
        <v>146</v>
      </c>
      <c r="C24" s="112">
        <f>+C25+C26+C27+C28+C29</f>
        <v>0</v>
      </c>
      <c r="D24" s="112">
        <f>+D25+D26+D27+D28+D29</f>
        <v>0</v>
      </c>
      <c r="E24" s="112">
        <f>+E25+E26+E27+E28+E29</f>
        <v>0</v>
      </c>
      <c r="F24" s="119" t="s">
        <v>128</v>
      </c>
      <c r="G24" s="48"/>
      <c r="H24" s="48"/>
      <c r="I24" s="232"/>
      <c r="J24" s="620"/>
    </row>
    <row r="25" spans="1:10" ht="12.95" customHeight="1" x14ac:dyDescent="0.2">
      <c r="A25" s="104" t="s">
        <v>23</v>
      </c>
      <c r="B25" s="117" t="s">
        <v>147</v>
      </c>
      <c r="C25" s="48"/>
      <c r="D25" s="48"/>
      <c r="E25" s="48"/>
      <c r="F25" s="119" t="s">
        <v>286</v>
      </c>
      <c r="G25" s="48"/>
      <c r="H25" s="48"/>
      <c r="I25" s="232"/>
      <c r="J25" s="620"/>
    </row>
    <row r="26" spans="1:10" ht="12.95" customHeight="1" x14ac:dyDescent="0.2">
      <c r="A26" s="102" t="s">
        <v>24</v>
      </c>
      <c r="B26" s="117" t="s">
        <v>148</v>
      </c>
      <c r="C26" s="48"/>
      <c r="D26" s="48"/>
      <c r="E26" s="48"/>
      <c r="F26" s="114"/>
      <c r="G26" s="48"/>
      <c r="H26" s="48"/>
      <c r="I26" s="232"/>
      <c r="J26" s="620"/>
    </row>
    <row r="27" spans="1:10" ht="12.95" customHeight="1" x14ac:dyDescent="0.2">
      <c r="A27" s="104" t="s">
        <v>25</v>
      </c>
      <c r="B27" s="116" t="s">
        <v>149</v>
      </c>
      <c r="C27" s="48"/>
      <c r="D27" s="48"/>
      <c r="E27" s="48"/>
      <c r="F27" s="56"/>
      <c r="G27" s="48"/>
      <c r="H27" s="48"/>
      <c r="I27" s="232"/>
      <c r="J27" s="620"/>
    </row>
    <row r="28" spans="1:10" ht="12.95" customHeight="1" x14ac:dyDescent="0.2">
      <c r="A28" s="102" t="s">
        <v>26</v>
      </c>
      <c r="B28" s="120" t="s">
        <v>150</v>
      </c>
      <c r="C28" s="48"/>
      <c r="D28" s="48"/>
      <c r="E28" s="48"/>
      <c r="F28" s="30"/>
      <c r="G28" s="48"/>
      <c r="H28" s="48"/>
      <c r="I28" s="232"/>
      <c r="J28" s="620"/>
    </row>
    <row r="29" spans="1:10" ht="12.95" customHeight="1" thickBot="1" x14ac:dyDescent="0.25">
      <c r="A29" s="104" t="s">
        <v>27</v>
      </c>
      <c r="B29" s="121" t="s">
        <v>151</v>
      </c>
      <c r="C29" s="48"/>
      <c r="D29" s="48"/>
      <c r="E29" s="48"/>
      <c r="F29" s="56"/>
      <c r="G29" s="48"/>
      <c r="H29" s="48"/>
      <c r="I29" s="232"/>
      <c r="J29" s="620"/>
    </row>
    <row r="30" spans="1:10" ht="21.75" customHeight="1" thickBot="1" x14ac:dyDescent="0.25">
      <c r="A30" s="107" t="s">
        <v>28</v>
      </c>
      <c r="B30" s="58" t="s">
        <v>283</v>
      </c>
      <c r="C30" s="98">
        <f>+C18+C24</f>
        <v>0</v>
      </c>
      <c r="D30" s="98">
        <f>+D18+D24</f>
        <v>0</v>
      </c>
      <c r="E30" s="98">
        <f>+E18+E24</f>
        <v>0</v>
      </c>
      <c r="F30" s="58" t="s">
        <v>287</v>
      </c>
      <c r="G30" s="98">
        <f>SUM(G18:G29)</f>
        <v>0</v>
      </c>
      <c r="H30" s="98">
        <f>SUM(H18:H29)</f>
        <v>0</v>
      </c>
      <c r="I30" s="124">
        <f>SUM(I18:I29)</f>
        <v>0</v>
      </c>
      <c r="J30" s="620"/>
    </row>
    <row r="31" spans="1:10" ht="13.5" thickBot="1" x14ac:dyDescent="0.25">
      <c r="A31" s="107" t="s">
        <v>29</v>
      </c>
      <c r="B31" s="113" t="s">
        <v>288</v>
      </c>
      <c r="C31" s="256">
        <f>+C17+C30</f>
        <v>197390000</v>
      </c>
      <c r="D31" s="256">
        <f>+D17+D30</f>
        <v>195903200</v>
      </c>
      <c r="E31" s="257">
        <f>+E17+E30</f>
        <v>16114847</v>
      </c>
      <c r="F31" s="113" t="s">
        <v>289</v>
      </c>
      <c r="G31" s="256">
        <f>+G17+G30</f>
        <v>209052412</v>
      </c>
      <c r="H31" s="256">
        <f>+H17+H30</f>
        <v>173070028</v>
      </c>
      <c r="I31" s="257">
        <f>+I17+I30</f>
        <v>15485616</v>
      </c>
      <c r="J31" s="620"/>
    </row>
    <row r="32" spans="1:10" ht="13.5" thickBot="1" x14ac:dyDescent="0.25">
      <c r="A32" s="107" t="s">
        <v>30</v>
      </c>
      <c r="B32" s="113" t="s">
        <v>104</v>
      </c>
      <c r="C32" s="256">
        <f>IF(C17-G17&lt;0,G17-C17,"-")</f>
        <v>11662412</v>
      </c>
      <c r="D32" s="256" t="str">
        <f>IF(D17-H17&lt;0,H17-D17,"-")</f>
        <v>-</v>
      </c>
      <c r="E32" s="257" t="str">
        <f>IF(E17-I17&lt;0,I17-E17,"-")</f>
        <v>-</v>
      </c>
      <c r="F32" s="113" t="s">
        <v>105</v>
      </c>
      <c r="G32" s="256" t="str">
        <f>IF(C17-G17&gt;0,C17-G17,"-")</f>
        <v>-</v>
      </c>
      <c r="H32" s="256">
        <f>IF(D17-H17&gt;0,D17-H17,"-")</f>
        <v>22833172</v>
      </c>
      <c r="I32" s="257">
        <f>IF(E17-I17&gt;0,E17-I17,"-")</f>
        <v>629231</v>
      </c>
      <c r="J32" s="620"/>
    </row>
    <row r="33" spans="1:10" ht="13.5" thickBot="1" x14ac:dyDescent="0.25">
      <c r="A33" s="107" t="s">
        <v>31</v>
      </c>
      <c r="B33" s="113" t="s">
        <v>450</v>
      </c>
      <c r="C33" s="256">
        <f>IF(C31-G31&lt;0,G31-C31,"-")</f>
        <v>11662412</v>
      </c>
      <c r="D33" s="256" t="str">
        <f>IF(D31-H31&lt;0,H31-D31,"-")</f>
        <v>-</v>
      </c>
      <c r="E33" s="256" t="str">
        <f>IF(E31-I31&lt;0,I31-E31,"-")</f>
        <v>-</v>
      </c>
      <c r="F33" s="113" t="s">
        <v>451</v>
      </c>
      <c r="G33" s="256" t="str">
        <f>IF(C31-G31&gt;0,C31-G31,"-")</f>
        <v>-</v>
      </c>
      <c r="H33" s="256">
        <f>IF(D31-H31&gt;0,D31-H31,"-")</f>
        <v>22833172</v>
      </c>
      <c r="I33" s="256">
        <f>IF(E31-I31&gt;0,E31-I31,"-")</f>
        <v>629231</v>
      </c>
      <c r="J33" s="620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12</vt:i4>
      </vt:variant>
    </vt:vector>
  </HeadingPairs>
  <TitlesOfParts>
    <vt:vector size="37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Z_6.1.sz.mell</vt:lpstr>
      <vt:lpstr>5. mell.</vt:lpstr>
      <vt:lpstr>Z_6.1.1.sz.mell</vt:lpstr>
      <vt:lpstr>Z_6.1.2.sz.mell</vt:lpstr>
      <vt:lpstr>Z_6.1.3.sz.mell</vt:lpstr>
      <vt:lpstr>Z7.sz.mell</vt:lpstr>
      <vt:lpstr>Z_8.sz.mell</vt:lpstr>
      <vt:lpstr>Z_1.tájékoztató_t.</vt:lpstr>
      <vt:lpstr>Z_2.tájékoztató_t.</vt:lpstr>
      <vt:lpstr>Z_3.1.tájékoztató_t.</vt:lpstr>
      <vt:lpstr>Z_3.2.tájékoztató_t.</vt:lpstr>
      <vt:lpstr>Z_3.3.tájékoztató_t.</vt:lpstr>
      <vt:lpstr>Z_4.tájékoztató_t.</vt:lpstr>
      <vt:lpstr>Z_3.3.tájékoztató_t.!_ftn1</vt:lpstr>
      <vt:lpstr>Z_3.3.tájékoztató_t.!_ftnref1</vt:lpstr>
      <vt:lpstr>Z_3.1.tájékoztató_t.!Nyomtatási_cím</vt:lpstr>
      <vt:lpstr>Z_6.1.1.sz.mell!Nyomtatási_cím</vt:lpstr>
      <vt:lpstr>Z_6.1.2.sz.mell!Nyomtatási_cím</vt:lpstr>
      <vt:lpstr>Z_6.1.3.sz.mell!Nyomtatási_cím</vt:lpstr>
      <vt:lpstr>Z_6.1.sz.mell!Nyomtatási_cím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tolcsva3</cp:lastModifiedBy>
  <cp:lastPrinted>2021-05-21T09:59:09Z</cp:lastPrinted>
  <dcterms:created xsi:type="dcterms:W3CDTF">1999-10-30T10:30:45Z</dcterms:created>
  <dcterms:modified xsi:type="dcterms:W3CDTF">2021-05-25T08:01:25Z</dcterms:modified>
</cp:coreProperties>
</file>