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Önkormányzat 2\Desktop\rendeletek\2021\"/>
    </mc:Choice>
  </mc:AlternateContent>
  <xr:revisionPtr revIDLastSave="0" documentId="8_{3863F0B5-E0BF-421D-96C9-1BDC62FA7786}" xr6:coauthVersionLast="46" xr6:coauthVersionMax="46" xr10:uidLastSave="{00000000-0000-0000-0000-000000000000}"/>
  <bookViews>
    <workbookView xWindow="1770" yWindow="1770" windowWidth="15375" windowHeight="7995" activeTab="2"/>
  </bookViews>
  <sheets>
    <sheet name="1." sheetId="23" r:id="rId1"/>
    <sheet name="2." sheetId="24" r:id="rId2"/>
    <sheet name="Normatíva 3.mell" sheetId="38" r:id="rId3"/>
    <sheet name="4." sheetId="25" r:id="rId4"/>
    <sheet name="5.-6." sheetId="28" r:id="rId5"/>
    <sheet name="7.A" sheetId="30" r:id="rId6"/>
    <sheet name="7.B" sheetId="33" r:id="rId7"/>
    <sheet name="8." sheetId="31" r:id="rId8"/>
    <sheet name="9." sheetId="35" r:id="rId9"/>
    <sheet name="10." sheetId="6" r:id="rId10"/>
    <sheet name="11." sheetId="37" r:id="rId11"/>
    <sheet name="12." sheetId="36" r:id="rId12"/>
  </sheets>
  <externalReferences>
    <externalReference r:id="rId13"/>
  </externalReferences>
  <definedNames>
    <definedName name="_xlnm.Print_Area" localSheetId="10">'11.'!$A$1:$H$35</definedName>
    <definedName name="_xlnm.Print_Area" localSheetId="6">'7.B'!$A$1:$N$48</definedName>
    <definedName name="_xlnm.Print_Area" localSheetId="7">'8.'!$A$1:$F$21</definedName>
  </definedNames>
  <calcPr calcId="181029"/>
</workbook>
</file>

<file path=xl/calcChain.xml><?xml version="1.0" encoding="utf-8"?>
<calcChain xmlns="http://schemas.openxmlformats.org/spreadsheetml/2006/main">
  <c r="E32" i="38" l="1"/>
  <c r="E31" i="38"/>
  <c r="E48" i="38"/>
  <c r="E47" i="38"/>
  <c r="E45" i="38"/>
  <c r="E42" i="38"/>
  <c r="E41" i="38"/>
  <c r="E40" i="38"/>
  <c r="E39" i="38"/>
  <c r="E38" i="38"/>
  <c r="E37" i="38"/>
  <c r="E30" i="38"/>
  <c r="E29" i="38"/>
  <c r="E27" i="38"/>
  <c r="E25" i="38"/>
  <c r="E24" i="38"/>
  <c r="E23" i="38"/>
  <c r="E17" i="38"/>
  <c r="E19" i="38"/>
  <c r="E7" i="38"/>
  <c r="B24" i="28"/>
  <c r="B21" i="25"/>
  <c r="B26" i="24"/>
  <c r="B21" i="24"/>
  <c r="C53" i="23"/>
  <c r="C41" i="33"/>
  <c r="E25" i="30"/>
  <c r="E26" i="30"/>
  <c r="B13" i="28"/>
  <c r="F11" i="25"/>
  <c r="F10" i="25"/>
  <c r="B22" i="25"/>
  <c r="B22" i="24"/>
  <c r="B34" i="33"/>
  <c r="E9" i="31"/>
  <c r="B45" i="33"/>
  <c r="C45" i="33"/>
  <c r="D34" i="33"/>
  <c r="D36" i="33"/>
  <c r="E34" i="33"/>
  <c r="E36" i="33"/>
  <c r="F34" i="33"/>
  <c r="F36" i="33"/>
  <c r="G34" i="33"/>
  <c r="G36" i="33"/>
  <c r="G46" i="33"/>
  <c r="G47" i="33"/>
  <c r="H34" i="33"/>
  <c r="H36" i="33"/>
  <c r="I34" i="33"/>
  <c r="I36" i="33"/>
  <c r="J34" i="33"/>
  <c r="K34" i="33"/>
  <c r="K44" i="33"/>
  <c r="L34" i="33"/>
  <c r="L36" i="33"/>
  <c r="M34" i="33"/>
  <c r="C34" i="33"/>
  <c r="C36" i="33"/>
  <c r="N31" i="33"/>
  <c r="F23" i="25"/>
  <c r="F22" i="25"/>
  <c r="F13" i="25"/>
  <c r="F12" i="25"/>
  <c r="F9" i="25"/>
  <c r="F8" i="25"/>
  <c r="B23" i="25"/>
  <c r="B9" i="25"/>
  <c r="D18" i="24"/>
  <c r="F18" i="25"/>
  <c r="B28" i="24"/>
  <c r="B8" i="24"/>
  <c r="N35" i="33"/>
  <c r="D60" i="36"/>
  <c r="C60" i="36"/>
  <c r="B60" i="36"/>
  <c r="E59" i="36"/>
  <c r="E58" i="36"/>
  <c r="E57" i="36"/>
  <c r="E56" i="36"/>
  <c r="D55" i="36"/>
  <c r="C55" i="36"/>
  <c r="B55" i="36"/>
  <c r="D53" i="36"/>
  <c r="C53" i="36"/>
  <c r="B53" i="36"/>
  <c r="E52" i="36"/>
  <c r="E51" i="36"/>
  <c r="E50" i="36"/>
  <c r="E53" i="36"/>
  <c r="D47" i="36"/>
  <c r="C47" i="36"/>
  <c r="B47" i="36"/>
  <c r="E46" i="36"/>
  <c r="E45" i="36"/>
  <c r="E44" i="36"/>
  <c r="E43" i="36"/>
  <c r="D42" i="36"/>
  <c r="C42" i="36"/>
  <c r="B42" i="36"/>
  <c r="D40" i="36"/>
  <c r="C40" i="36"/>
  <c r="B40" i="36"/>
  <c r="E39" i="36"/>
  <c r="E38" i="36"/>
  <c r="E37" i="36"/>
  <c r="D15" i="24"/>
  <c r="C7" i="31"/>
  <c r="C9" i="37"/>
  <c r="D9" i="37"/>
  <c r="C8" i="37"/>
  <c r="D8" i="37"/>
  <c r="O5" i="30"/>
  <c r="O6" i="30"/>
  <c r="O7" i="30"/>
  <c r="O8" i="30"/>
  <c r="O9" i="30"/>
  <c r="O10" i="30"/>
  <c r="O11" i="30"/>
  <c r="O12" i="30"/>
  <c r="C13" i="30"/>
  <c r="D13" i="30"/>
  <c r="E13" i="30"/>
  <c r="F13" i="30"/>
  <c r="G13" i="30"/>
  <c r="H13" i="30"/>
  <c r="I13" i="30"/>
  <c r="J13" i="30"/>
  <c r="K13" i="30"/>
  <c r="L13" i="30"/>
  <c r="M13" i="30"/>
  <c r="N13" i="30"/>
  <c r="O15" i="30"/>
  <c r="O16" i="30"/>
  <c r="O17" i="30"/>
  <c r="O18" i="30"/>
  <c r="O19" i="30"/>
  <c r="O22" i="30"/>
  <c r="O23" i="30"/>
  <c r="O24" i="30"/>
  <c r="F25" i="30"/>
  <c r="F26" i="30"/>
  <c r="G25" i="30"/>
  <c r="H25" i="30"/>
  <c r="H26" i="30"/>
  <c r="I25" i="30"/>
  <c r="J25" i="30"/>
  <c r="K25" i="30"/>
  <c r="K26" i="30"/>
  <c r="L25" i="30"/>
  <c r="L26" i="30"/>
  <c r="M25" i="30"/>
  <c r="N25" i="30"/>
  <c r="N26" i="30"/>
  <c r="N30" i="33"/>
  <c r="N29" i="33"/>
  <c r="N28" i="33"/>
  <c r="N27" i="33"/>
  <c r="N26" i="33"/>
  <c r="D33" i="36"/>
  <c r="C33" i="36"/>
  <c r="B33" i="36"/>
  <c r="E32" i="36"/>
  <c r="E31" i="36"/>
  <c r="E30" i="36"/>
  <c r="E33" i="36"/>
  <c r="E29" i="36"/>
  <c r="D28" i="36"/>
  <c r="C28" i="36"/>
  <c r="B28" i="36"/>
  <c r="D26" i="36"/>
  <c r="C26" i="36"/>
  <c r="B26" i="36"/>
  <c r="E25" i="36"/>
  <c r="E24" i="36"/>
  <c r="E23" i="36"/>
  <c r="C18" i="36"/>
  <c r="B18" i="36"/>
  <c r="E17" i="36"/>
  <c r="E16" i="36"/>
  <c r="E15" i="36"/>
  <c r="E18" i="36"/>
  <c r="E14" i="36"/>
  <c r="D13" i="36"/>
  <c r="C13" i="36"/>
  <c r="B13" i="36"/>
  <c r="D11" i="36"/>
  <c r="C11" i="36"/>
  <c r="B11" i="36"/>
  <c r="E10" i="36"/>
  <c r="E9" i="36"/>
  <c r="E11" i="36"/>
  <c r="E8" i="36"/>
  <c r="E7" i="36"/>
  <c r="G10" i="37"/>
  <c r="H10" i="37"/>
  <c r="G23" i="37"/>
  <c r="H23" i="37"/>
  <c r="G22" i="37"/>
  <c r="H22" i="37"/>
  <c r="G21" i="37"/>
  <c r="H21" i="37"/>
  <c r="G11" i="37"/>
  <c r="H11" i="37"/>
  <c r="G9" i="37"/>
  <c r="H9" i="37"/>
  <c r="G8" i="37"/>
  <c r="H8" i="37"/>
  <c r="N11" i="33"/>
  <c r="D26" i="24"/>
  <c r="C8" i="31"/>
  <c r="E8" i="31"/>
  <c r="M45" i="33"/>
  <c r="L45" i="33"/>
  <c r="K45" i="33"/>
  <c r="J45" i="33"/>
  <c r="I45" i="33"/>
  <c r="H45" i="33"/>
  <c r="G45" i="33"/>
  <c r="F45" i="33"/>
  <c r="E45" i="33"/>
  <c r="N45" i="33"/>
  <c r="D45" i="33"/>
  <c r="N42" i="33"/>
  <c r="L41" i="33"/>
  <c r="L43" i="33"/>
  <c r="K41" i="33"/>
  <c r="K43" i="33"/>
  <c r="J41" i="33"/>
  <c r="J43" i="33"/>
  <c r="I41" i="33"/>
  <c r="I43" i="33"/>
  <c r="H41" i="33"/>
  <c r="H43" i="33"/>
  <c r="G41" i="33"/>
  <c r="F41" i="33"/>
  <c r="F43" i="33"/>
  <c r="E41" i="33"/>
  <c r="E43" i="33"/>
  <c r="D41" i="33"/>
  <c r="D43" i="33"/>
  <c r="B41" i="33"/>
  <c r="B43" i="33"/>
  <c r="N40" i="33"/>
  <c r="N39" i="33"/>
  <c r="M41" i="33"/>
  <c r="M44" i="33"/>
  <c r="N37" i="33"/>
  <c r="N33" i="33"/>
  <c r="N32" i="33"/>
  <c r="M24" i="33"/>
  <c r="L24" i="33"/>
  <c r="K24" i="33"/>
  <c r="J24" i="33"/>
  <c r="I24" i="33"/>
  <c r="H24" i="33"/>
  <c r="G24" i="33"/>
  <c r="F24" i="33"/>
  <c r="D24" i="33"/>
  <c r="C24" i="33"/>
  <c r="B24" i="33"/>
  <c r="N23" i="33"/>
  <c r="N20" i="33"/>
  <c r="N19" i="33"/>
  <c r="N18" i="33"/>
  <c r="M17" i="33"/>
  <c r="M21" i="33"/>
  <c r="M25" i="33"/>
  <c r="L17" i="33"/>
  <c r="L21" i="33"/>
  <c r="L25" i="33"/>
  <c r="J17" i="33"/>
  <c r="J21" i="33"/>
  <c r="I17" i="33"/>
  <c r="I21" i="33"/>
  <c r="I25" i="33"/>
  <c r="H17" i="33"/>
  <c r="H21" i="33"/>
  <c r="G17" i="33"/>
  <c r="G21" i="33"/>
  <c r="F17" i="33"/>
  <c r="F21" i="33"/>
  <c r="E17" i="33"/>
  <c r="E21" i="33"/>
  <c r="D17" i="33"/>
  <c r="D21" i="33"/>
  <c r="D25" i="33"/>
  <c r="C17" i="33"/>
  <c r="C21" i="33"/>
  <c r="B17" i="33"/>
  <c r="N17" i="33"/>
  <c r="N16" i="33"/>
  <c r="K17" i="33"/>
  <c r="K21" i="33"/>
  <c r="N14" i="33"/>
  <c r="N12" i="33"/>
  <c r="L10" i="33"/>
  <c r="L13" i="33"/>
  <c r="K10" i="33"/>
  <c r="K13" i="33"/>
  <c r="J10" i="33"/>
  <c r="J13" i="33"/>
  <c r="I10" i="33"/>
  <c r="I13" i="33"/>
  <c r="I22" i="33"/>
  <c r="H10" i="33"/>
  <c r="H13" i="33"/>
  <c r="G10" i="33"/>
  <c r="G13" i="33"/>
  <c r="G22" i="33"/>
  <c r="F10" i="33"/>
  <c r="F13" i="33"/>
  <c r="E10" i="33"/>
  <c r="D10" i="33"/>
  <c r="C10" i="33"/>
  <c r="B10" i="33"/>
  <c r="B13" i="33"/>
  <c r="N9" i="33"/>
  <c r="N8" i="33"/>
  <c r="N7" i="33"/>
  <c r="M10" i="33"/>
  <c r="M13" i="33"/>
  <c r="F34" i="37"/>
  <c r="G34" i="37"/>
  <c r="H34" i="37"/>
  <c r="B34" i="37"/>
  <c r="C34" i="37"/>
  <c r="D34" i="37"/>
  <c r="F33" i="37"/>
  <c r="G33" i="37"/>
  <c r="H33" i="37"/>
  <c r="F32" i="37"/>
  <c r="G32" i="37"/>
  <c r="H32" i="37"/>
  <c r="C32" i="37"/>
  <c r="D32" i="37"/>
  <c r="H31" i="37"/>
  <c r="F30" i="37"/>
  <c r="G30" i="37"/>
  <c r="H30" i="37"/>
  <c r="B30" i="37"/>
  <c r="C30" i="37"/>
  <c r="D30" i="37"/>
  <c r="F28" i="37"/>
  <c r="G28" i="37"/>
  <c r="H28" i="37"/>
  <c r="B28" i="37"/>
  <c r="C28" i="37"/>
  <c r="D28" i="37"/>
  <c r="F27" i="37"/>
  <c r="G27" i="37"/>
  <c r="H27" i="37"/>
  <c r="G26" i="37"/>
  <c r="H26" i="37"/>
  <c r="F25" i="37"/>
  <c r="G25" i="37"/>
  <c r="H25" i="37"/>
  <c r="B23" i="37"/>
  <c r="B24" i="37"/>
  <c r="C23" i="37"/>
  <c r="D23" i="37"/>
  <c r="B22" i="37"/>
  <c r="C22" i="37"/>
  <c r="D22" i="37"/>
  <c r="F20" i="37"/>
  <c r="G20" i="37"/>
  <c r="H20" i="37"/>
  <c r="F18" i="37"/>
  <c r="G18" i="37"/>
  <c r="H18" i="37"/>
  <c r="B18" i="37"/>
  <c r="C18" i="37"/>
  <c r="D18" i="37"/>
  <c r="G17" i="37"/>
  <c r="H17" i="37"/>
  <c r="F16" i="37"/>
  <c r="G16" i="37"/>
  <c r="H16" i="37"/>
  <c r="B16" i="37"/>
  <c r="C16" i="37"/>
  <c r="D16" i="37"/>
  <c r="F14" i="37"/>
  <c r="G14" i="37"/>
  <c r="H14" i="37"/>
  <c r="B14" i="37"/>
  <c r="C14" i="37"/>
  <c r="D14" i="37"/>
  <c r="F13" i="37"/>
  <c r="G13" i="37"/>
  <c r="H13" i="37"/>
  <c r="B13" i="37"/>
  <c r="C13" i="37"/>
  <c r="D13" i="37"/>
  <c r="F12" i="37"/>
  <c r="F15" i="37"/>
  <c r="B12" i="37"/>
  <c r="C12" i="37"/>
  <c r="D12" i="37"/>
  <c r="B11" i="37"/>
  <c r="C11" i="37"/>
  <c r="D11" i="37"/>
  <c r="B10" i="37"/>
  <c r="C10" i="37"/>
  <c r="D10" i="37"/>
  <c r="G7" i="37"/>
  <c r="H7" i="37"/>
  <c r="G18" i="35"/>
  <c r="H17" i="35"/>
  <c r="H16" i="35"/>
  <c r="H15" i="35"/>
  <c r="H14" i="35"/>
  <c r="H13" i="35"/>
  <c r="H12" i="35"/>
  <c r="E18" i="35"/>
  <c r="D18" i="35"/>
  <c r="C18" i="35"/>
  <c r="E26" i="36"/>
  <c r="D13" i="33"/>
  <c r="F24" i="37"/>
  <c r="F29" i="37"/>
  <c r="G29" i="37"/>
  <c r="H29" i="37"/>
  <c r="H10" i="35"/>
  <c r="H11" i="35"/>
  <c r="F18" i="35"/>
  <c r="N15" i="33"/>
  <c r="E13" i="33"/>
  <c r="K36" i="33"/>
  <c r="H44" i="33"/>
  <c r="N6" i="33"/>
  <c r="B18" i="35"/>
  <c r="G24" i="37"/>
  <c r="H24" i="37"/>
  <c r="D18" i="31"/>
  <c r="C18" i="31"/>
  <c r="E17" i="31"/>
  <c r="E16" i="31"/>
  <c r="D14" i="31"/>
  <c r="C14" i="31"/>
  <c r="E13" i="31"/>
  <c r="E12" i="31"/>
  <c r="D10" i="31"/>
  <c r="D19" i="31"/>
  <c r="D21" i="31"/>
  <c r="H27" i="25"/>
  <c r="G27" i="25"/>
  <c r="G32" i="25"/>
  <c r="F27" i="25"/>
  <c r="F32" i="25"/>
  <c r="D27" i="25"/>
  <c r="C27" i="25"/>
  <c r="G24" i="25"/>
  <c r="F24" i="25"/>
  <c r="D24" i="25"/>
  <c r="C24" i="25"/>
  <c r="B24" i="25"/>
  <c r="B25" i="25"/>
  <c r="B28" i="25"/>
  <c r="G23" i="25"/>
  <c r="D23" i="25"/>
  <c r="D25" i="25"/>
  <c r="D28" i="25"/>
  <c r="C23" i="25"/>
  <c r="H25" i="25"/>
  <c r="H28" i="25"/>
  <c r="G22" i="25"/>
  <c r="G25" i="25"/>
  <c r="D22" i="25"/>
  <c r="C22" i="25"/>
  <c r="C25" i="25"/>
  <c r="C28" i="25"/>
  <c r="H18" i="25"/>
  <c r="H32" i="25"/>
  <c r="H34" i="25"/>
  <c r="G18" i="25"/>
  <c r="D18" i="25"/>
  <c r="D32" i="25"/>
  <c r="C18" i="25"/>
  <c r="C32" i="25"/>
  <c r="G14" i="25"/>
  <c r="F14" i="25"/>
  <c r="G13" i="25"/>
  <c r="H16" i="25"/>
  <c r="G11" i="25"/>
  <c r="D11" i="25"/>
  <c r="C11" i="25"/>
  <c r="C16" i="25"/>
  <c r="B11" i="25"/>
  <c r="D10" i="25"/>
  <c r="D16" i="25"/>
  <c r="C81" i="23"/>
  <c r="C79" i="23"/>
  <c r="B78" i="23"/>
  <c r="B64" i="23"/>
  <c r="C64" i="23"/>
  <c r="B61" i="23"/>
  <c r="B53" i="23"/>
  <c r="C46" i="23"/>
  <c r="B45" i="23"/>
  <c r="C43" i="23"/>
  <c r="B35" i="23"/>
  <c r="B11" i="23"/>
  <c r="G6" i="6"/>
  <c r="G11" i="6"/>
  <c r="G7" i="6"/>
  <c r="G8" i="6"/>
  <c r="G9" i="6"/>
  <c r="G10" i="6"/>
  <c r="C11" i="6"/>
  <c r="D11" i="6"/>
  <c r="E11" i="6"/>
  <c r="F11" i="6"/>
  <c r="C78" i="23"/>
  <c r="C26" i="37"/>
  <c r="D26" i="37"/>
  <c r="C54" i="23"/>
  <c r="C55" i="23"/>
  <c r="C56" i="23"/>
  <c r="C57" i="23"/>
  <c r="C13" i="23"/>
  <c r="C14" i="23"/>
  <c r="C15" i="23"/>
  <c r="C24" i="23"/>
  <c r="C26" i="23"/>
  <c r="C27" i="23"/>
  <c r="C28" i="23"/>
  <c r="C29" i="23"/>
  <c r="C31" i="23"/>
  <c r="C32" i="23"/>
  <c r="C33" i="23"/>
  <c r="C34" i="23"/>
  <c r="C35" i="23"/>
  <c r="C44" i="23"/>
  <c r="C49" i="23"/>
  <c r="C62" i="23"/>
  <c r="C63" i="23"/>
  <c r="C66" i="23"/>
  <c r="C68" i="23"/>
  <c r="C70" i="23"/>
  <c r="C71" i="23"/>
  <c r="C72" i="23"/>
  <c r="C73" i="23"/>
  <c r="C74" i="23"/>
  <c r="C75" i="23"/>
  <c r="C76" i="23"/>
  <c r="C77" i="23"/>
  <c r="G16" i="25"/>
  <c r="G20" i="25"/>
  <c r="C20" i="23"/>
  <c r="C37" i="23"/>
  <c r="C38" i="23"/>
  <c r="C45" i="23"/>
  <c r="B18" i="25"/>
  <c r="B32" i="25"/>
  <c r="C39" i="23"/>
  <c r="C41" i="23"/>
  <c r="C42" i="23"/>
  <c r="C58" i="23"/>
  <c r="C59" i="23"/>
  <c r="C60" i="23"/>
  <c r="C61" i="23"/>
  <c r="C65" i="23"/>
  <c r="C50" i="23"/>
  <c r="C51" i="23"/>
  <c r="H30" i="25"/>
  <c r="B30" i="23"/>
  <c r="C17" i="37"/>
  <c r="D17" i="37"/>
  <c r="B33" i="37"/>
  <c r="C33" i="37"/>
  <c r="D33" i="37"/>
  <c r="C7" i="37"/>
  <c r="C21" i="37"/>
  <c r="D21" i="37"/>
  <c r="D7" i="37"/>
  <c r="M36" i="33"/>
  <c r="E24" i="33"/>
  <c r="C13" i="33"/>
  <c r="C22" i="33"/>
  <c r="E47" i="36"/>
  <c r="E40" i="36"/>
  <c r="E60" i="36"/>
  <c r="C24" i="37"/>
  <c r="D24" i="37"/>
  <c r="B29" i="37"/>
  <c r="C29" i="37"/>
  <c r="D29" i="37"/>
  <c r="H18" i="35"/>
  <c r="B17" i="23"/>
  <c r="B36" i="23"/>
  <c r="B47" i="23"/>
  <c r="C17" i="23"/>
  <c r="E14" i="31"/>
  <c r="E18" i="31"/>
  <c r="O20" i="30"/>
  <c r="G43" i="33"/>
  <c r="G44" i="33"/>
  <c r="C25" i="30"/>
  <c r="C26" i="30"/>
  <c r="J36" i="33"/>
  <c r="C30" i="23"/>
  <c r="B9" i="24"/>
  <c r="N24" i="33"/>
  <c r="K22" i="33"/>
  <c r="G25" i="33"/>
  <c r="C43" i="33"/>
  <c r="C44" i="33"/>
  <c r="N38" i="33"/>
  <c r="J44" i="33"/>
  <c r="O21" i="30"/>
  <c r="D25" i="30"/>
  <c r="D20" i="24"/>
  <c r="G26" i="30"/>
  <c r="I26" i="30"/>
  <c r="E46" i="38"/>
  <c r="E35" i="38"/>
  <c r="E50" i="38"/>
  <c r="E54" i="38"/>
  <c r="D15" i="37"/>
  <c r="D19" i="37"/>
  <c r="D35" i="37"/>
  <c r="G15" i="37"/>
  <c r="H15" i="37"/>
  <c r="F19" i="37"/>
  <c r="C30" i="25"/>
  <c r="C34" i="25"/>
  <c r="C20" i="25"/>
  <c r="G28" i="25"/>
  <c r="G30" i="25"/>
  <c r="G34" i="25"/>
  <c r="D20" i="25"/>
  <c r="D30" i="25"/>
  <c r="D34" i="25"/>
  <c r="C15" i="37"/>
  <c r="C19" i="37"/>
  <c r="C35" i="37"/>
  <c r="B67" i="23"/>
  <c r="G12" i="37"/>
  <c r="H12" i="37"/>
  <c r="B15" i="37"/>
  <c r="H20" i="25"/>
  <c r="F25" i="25"/>
  <c r="F28" i="25"/>
  <c r="M43" i="33"/>
  <c r="M46" i="33"/>
  <c r="M47" i="33"/>
  <c r="N41" i="33"/>
  <c r="F46" i="33"/>
  <c r="J46" i="33"/>
  <c r="K46" i="33"/>
  <c r="I46" i="33"/>
  <c r="E46" i="33"/>
  <c r="C46" i="33"/>
  <c r="E44" i="33"/>
  <c r="L46" i="33"/>
  <c r="L47" i="33"/>
  <c r="H46" i="33"/>
  <c r="D46" i="33"/>
  <c r="N34" i="33"/>
  <c r="L44" i="33"/>
  <c r="I44" i="33"/>
  <c r="B36" i="33"/>
  <c r="F44" i="33"/>
  <c r="B44" i="33"/>
  <c r="D47" i="33"/>
  <c r="D44" i="33"/>
  <c r="I47" i="33"/>
  <c r="D22" i="33"/>
  <c r="K25" i="33"/>
  <c r="K47" i="33"/>
  <c r="E25" i="33"/>
  <c r="E47" i="33"/>
  <c r="M22" i="33"/>
  <c r="B21" i="33"/>
  <c r="N21" i="33"/>
  <c r="F25" i="33"/>
  <c r="F47" i="33"/>
  <c r="H22" i="33"/>
  <c r="J22" i="33"/>
  <c r="L22" i="33"/>
  <c r="E22" i="33"/>
  <c r="B22" i="33"/>
  <c r="N13" i="33"/>
  <c r="B25" i="33"/>
  <c r="N10" i="33"/>
  <c r="J25" i="33"/>
  <c r="J47" i="33"/>
  <c r="H25" i="33"/>
  <c r="H47" i="33"/>
  <c r="F22" i="33"/>
  <c r="C25" i="33"/>
  <c r="C47" i="33"/>
  <c r="J26" i="30"/>
  <c r="O25" i="30"/>
  <c r="D26" i="30"/>
  <c r="M26" i="30"/>
  <c r="O13" i="30"/>
  <c r="D32" i="24"/>
  <c r="D31" i="24"/>
  <c r="D34" i="24"/>
  <c r="F16" i="25"/>
  <c r="C10" i="31"/>
  <c r="C19" i="31"/>
  <c r="C21" i="31"/>
  <c r="E7" i="31"/>
  <c r="E10" i="31"/>
  <c r="E19" i="31"/>
  <c r="E21" i="31"/>
  <c r="B31" i="24"/>
  <c r="B10" i="25"/>
  <c r="C36" i="23"/>
  <c r="C47" i="23"/>
  <c r="C82" i="23"/>
  <c r="B8" i="25"/>
  <c r="B16" i="25"/>
  <c r="B20" i="25"/>
  <c r="B7" i="24"/>
  <c r="B15" i="24"/>
  <c r="C67" i="23"/>
  <c r="B69" i="23"/>
  <c r="G19" i="37"/>
  <c r="H19" i="37"/>
  <c r="F35" i="37"/>
  <c r="G35" i="37"/>
  <c r="H35" i="37"/>
  <c r="B31" i="37"/>
  <c r="C31" i="37"/>
  <c r="D31" i="37"/>
  <c r="B19" i="37"/>
  <c r="B35" i="37"/>
  <c r="F30" i="25"/>
  <c r="F34" i="25"/>
  <c r="F35" i="25"/>
  <c r="N43" i="33"/>
  <c r="N44" i="33"/>
  <c r="N36" i="33"/>
  <c r="B46" i="33"/>
  <c r="N46" i="33"/>
  <c r="N25" i="33"/>
  <c r="N22" i="33"/>
  <c r="O26" i="30"/>
  <c r="F20" i="25"/>
  <c r="B30" i="25"/>
  <c r="B34" i="25"/>
  <c r="B35" i="25"/>
  <c r="B20" i="24"/>
  <c r="B34" i="24"/>
  <c r="B32" i="24"/>
  <c r="B80" i="23"/>
  <c r="C69" i="23"/>
  <c r="B47" i="33"/>
  <c r="B48" i="33"/>
  <c r="C5" i="33"/>
  <c r="C48" i="33"/>
  <c r="D5" i="33"/>
  <c r="D48" i="33"/>
  <c r="E5" i="33"/>
  <c r="E48" i="33"/>
  <c r="F5" i="33"/>
  <c r="F48" i="33"/>
  <c r="G5" i="33"/>
  <c r="G48" i="33"/>
  <c r="H5" i="33"/>
  <c r="H48" i="33"/>
  <c r="I5" i="33"/>
  <c r="I48" i="33"/>
  <c r="J5" i="33"/>
  <c r="J48" i="33"/>
  <c r="K5" i="33"/>
  <c r="K48" i="33"/>
  <c r="L5" i="33"/>
  <c r="L48" i="33"/>
  <c r="M5" i="33"/>
  <c r="M48" i="33"/>
  <c r="N47" i="33"/>
  <c r="C80" i="23"/>
  <c r="B82" i="23"/>
</calcChain>
</file>

<file path=xl/sharedStrings.xml><?xml version="1.0" encoding="utf-8"?>
<sst xmlns="http://schemas.openxmlformats.org/spreadsheetml/2006/main" count="571" uniqueCount="340">
  <si>
    <t>1.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</si>
  <si>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</si>
  <si>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</si>
  <si>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</si>
  <si>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</si>
  <si>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</si>
  <si>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</si>
  <si>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</si>
  <si>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</si>
  <si>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</si>
  <si>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Sor-szám</t>
  </si>
  <si>
    <t>Munkaadókat terhelő járulékok és szociális hozzájárulási adó</t>
  </si>
  <si>
    <t>Egyéb működési célú kiadások</t>
  </si>
  <si>
    <t>Felújítások</t>
  </si>
  <si>
    <t>4.</t>
  </si>
  <si>
    <t>7.</t>
  </si>
  <si>
    <t>Bevételek</t>
  </si>
  <si>
    <t>Kiadások</t>
  </si>
  <si>
    <t>Megnevezés</t>
  </si>
  <si>
    <t>Személyi juttatások</t>
  </si>
  <si>
    <t>Dologi kiadások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</si>
  <si>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</si>
  <si>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</si>
  <si>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</si>
  <si>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</si>
  <si>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</si>
  <si>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</si>
  <si>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</si>
  <si>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</si>
  <si>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</si>
  <si>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</si>
  <si>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</si>
  <si>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</si>
  <si>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</si>
  <si>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</si>
  <si>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</si>
  <si>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</si>
  <si>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</si>
  <si>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</si>
  <si>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</si>
  <si>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</si>
  <si>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</si>
  <si>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</si>
  <si>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</si>
  <si>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</si>
  <si>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</si>
  <si>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</si>
  <si>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</si>
  <si>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</si>
  <si>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</si>
  <si>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</si>
  <si>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</si>
  <si>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</si>
  <si>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</si>
  <si>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</si>
  <si>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</si>
  <si>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</si>
  <si>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</si>
  <si>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</si>
  <si>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</si>
  <si>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</si>
  <si>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</si>
  <si>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</si>
  <si>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</si>
  <si>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Ellátottak pénzbeli juttatása</t>
  </si>
  <si>
    <t>Kiadások összesen:</t>
  </si>
  <si>
    <t>Egyenleg</t>
  </si>
  <si>
    <t>2. melléklet</t>
  </si>
  <si>
    <t>12. melléklet</t>
  </si>
  <si>
    <t>4. melléklet</t>
  </si>
  <si>
    <t>5. melléklet</t>
  </si>
  <si>
    <t>11. melléklet</t>
  </si>
  <si>
    <t>6. melléklet</t>
  </si>
  <si>
    <t>Az önkormányzatnak jelenleg nincs adóságállománya.</t>
  </si>
  <si>
    <t>Önkormányzat</t>
  </si>
  <si>
    <t>Hivatal</t>
  </si>
  <si>
    <t>a) Működési</t>
  </si>
  <si>
    <t>b) Felhalmozási</t>
  </si>
  <si>
    <t>Intézményfinanszírozás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</si>
  <si>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</si>
  <si>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</si>
  <si>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</si>
  <si>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</si>
  <si>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</si>
  <si>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</si>
  <si>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</si>
  <si>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a) Működési ( jegyző hatáskörében lévő segélyek)</t>
  </si>
  <si>
    <t>Beruházások</t>
  </si>
  <si>
    <t>Egyéb felhalmozási kiadások</t>
  </si>
  <si>
    <t>Finanszírozási kiadások</t>
  </si>
  <si>
    <t xml:space="preserve">                  1. melléklet</t>
  </si>
  <si>
    <t xml:space="preserve">  BEVÉTELEK JOGCÍMEI</t>
  </si>
  <si>
    <t xml:space="preserve">Önkormányzat </t>
  </si>
  <si>
    <t xml:space="preserve">Mindösszesen </t>
  </si>
  <si>
    <t xml:space="preserve">B112. Települési önk. egyes köznevelési támogatás </t>
  </si>
  <si>
    <t>B113. Települési önk. szociális, gyermekjóléti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</si>
  <si>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</si>
  <si>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</si>
  <si>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</si>
  <si>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</si>
  <si>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</si>
  <si>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</si>
  <si>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</si>
  <si>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</si>
  <si>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</si>
  <si>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</si>
  <si>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</si>
  <si>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</si>
  <si>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</si>
  <si>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</si>
  <si>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</si>
  <si>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</si>
  <si>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</si>
  <si>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</si>
  <si>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</si>
  <si>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</si>
  <si>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</si>
  <si>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</si>
  <si>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</si>
  <si>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</si>
  <si>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</si>
  <si>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</si>
  <si>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</si>
  <si>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</si>
  <si>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</si>
  <si>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</si>
  <si>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</si>
  <si>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</si>
  <si>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</si>
  <si>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</si>
  <si>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</si>
  <si>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</si>
  <si>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</si>
  <si>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</si>
  <si>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</si>
  <si>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</si>
  <si>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</si>
  <si>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</si>
  <si>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</si>
  <si>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</si>
  <si>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</si>
  <si>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</si>
  <si>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</si>
  <si>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</si>
  <si>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</si>
  <si>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</si>
  <si>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</si>
  <si>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>FELHALMOZÁSI BEVÉTELEK MINDÖSSZESEN</t>
  </si>
  <si>
    <t xml:space="preserve">BEVÉTELEK MINDÖSSZESEN </t>
  </si>
  <si>
    <t>HERNÁDNÉMETI ÖNKORMÁNYZAT KÖLTSÉGVETÉS MÉRLEGE</t>
  </si>
  <si>
    <t xml:space="preserve"> 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</si>
  <si>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</si>
  <si>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</si>
  <si>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</si>
  <si>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</si>
  <si>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</si>
  <si>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</si>
  <si>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</si>
  <si>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</si>
  <si>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</si>
  <si>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</si>
  <si>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</si>
  <si>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</si>
  <si>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</si>
  <si>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</si>
  <si>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</si>
  <si>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</si>
  <si>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</si>
  <si>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</si>
  <si>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</si>
  <si>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</si>
  <si>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</si>
  <si>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</si>
  <si>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</si>
  <si>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</si>
  <si>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</si>
  <si>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</si>
  <si>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</si>
  <si>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</si>
  <si>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</si>
  <si>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</si>
  <si>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</si>
  <si>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</si>
  <si>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</si>
  <si>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</si>
  <si>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</si>
  <si>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</si>
  <si>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</si>
  <si>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</si>
  <si>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Hernádnémeti Önkormányzat működési célú bevételek és kiadások valamint a felhalmozási bevételek és kiadások mérlege</t>
  </si>
  <si>
    <t xml:space="preserve">Kötelező feladatok </t>
  </si>
  <si>
    <t xml:space="preserve">Önként vállalt feladat </t>
  </si>
  <si>
    <t xml:space="preserve">Állami (államigazg.) feladat </t>
  </si>
  <si>
    <t xml:space="preserve">MINDÖSSZESEN </t>
  </si>
  <si>
    <t>MINDÖSSZESEN</t>
  </si>
  <si>
    <t xml:space="preserve">K.6. Beruházási előirányzat célonkénti részletezése </t>
  </si>
  <si>
    <t>Beruházási feladat</t>
  </si>
  <si>
    <t xml:space="preserve">Előirányzat összege </t>
  </si>
  <si>
    <t>Beruházás összesen</t>
  </si>
  <si>
    <t>9. melléklet</t>
  </si>
  <si>
    <t xml:space="preserve">K.7. Felújítási előirányzat célonkénti részletezése </t>
  </si>
  <si>
    <t xml:space="preserve"> Felújítási cél</t>
  </si>
  <si>
    <t>Felújítás összesen</t>
  </si>
  <si>
    <t>8. melléklet</t>
  </si>
  <si>
    <t>2018.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</si>
  <si>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</si>
  <si>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</si>
  <si>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</si>
  <si>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</si>
  <si>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</si>
  <si>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</si>
  <si>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</si>
  <si>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</si>
  <si>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</si>
  <si>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</si>
  <si>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>2019. év</t>
  </si>
  <si>
    <t xml:space="preserve">A költségvetési évet követő három év tervezett előirányzatainak keretszámai főbb csoportokban </t>
  </si>
  <si>
    <t>Előirányzat összege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</si>
  <si>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</si>
  <si>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</si>
  <si>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</si>
  <si>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</si>
  <si>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</si>
  <si>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</si>
  <si>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</si>
  <si>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</si>
  <si>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</si>
  <si>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</si>
  <si>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</si>
  <si>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</si>
  <si>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</si>
  <si>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</si>
  <si>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</si>
  <si>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</si>
  <si>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</si>
  <si>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7/B melléklet</t>
  </si>
  <si>
    <t>EURÓPAI UNIÓS TÁMOGATÁSSAL MEGVALÓSULÓ PROJEKTEK BEVÉTELEI ÉS KIADÁSAI</t>
  </si>
  <si>
    <t>Hernádnémeti Nagyközség Önkormányzatának nincs több évre kihatással járó döntése.</t>
  </si>
  <si>
    <t>2020. év</t>
  </si>
  <si>
    <t>2019.</t>
  </si>
  <si>
    <t>7/A melléklet</t>
  </si>
  <si>
    <t>Egészségház építése</t>
  </si>
  <si>
    <t>TOP 4.2.1-15 "Idősek nappali ellátása Hernádnémetiben"</t>
  </si>
  <si>
    <t>G. KÖLTSÉGVETÉSI BEVÉTELEK ÖSSZESEN (A+B+D)</t>
  </si>
  <si>
    <t>2021. év</t>
  </si>
  <si>
    <t>2020.</t>
  </si>
  <si>
    <t>K5. Egyéb működési célú kiadások Társulás</t>
  </si>
  <si>
    <t>K5. Egyéb működési célú kiadások ÁH-n kívűlre</t>
  </si>
  <si>
    <t>K5. Egyéb működési célú kiadások  ÁH-n kívűlre</t>
  </si>
  <si>
    <t>TOP 4.1.1-15 "Egészségügyi alapellátás - orvosi és fogorvosi rendelő - infrastruktúrális fejlesztése Hernádnémetiben"</t>
  </si>
  <si>
    <t xml:space="preserve"> Ft-ban</t>
  </si>
  <si>
    <t>B111. A helyi önkormányzatok működésének általános támogatása összesen</t>
  </si>
  <si>
    <t>B2. Felhalmozási célú támogatások államháztartáson belülről</t>
  </si>
  <si>
    <t xml:space="preserve">        Ft-ban</t>
  </si>
  <si>
    <t>Esély otthon, lakások felújítása</t>
  </si>
  <si>
    <t>Adatok  forintban</t>
  </si>
  <si>
    <t xml:space="preserve">         Ft-ban</t>
  </si>
  <si>
    <t>EFOP 1.2.11-16-2017-00013 Esély Otthon</t>
  </si>
  <si>
    <t>EFOP-3.7.3-16-2017-00294   Egész életen át tartó tanuláshoz hozzáférés</t>
  </si>
  <si>
    <t>Önkormányzati hivatal működésének támogatása - elismert hivatali létszám alapján</t>
  </si>
  <si>
    <t>I.1.b Település-üzemeltetéshez kapcsolódó feladatellátás támogatása</t>
  </si>
  <si>
    <t/>
  </si>
  <si>
    <t>I.1. jogcímekhez kapcsolódó kiegészítés</t>
  </si>
  <si>
    <t>Polgármesteri illetmény támogatása</t>
  </si>
  <si>
    <t>II.1. Óvodapedagógusok, és az óvodapedagógusok nevelő munkáját közvetlenül segítők bértámogatása</t>
  </si>
  <si>
    <t>2019. évben 8 hónapra - óvoda napi nyitvatartási ideje eléri a nyolc órát</t>
  </si>
  <si>
    <t>Óvodapedagógusok elismert létszáma</t>
  </si>
  <si>
    <t>pedagógus szakképzettséggel nem rendelkező, óvodapedagógusok nevelő munkáját közvetlenül segítők száma a Köznev. tv. 2. melléklete szerint</t>
  </si>
  <si>
    <t>pedagógus szakképzettséggel rendelkező, óvodapedagógusok nevelő munkáját közvetlenül segítők száma a Köznev. tv. 2. melléklete szerint</t>
  </si>
  <si>
    <t>II.2. Óvodaműködtetési támogatás</t>
  </si>
  <si>
    <t>Óvoda napi nyitvatartási ideje eléri a nyolc órát</t>
  </si>
  <si>
    <t>II.4. Kiegészítő támogatás az óvodapedagógusok minősítéséből adódó többletkiadásokhoz</t>
  </si>
  <si>
    <t>Alapfokozatú végzettségű pedagógus II. kategóriába sorolt óvodapedagógusok kiegészítő támogatása, akik a minősítést 2016. december 31-éig szerezték meg</t>
  </si>
  <si>
    <t>A települési önkormányzatok szociális feladatainak egyéb támogatása</t>
  </si>
  <si>
    <t>Család- és gyermekjóléti szolgálat</t>
  </si>
  <si>
    <t>szociális étkeztetés - társulás által történő feladatellátás</t>
  </si>
  <si>
    <t>házi segítségnyújtás- szociális segítés</t>
  </si>
  <si>
    <t>házi segítségnyújtás- személyi gondozás -  társulás által történő feladatellátás</t>
  </si>
  <si>
    <t>időskorúak nappali intézményi ellátása</t>
  </si>
  <si>
    <t>A finanszírozás szempontjából elismert dolgozók bértámogatása</t>
  </si>
  <si>
    <t>Gyermekétkeztetés üzemeltetési támogatása</t>
  </si>
  <si>
    <t>III.6. A rászoruló gyermekek szünidei étkeztetésének támogatása</t>
  </si>
  <si>
    <t>A rászoruló gyermekek szünidei étkeztetésének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</si>
  <si>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</si>
  <si>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</si>
  <si>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</si>
  <si>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Könyvtári, közművelődési és múzeumi feladatok támogatása</t>
  </si>
  <si>
    <t>Települési önkormányzatok nyilvános könyvtári és a közművelődési feladatainak támogatása</t>
  </si>
  <si>
    <t>24.</t>
  </si>
  <si>
    <t>Költségvetési kiadások kötelező, önként vállalt valamint államigazgatási megbontásban</t>
  </si>
  <si>
    <t>Hivatal intézmény finanszirozás</t>
  </si>
  <si>
    <t>Előző évi megelőlegezés visszafizetés</t>
  </si>
  <si>
    <t>K5. Egyéb működési célú kiadások Társulásnak</t>
  </si>
  <si>
    <t>Egyéb működési célú kiadások ÁH-n kivűlre</t>
  </si>
  <si>
    <t>c) Finanszírozási</t>
  </si>
  <si>
    <t>2022. év</t>
  </si>
  <si>
    <t>2023. év</t>
  </si>
  <si>
    <t>2024. év</t>
  </si>
  <si>
    <t>2021.</t>
  </si>
  <si>
    <t>2022.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</si>
  <si>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</si>
  <si>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</si>
  <si>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</si>
  <si>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</si>
  <si>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</si>
  <si>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</si>
  <si>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</si>
  <si>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</si>
  <si>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</si>
  <si>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</si>
  <si>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</si>
  <si>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</si>
  <si>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Egyéb önkormányzati feladatok támogatása - beszámítás után</t>
  </si>
  <si>
    <t>A települési önkormányzatok működésének támogatása beszámítás és kiegészítés után</t>
  </si>
  <si>
    <t>A helyi önkormányzatok működésének általános támogatása összesen</t>
  </si>
  <si>
    <t>Alapfokozatú végzettségű mesterpedagógus kategóriába sorolt óvodapedagógusok kiegészítő támogatása, akik a minősítést 2018. január 1-éig szerezték meg</t>
  </si>
  <si>
    <t>A települési önkormányzatok egyes köznevelési feladatainak támogatása</t>
  </si>
  <si>
    <t>III.3. Egyes szociális és gyermekjóléti feladatok támogatása</t>
  </si>
  <si>
    <t>III.5. Gyermekétkeztetés támogatása</t>
  </si>
  <si>
    <t>III.7. Bölcsőde, mini bölcsőde támogatása</t>
  </si>
  <si>
    <t>A települési önkormányzatok szociális, gyermekjóléti és gyermekétkeztetési feladatainak támogatása</t>
  </si>
  <si>
    <t>F. FELHALMOZÁSI ÉS FINANSZÍROZÁSI BEVÉTELEK MINDÖSSZESEN (D+E)</t>
  </si>
  <si>
    <t xml:space="preserve">     A 2020. évi bevételi előirányzatok </t>
  </si>
  <si>
    <t>Beruházások, beszerzések, felújítás</t>
  </si>
  <si>
    <t>A 2020. évi állami támogatások  alakulása jogcímenként</t>
  </si>
  <si>
    <t>Lakott külterülettel kapcsolatos feladatok támogatása</t>
  </si>
  <si>
    <t>K6. Beruházások , tárgyi eszköz beszerzések</t>
  </si>
  <si>
    <t>a) Működési (Társadalmi szervezetek támogatása, BURSA, )</t>
  </si>
  <si>
    <t>Előirányzat-felhasználási terv
2020. évre</t>
  </si>
  <si>
    <t>Hernádnémeti Önkormányzat Likviditási terve  2020. év</t>
  </si>
  <si>
    <t>B1 Felhalmozási célú önkormányzati támogatások</t>
  </si>
  <si>
    <t>felhalmozási célú önkormányzati támogatások</t>
  </si>
  <si>
    <t>ingatlan vásárlás</t>
  </si>
  <si>
    <t>kerékpárút pótmunka</t>
  </si>
  <si>
    <t>tárgyi eszközök</t>
  </si>
  <si>
    <t>jármű vásárlás</t>
  </si>
  <si>
    <t xml:space="preserve">bölcsőde építésre </t>
  </si>
  <si>
    <t xml:space="preserve">Vörösmarty u </t>
  </si>
  <si>
    <t>szennyvíz GFT</t>
  </si>
  <si>
    <t>Alapfokozatú végzettségű pedagógus II. kategóriába sorolt pedagógusok kiegászítő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</si>
</sst>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F_t_-;\-* #,##0.00\ _F_t_-;_-* &quot;-&quot;??\ _F_t_-;_-@_-"/>
    <numFmt numFmtId="166" formatCode="#,###"/>
    <numFmt numFmtId="167" formatCode="_-* #,##0\ _F_t_-;\-* #,##0\ _F_t_-;_-* &quot;-&quot;??\ _F_t_-;_-@_-"/>
    <numFmt numFmtId="168" formatCode="#,##0.0"/>
  </numFmts>
  <fonts count="65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color indexed="8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11"/>
      <name val="Arial CE"/>
      <charset val="238"/>
    </font>
    <font>
      <sz val="11"/>
      <name val="Times New Roman CE"/>
      <charset val="238"/>
    </font>
    <font>
      <b/>
      <sz val="11"/>
      <name val="Arial CE"/>
      <charset val="238"/>
    </font>
    <font>
      <sz val="11"/>
      <color indexed="8"/>
      <name val="Arial CE"/>
      <charset val="238"/>
    </font>
    <font>
      <b/>
      <sz val="14"/>
      <name val="Arial"/>
      <family val="2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</font>
    <font>
      <b/>
      <sz val="8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371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23" fillId="0" borderId="10" xfId="0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vertical="center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5" xfId="0" applyNumberFormat="1" applyFont="1" applyFill="1" applyBorder="1" applyAlignment="1" applyProtection="1">
      <alignment vertical="center"/>
    </xf>
    <xf numFmtId="49" fontId="22" fillId="0" borderId="16" xfId="0" quotePrefix="1" applyNumberFormat="1" applyFont="1" applyFill="1" applyBorder="1" applyAlignment="1" applyProtection="1">
      <alignment horizontal="left" vertical="center" indent="1"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vertical="center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</xf>
    <xf numFmtId="49" fontId="19" fillId="0" borderId="19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49" fontId="23" fillId="0" borderId="21" xfId="0" applyNumberFormat="1" applyFont="1" applyFill="1" applyBorder="1" applyAlignment="1" applyProtection="1">
      <alignment vertical="center"/>
    </xf>
    <xf numFmtId="3" fontId="19" fillId="0" borderId="22" xfId="0" applyNumberFormat="1" applyFont="1" applyFill="1" applyBorder="1" applyAlignment="1" applyProtection="1">
      <alignment vertical="center"/>
    </xf>
    <xf numFmtId="3" fontId="19" fillId="0" borderId="23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0" fontId="26" fillId="0" borderId="0" xfId="35"/>
    <xf numFmtId="0" fontId="27" fillId="0" borderId="0" xfId="35" applyFont="1"/>
    <xf numFmtId="3" fontId="27" fillId="0" borderId="17" xfId="35" applyNumberFormat="1" applyFont="1" applyBorder="1"/>
    <xf numFmtId="0" fontId="26" fillId="0" borderId="17" xfId="35" applyBorder="1"/>
    <xf numFmtId="3" fontId="26" fillId="0" borderId="17" xfId="35" applyNumberFormat="1" applyBorder="1"/>
    <xf numFmtId="3" fontId="0" fillId="0" borderId="0" xfId="0" applyNumberFormat="1"/>
    <xf numFmtId="0" fontId="32" fillId="0" borderId="17" xfId="0" applyFont="1" applyBorder="1" applyAlignment="1">
      <alignment horizontal="left"/>
    </xf>
    <xf numFmtId="0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/>
    </xf>
    <xf numFmtId="0" fontId="33" fillId="0" borderId="24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32" fillId="0" borderId="17" xfId="0" applyFont="1" applyBorder="1" applyAlignment="1">
      <alignment horizontal="left" vertical="center" wrapText="1"/>
    </xf>
    <xf numFmtId="3" fontId="0" fillId="0" borderId="0" xfId="0" applyNumberFormat="1" applyFill="1"/>
    <xf numFmtId="3" fontId="34" fillId="0" borderId="17" xfId="0" applyNumberFormat="1" applyFont="1" applyFill="1" applyBorder="1"/>
    <xf numFmtId="3" fontId="29" fillId="0" borderId="17" xfId="0" applyNumberFormat="1" applyFont="1" applyFill="1" applyBorder="1"/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left" vertical="center" wrapText="1"/>
    </xf>
    <xf numFmtId="0" fontId="33" fillId="14" borderId="17" xfId="0" applyFont="1" applyFill="1" applyBorder="1" applyAlignment="1">
      <alignment horizontal="left"/>
    </xf>
    <xf numFmtId="0" fontId="30" fillId="0" borderId="17" xfId="0" applyFont="1" applyBorder="1" applyAlignment="1">
      <alignment horizontal="center" vertical="center"/>
    </xf>
    <xf numFmtId="0" fontId="37" fillId="0" borderId="0" xfId="0" applyFont="1"/>
    <xf numFmtId="3" fontId="36" fillId="0" borderId="0" xfId="0" applyNumberFormat="1" applyFont="1"/>
    <xf numFmtId="0" fontId="36" fillId="0" borderId="17" xfId="0" applyFont="1" applyBorder="1" applyAlignment="1">
      <alignment horizontal="left" wrapText="1"/>
    </xf>
    <xf numFmtId="0" fontId="36" fillId="0" borderId="24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wrapText="1"/>
    </xf>
    <xf numFmtId="0" fontId="38" fillId="0" borderId="24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wrapText="1"/>
    </xf>
    <xf numFmtId="0" fontId="36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wrapText="1"/>
    </xf>
    <xf numFmtId="0" fontId="38" fillId="14" borderId="17" xfId="0" applyFont="1" applyFill="1" applyBorder="1" applyAlignment="1">
      <alignment horizontal="left" wrapText="1"/>
    </xf>
    <xf numFmtId="0" fontId="35" fillId="0" borderId="0" xfId="0" applyFont="1" applyAlignment="1">
      <alignment horizontal="right"/>
    </xf>
    <xf numFmtId="3" fontId="31" fillId="0" borderId="17" xfId="0" applyNumberFormat="1" applyFont="1" applyBorder="1"/>
    <xf numFmtId="0" fontId="40" fillId="0" borderId="24" xfId="0" applyFont="1" applyBorder="1" applyAlignment="1">
      <alignment horizontal="left"/>
    </xf>
    <xf numFmtId="0" fontId="32" fillId="0" borderId="17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3" fontId="30" fillId="0" borderId="17" xfId="0" applyNumberFormat="1" applyFont="1" applyBorder="1"/>
    <xf numFmtId="0" fontId="33" fillId="0" borderId="24" xfId="0" applyFont="1" applyBorder="1" applyAlignment="1">
      <alignment horizontal="left"/>
    </xf>
    <xf numFmtId="0" fontId="33" fillId="0" borderId="24" xfId="0" applyFont="1" applyBorder="1" applyAlignment="1">
      <alignment horizontal="center"/>
    </xf>
    <xf numFmtId="0" fontId="33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/>
    </xf>
    <xf numFmtId="0" fontId="32" fillId="0" borderId="17" xfId="0" applyFont="1" applyBorder="1" applyAlignment="1">
      <alignment horizontal="left" wrapText="1"/>
    </xf>
    <xf numFmtId="0" fontId="33" fillId="0" borderId="24" xfId="0" applyFont="1" applyBorder="1" applyAlignment="1">
      <alignment horizontal="center" vertical="center" wrapText="1"/>
    </xf>
    <xf numFmtId="3" fontId="27" fillId="0" borderId="17" xfId="0" applyNumberFormat="1" applyFont="1" applyFill="1" applyBorder="1"/>
    <xf numFmtId="3" fontId="37" fillId="0" borderId="17" xfId="0" applyNumberFormat="1" applyFont="1" applyFill="1" applyBorder="1"/>
    <xf numFmtId="0" fontId="32" fillId="0" borderId="0" xfId="0" applyFont="1"/>
    <xf numFmtId="0" fontId="32" fillId="0" borderId="0" xfId="0" applyFont="1" applyAlignment="1">
      <alignment horizontal="right"/>
    </xf>
    <xf numFmtId="0" fontId="35" fillId="0" borderId="0" xfId="0" applyFont="1"/>
    <xf numFmtId="0" fontId="44" fillId="0" borderId="0" xfId="0" applyFont="1"/>
    <xf numFmtId="0" fontId="45" fillId="0" borderId="17" xfId="0" applyFont="1" applyBorder="1"/>
    <xf numFmtId="0" fontId="45" fillId="0" borderId="17" xfId="0" applyFont="1" applyBorder="1" applyAlignment="1">
      <alignment horizontal="center"/>
    </xf>
    <xf numFmtId="0" fontId="32" fillId="0" borderId="17" xfId="0" applyFont="1" applyBorder="1"/>
    <xf numFmtId="3" fontId="42" fillId="0" borderId="17" xfId="0" applyNumberFormat="1" applyFont="1" applyBorder="1" applyAlignment="1">
      <alignment horizontal="right"/>
    </xf>
    <xf numFmtId="3" fontId="42" fillId="0" borderId="17" xfId="0" applyNumberFormat="1" applyFont="1" applyBorder="1"/>
    <xf numFmtId="3" fontId="45" fillId="0" borderId="17" xfId="0" applyNumberFormat="1" applyFont="1" applyBorder="1"/>
    <xf numFmtId="0" fontId="42" fillId="0" borderId="17" xfId="0" applyFont="1" applyBorder="1"/>
    <xf numFmtId="0" fontId="45" fillId="14" borderId="17" xfId="0" applyFont="1" applyFill="1" applyBorder="1"/>
    <xf numFmtId="3" fontId="45" fillId="14" borderId="17" xfId="0" applyNumberFormat="1" applyFont="1" applyFill="1" applyBorder="1"/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8" fillId="0" borderId="0" xfId="36" applyFont="1" applyFill="1"/>
    <xf numFmtId="166" fontId="47" fillId="0" borderId="0" xfId="36" applyNumberFormat="1" applyFont="1" applyFill="1" applyBorder="1" applyAlignment="1" applyProtection="1">
      <alignment horizontal="centerContinuous" vertical="center"/>
    </xf>
    <xf numFmtId="0" fontId="49" fillId="0" borderId="0" xfId="0" applyFont="1" applyFill="1" applyBorder="1" applyAlignment="1" applyProtection="1"/>
    <xf numFmtId="0" fontId="37" fillId="0" borderId="21" xfId="36" applyFont="1" applyFill="1" applyBorder="1" applyAlignment="1">
      <alignment horizontal="center" vertical="center"/>
    </xf>
    <xf numFmtId="0" fontId="37" fillId="0" borderId="22" xfId="36" applyFont="1" applyFill="1" applyBorder="1" applyAlignment="1">
      <alignment horizontal="center" vertical="center"/>
    </xf>
    <xf numFmtId="0" fontId="37" fillId="0" borderId="23" xfId="36" applyFont="1" applyFill="1" applyBorder="1" applyAlignment="1">
      <alignment horizontal="center" vertical="center"/>
    </xf>
    <xf numFmtId="0" fontId="37" fillId="0" borderId="25" xfId="36" applyFont="1" applyFill="1" applyBorder="1" applyAlignment="1">
      <alignment horizontal="center" vertical="center"/>
    </xf>
    <xf numFmtId="0" fontId="37" fillId="0" borderId="26" xfId="36" applyFont="1" applyFill="1" applyBorder="1" applyProtection="1">
      <protection locked="0"/>
    </xf>
    <xf numFmtId="167" fontId="37" fillId="0" borderId="26" xfId="26" applyNumberFormat="1" applyFont="1" applyFill="1" applyBorder="1" applyProtection="1">
      <protection locked="0"/>
    </xf>
    <xf numFmtId="167" fontId="37" fillId="0" borderId="27" xfId="26" applyNumberFormat="1" applyFont="1" applyFill="1" applyBorder="1"/>
    <xf numFmtId="0" fontId="37" fillId="0" borderId="16" xfId="36" applyFont="1" applyFill="1" applyBorder="1" applyAlignment="1">
      <alignment horizontal="center" vertical="center"/>
    </xf>
    <xf numFmtId="0" fontId="37" fillId="0" borderId="17" xfId="36" applyFont="1" applyFill="1" applyBorder="1" applyProtection="1">
      <protection locked="0"/>
    </xf>
    <xf numFmtId="167" fontId="37" fillId="0" borderId="17" xfId="26" applyNumberFormat="1" applyFont="1" applyFill="1" applyBorder="1" applyProtection="1">
      <protection locked="0"/>
    </xf>
    <xf numFmtId="167" fontId="37" fillId="0" borderId="18" xfId="26" applyNumberFormat="1" applyFont="1" applyFill="1" applyBorder="1"/>
    <xf numFmtId="0" fontId="37" fillId="0" borderId="19" xfId="36" applyFont="1" applyFill="1" applyBorder="1" applyAlignment="1">
      <alignment horizontal="center" vertical="center"/>
    </xf>
    <xf numFmtId="0" fontId="37" fillId="0" borderId="20" xfId="36" applyFont="1" applyFill="1" applyBorder="1" applyProtection="1">
      <protection locked="0"/>
    </xf>
    <xf numFmtId="167" fontId="37" fillId="0" borderId="20" xfId="26" applyNumberFormat="1" applyFont="1" applyFill="1" applyBorder="1" applyProtection="1">
      <protection locked="0"/>
    </xf>
    <xf numFmtId="0" fontId="27" fillId="0" borderId="22" xfId="36" applyFont="1" applyFill="1" applyBorder="1"/>
    <xf numFmtId="167" fontId="37" fillId="0" borderId="22" xfId="36" applyNumberFormat="1" applyFont="1" applyFill="1" applyBorder="1"/>
    <xf numFmtId="167" fontId="37" fillId="0" borderId="23" xfId="36" applyNumberFormat="1" applyFont="1" applyFill="1" applyBorder="1"/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right" vertical="center"/>
    </xf>
    <xf numFmtId="0" fontId="32" fillId="0" borderId="0" xfId="0" applyFont="1" applyBorder="1"/>
    <xf numFmtId="0" fontId="33" fillId="0" borderId="17" xfId="0" applyFont="1" applyBorder="1" applyAlignment="1">
      <alignment horizontal="left" wrapText="1"/>
    </xf>
    <xf numFmtId="0" fontId="33" fillId="0" borderId="24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43" fillId="0" borderId="0" xfId="0" applyFont="1" applyFill="1"/>
    <xf numFmtId="0" fontId="41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29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1" fillId="0" borderId="17" xfId="0" applyNumberFormat="1" applyFont="1" applyFill="1" applyBorder="1" applyAlignment="1"/>
    <xf numFmtId="3" fontId="27" fillId="0" borderId="18" xfId="0" applyNumberFormat="1" applyFont="1" applyFill="1" applyBorder="1" applyAlignment="1">
      <alignment horizontal="right"/>
    </xf>
    <xf numFmtId="0" fontId="32" fillId="0" borderId="2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/>
    </xf>
    <xf numFmtId="3" fontId="30" fillId="0" borderId="17" xfId="0" applyNumberFormat="1" applyFont="1" applyFill="1" applyBorder="1" applyAlignment="1"/>
    <xf numFmtId="0" fontId="32" fillId="0" borderId="17" xfId="0" applyFont="1" applyFill="1" applyBorder="1" applyAlignment="1">
      <alignment horizontal="center"/>
    </xf>
    <xf numFmtId="0" fontId="27" fillId="0" borderId="0" xfId="0" applyFont="1" applyFill="1"/>
    <xf numFmtId="0" fontId="33" fillId="0" borderId="17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horizontal="left"/>
    </xf>
    <xf numFmtId="3" fontId="27" fillId="0" borderId="0" xfId="0" applyNumberFormat="1" applyFont="1" applyFill="1"/>
    <xf numFmtId="3" fontId="31" fillId="0" borderId="17" xfId="0" applyNumberFormat="1" applyFont="1" applyFill="1" applyBorder="1" applyAlignment="1">
      <alignment vertical="center" wrapText="1"/>
    </xf>
    <xf numFmtId="3" fontId="30" fillId="0" borderId="17" xfId="0" applyNumberFormat="1" applyFont="1" applyFill="1" applyBorder="1" applyAlignment="1">
      <alignment horizontal="right"/>
    </xf>
    <xf numFmtId="0" fontId="40" fillId="0" borderId="17" xfId="0" applyFont="1" applyFill="1" applyBorder="1" applyAlignment="1">
      <alignment horizontal="left"/>
    </xf>
    <xf numFmtId="3" fontId="29" fillId="0" borderId="17" xfId="0" applyNumberFormat="1" applyFont="1" applyFill="1" applyBorder="1" applyAlignment="1"/>
    <xf numFmtId="0" fontId="33" fillId="0" borderId="24" xfId="0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wrapText="1"/>
    </xf>
    <xf numFmtId="0" fontId="33" fillId="0" borderId="24" xfId="0" applyFont="1" applyFill="1" applyBorder="1" applyAlignment="1">
      <alignment horizontal="left" vertical="center" wrapText="1"/>
    </xf>
    <xf numFmtId="0" fontId="37" fillId="0" borderId="0" xfId="0" applyFont="1" applyFill="1"/>
    <xf numFmtId="0" fontId="32" fillId="0" borderId="24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7" fillId="0" borderId="0" xfId="0" applyNumberFormat="1" applyFont="1" applyFill="1"/>
    <xf numFmtId="0" fontId="51" fillId="0" borderId="16" xfId="0" applyFont="1" applyFill="1" applyBorder="1" applyAlignment="1">
      <alignment wrapText="1"/>
    </xf>
    <xf numFmtId="3" fontId="29" fillId="0" borderId="17" xfId="0" applyNumberFormat="1" applyFont="1" applyFill="1" applyBorder="1" applyAlignment="1">
      <alignment horizontal="right"/>
    </xf>
    <xf numFmtId="0" fontId="51" fillId="0" borderId="30" xfId="0" applyFont="1" applyFill="1" applyBorder="1" applyAlignment="1">
      <alignment wrapText="1"/>
    </xf>
    <xf numFmtId="3" fontId="0" fillId="0" borderId="31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0" fontId="53" fillId="0" borderId="0" xfId="37" applyFont="1" applyFill="1" applyProtection="1">
      <protection locked="0"/>
    </xf>
    <xf numFmtId="0" fontId="53" fillId="0" borderId="0" xfId="37" applyFont="1" applyFill="1" applyProtection="1"/>
    <xf numFmtId="0" fontId="28" fillId="0" borderId="0" xfId="0" applyFont="1" applyFill="1" applyAlignment="1">
      <alignment horizontal="right"/>
    </xf>
    <xf numFmtId="0" fontId="34" fillId="0" borderId="10" xfId="37" applyFont="1" applyFill="1" applyBorder="1" applyAlignment="1" applyProtection="1">
      <alignment horizontal="center" vertical="center" wrapText="1"/>
    </xf>
    <xf numFmtId="0" fontId="34" fillId="0" borderId="11" xfId="37" applyFont="1" applyFill="1" applyBorder="1" applyAlignment="1" applyProtection="1">
      <alignment horizontal="center" vertical="center"/>
    </xf>
    <xf numFmtId="0" fontId="36" fillId="0" borderId="21" xfId="37" applyFont="1" applyFill="1" applyBorder="1" applyAlignment="1" applyProtection="1">
      <alignment horizontal="left" vertical="center" indent="1"/>
    </xf>
    <xf numFmtId="0" fontId="53" fillId="0" borderId="0" xfId="37" applyFont="1" applyFill="1" applyAlignment="1" applyProtection="1">
      <alignment vertical="center"/>
    </xf>
    <xf numFmtId="166" fontId="36" fillId="0" borderId="32" xfId="37" applyNumberFormat="1" applyFont="1" applyFill="1" applyBorder="1" applyAlignment="1" applyProtection="1">
      <alignment vertical="center"/>
      <protection locked="0"/>
    </xf>
    <xf numFmtId="166" fontId="36" fillId="0" borderId="33" xfId="37" applyNumberFormat="1" applyFont="1" applyFill="1" applyBorder="1" applyAlignment="1" applyProtection="1">
      <alignment vertical="center"/>
    </xf>
    <xf numFmtId="0" fontId="36" fillId="0" borderId="17" xfId="37" applyFont="1" applyFill="1" applyBorder="1" applyAlignment="1" applyProtection="1">
      <alignment horizontal="left" vertical="center" wrapText="1" indent="1"/>
    </xf>
    <xf numFmtId="166" fontId="36" fillId="0" borderId="17" xfId="37" applyNumberFormat="1" applyFont="1" applyFill="1" applyBorder="1" applyAlignment="1" applyProtection="1">
      <alignment vertical="center"/>
      <protection locked="0"/>
    </xf>
    <xf numFmtId="166" fontId="36" fillId="0" borderId="18" xfId="37" applyNumberFormat="1" applyFont="1" applyFill="1" applyBorder="1" applyAlignment="1" applyProtection="1">
      <alignment vertical="center"/>
    </xf>
    <xf numFmtId="0" fontId="53" fillId="0" borderId="0" xfId="37" applyFont="1" applyFill="1" applyAlignment="1" applyProtection="1">
      <alignment vertical="center"/>
      <protection locked="0"/>
    </xf>
    <xf numFmtId="0" fontId="36" fillId="0" borderId="26" xfId="37" applyFont="1" applyFill="1" applyBorder="1" applyAlignment="1" applyProtection="1">
      <alignment horizontal="left" vertical="center" wrapText="1" indent="1"/>
    </xf>
    <xf numFmtId="166" fontId="36" fillId="0" borderId="26" xfId="37" applyNumberFormat="1" applyFont="1" applyFill="1" applyBorder="1" applyAlignment="1" applyProtection="1">
      <alignment vertical="center"/>
      <protection locked="0"/>
    </xf>
    <xf numFmtId="166" fontId="36" fillId="0" borderId="27" xfId="37" applyNumberFormat="1" applyFont="1" applyFill="1" applyBorder="1" applyAlignment="1" applyProtection="1">
      <alignment vertical="center"/>
    </xf>
    <xf numFmtId="0" fontId="34" fillId="0" borderId="22" xfId="37" applyFont="1" applyFill="1" applyBorder="1" applyAlignment="1" applyProtection="1">
      <alignment horizontal="left" vertical="center" indent="1"/>
    </xf>
    <xf numFmtId="166" fontId="38" fillId="0" borderId="22" xfId="37" applyNumberFormat="1" applyFont="1" applyFill="1" applyBorder="1" applyAlignment="1" applyProtection="1">
      <alignment vertical="center"/>
    </xf>
    <xf numFmtId="166" fontId="38" fillId="0" borderId="23" xfId="37" applyNumberFormat="1" applyFont="1" applyFill="1" applyBorder="1" applyAlignment="1" applyProtection="1">
      <alignment vertical="center"/>
    </xf>
    <xf numFmtId="0" fontId="34" fillId="0" borderId="22" xfId="37" applyFont="1" applyFill="1" applyBorder="1" applyAlignment="1" applyProtection="1">
      <alignment horizontal="left" vertical="center" wrapText="1" indent="1"/>
    </xf>
    <xf numFmtId="0" fontId="34" fillId="0" borderId="22" xfId="37" applyFont="1" applyFill="1" applyBorder="1" applyAlignment="1" applyProtection="1">
      <alignment horizontal="left" indent="1"/>
    </xf>
    <xf numFmtId="166" fontId="38" fillId="0" borderId="22" xfId="37" applyNumberFormat="1" applyFont="1" applyFill="1" applyBorder="1" applyProtection="1"/>
    <xf numFmtId="166" fontId="38" fillId="0" borderId="23" xfId="37" applyNumberFormat="1" applyFont="1" applyFill="1" applyBorder="1" applyProtection="1"/>
    <xf numFmtId="0" fontId="37" fillId="0" borderId="0" xfId="37" applyFont="1" applyFill="1" applyProtection="1"/>
    <xf numFmtId="0" fontId="47" fillId="0" borderId="0" xfId="37" applyFont="1" applyFill="1" applyProtection="1">
      <protection locked="0"/>
    </xf>
    <xf numFmtId="0" fontId="52" fillId="0" borderId="0" xfId="37" applyFont="1" applyFill="1" applyProtection="1">
      <protection locked="0"/>
    </xf>
    <xf numFmtId="0" fontId="38" fillId="0" borderId="12" xfId="37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right"/>
    </xf>
    <xf numFmtId="0" fontId="38" fillId="0" borderId="17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vertical="center" wrapText="1"/>
    </xf>
    <xf numFmtId="3" fontId="29" fillId="0" borderId="17" xfId="0" applyNumberFormat="1" applyFont="1" applyBorder="1"/>
    <xf numFmtId="3" fontId="34" fillId="0" borderId="17" xfId="0" applyNumberFormat="1" applyFont="1" applyBorder="1"/>
    <xf numFmtId="3" fontId="29" fillId="0" borderId="24" xfId="0" applyNumberFormat="1" applyFont="1" applyBorder="1"/>
    <xf numFmtId="3" fontId="34" fillId="0" borderId="17" xfId="0" applyNumberFormat="1" applyFont="1" applyBorder="1" applyAlignment="1"/>
    <xf numFmtId="3" fontId="34" fillId="0" borderId="24" xfId="0" applyNumberFormat="1" applyFont="1" applyBorder="1" applyAlignment="1"/>
    <xf numFmtId="3" fontId="34" fillId="0" borderId="17" xfId="0" applyNumberFormat="1" applyFont="1" applyBorder="1" applyAlignment="1">
      <alignment wrapText="1"/>
    </xf>
    <xf numFmtId="0" fontId="38" fillId="0" borderId="17" xfId="0" applyFont="1" applyBorder="1" applyAlignment="1">
      <alignment horizontal="left" vertical="center" wrapText="1"/>
    </xf>
    <xf numFmtId="0" fontId="29" fillId="0" borderId="17" xfId="0" applyFont="1" applyBorder="1"/>
    <xf numFmtId="3" fontId="34" fillId="0" borderId="24" xfId="0" applyNumberFormat="1" applyFont="1" applyBorder="1"/>
    <xf numFmtId="3" fontId="38" fillId="0" borderId="17" xfId="0" applyNumberFormat="1" applyFont="1" applyBorder="1" applyAlignment="1">
      <alignment vertical="center" wrapText="1"/>
    </xf>
    <xf numFmtId="0" fontId="27" fillId="0" borderId="0" xfId="35" applyFont="1" applyBorder="1" applyAlignment="1">
      <alignment horizontal="center"/>
    </xf>
    <xf numFmtId="0" fontId="46" fillId="0" borderId="0" xfId="35" applyFont="1" applyBorder="1" applyAlignment="1">
      <alignment horizontal="left"/>
    </xf>
    <xf numFmtId="0" fontId="32" fillId="0" borderId="24" xfId="0" applyFont="1" applyBorder="1" applyAlignment="1">
      <alignment horizontal="left" wrapText="1"/>
    </xf>
    <xf numFmtId="0" fontId="27" fillId="0" borderId="20" xfId="36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0" fontId="26" fillId="14" borderId="17" xfId="0" applyFont="1" applyFill="1" applyBorder="1" applyAlignment="1">
      <alignment horizontal="left" wrapText="1"/>
    </xf>
    <xf numFmtId="3" fontId="26" fillId="0" borderId="17" xfId="0" applyNumberFormat="1" applyFont="1" applyFill="1" applyBorder="1"/>
    <xf numFmtId="3" fontId="27" fillId="14" borderId="17" xfId="0" applyNumberFormat="1" applyFont="1" applyFill="1" applyBorder="1"/>
    <xf numFmtId="3" fontId="26" fillId="0" borderId="0" xfId="0" applyNumberFormat="1" applyFont="1"/>
    <xf numFmtId="0" fontId="26" fillId="0" borderId="17" xfId="0" applyFont="1" applyBorder="1" applyAlignment="1">
      <alignment horizontal="left" wrapText="1"/>
    </xf>
    <xf numFmtId="0" fontId="26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26" fillId="0" borderId="0" xfId="0" applyFont="1" applyFill="1"/>
    <xf numFmtId="0" fontId="27" fillId="0" borderId="24" xfId="0" applyFont="1" applyBorder="1" applyAlignment="1">
      <alignment horizontal="left" vertical="center" wrapText="1"/>
    </xf>
    <xf numFmtId="49" fontId="27" fillId="0" borderId="24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Border="1" applyAlignment="1">
      <alignment horizontal="left" vertical="center" wrapText="1"/>
    </xf>
    <xf numFmtId="3" fontId="26" fillId="0" borderId="0" xfId="0" applyNumberFormat="1" applyFont="1" applyFill="1"/>
    <xf numFmtId="0" fontId="26" fillId="15" borderId="0" xfId="0" applyFont="1" applyFill="1"/>
    <xf numFmtId="0" fontId="26" fillId="0" borderId="17" xfId="0" applyFont="1" applyBorder="1" applyAlignment="1">
      <alignment horizont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/>
    <xf numFmtId="49" fontId="27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wrapText="1"/>
    </xf>
    <xf numFmtId="0" fontId="27" fillId="0" borderId="17" xfId="0" applyFont="1" applyFill="1" applyBorder="1"/>
    <xf numFmtId="3" fontId="27" fillId="0" borderId="17" xfId="0" applyNumberFormat="1" applyFont="1" applyBorder="1"/>
    <xf numFmtId="0" fontId="26" fillId="0" borderId="17" xfId="0" applyFont="1" applyBorder="1" applyAlignment="1">
      <alignment wrapText="1"/>
    </xf>
    <xf numFmtId="0" fontId="26" fillId="0" borderId="17" xfId="0" applyFont="1" applyBorder="1"/>
    <xf numFmtId="0" fontId="27" fillId="14" borderId="17" xfId="0" applyFont="1" applyFill="1" applyBorder="1" applyAlignment="1">
      <alignment horizontal="left" wrapText="1"/>
    </xf>
    <xf numFmtId="0" fontId="37" fillId="0" borderId="0" xfId="0" applyFont="1" applyAlignment="1">
      <alignment wrapText="1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wrapText="1"/>
    </xf>
    <xf numFmtId="0" fontId="27" fillId="0" borderId="17" xfId="0" applyFont="1" applyBorder="1" applyAlignment="1">
      <alignment horizontal="center" wrapText="1"/>
    </xf>
    <xf numFmtId="0" fontId="34" fillId="0" borderId="3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left" wrapText="1"/>
    </xf>
    <xf numFmtId="0" fontId="36" fillId="0" borderId="24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55" fillId="0" borderId="0" xfId="0" applyFont="1"/>
    <xf numFmtId="0" fontId="56" fillId="0" borderId="0" xfId="0" applyFont="1"/>
    <xf numFmtId="0" fontId="57" fillId="0" borderId="0" xfId="0" applyFont="1" applyAlignment="1">
      <alignment horizontal="centerContinuous"/>
    </xf>
    <xf numFmtId="0" fontId="55" fillId="0" borderId="0" xfId="0" applyFont="1" applyAlignment="1">
      <alignment horizontal="centerContinuous"/>
    </xf>
    <xf numFmtId="0" fontId="57" fillId="0" borderId="17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8" fillId="0" borderId="17" xfId="0" applyFont="1" applyFill="1" applyBorder="1"/>
    <xf numFmtId="3" fontId="58" fillId="0" borderId="17" xfId="0" applyNumberFormat="1" applyFont="1" applyFill="1" applyBorder="1" applyAlignment="1">
      <alignment horizontal="right"/>
    </xf>
    <xf numFmtId="0" fontId="58" fillId="0" borderId="17" xfId="0" applyFont="1" applyFill="1" applyBorder="1" applyAlignment="1">
      <alignment horizontal="left" wrapText="1"/>
    </xf>
    <xf numFmtId="0" fontId="58" fillId="0" borderId="17" xfId="0" applyFont="1" applyFill="1" applyBorder="1" applyAlignment="1">
      <alignment horizontal="left"/>
    </xf>
    <xf numFmtId="0" fontId="57" fillId="14" borderId="17" xfId="0" applyFont="1" applyFill="1" applyBorder="1" applyAlignment="1">
      <alignment vertical="center"/>
    </xf>
    <xf numFmtId="3" fontId="57" fillId="14" borderId="17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" fontId="57" fillId="0" borderId="17" xfId="0" applyNumberFormat="1" applyFont="1" applyBorder="1" applyAlignment="1">
      <alignment horizontal="centerContinuous"/>
    </xf>
    <xf numFmtId="3" fontId="57" fillId="0" borderId="17" xfId="0" applyNumberFormat="1" applyFont="1" applyBorder="1" applyAlignment="1">
      <alignment horizontal="center"/>
    </xf>
    <xf numFmtId="3" fontId="55" fillId="0" borderId="17" xfId="0" applyNumberFormat="1" applyFont="1" applyBorder="1"/>
    <xf numFmtId="3" fontId="57" fillId="14" borderId="17" xfId="0" applyNumberFormat="1" applyFont="1" applyFill="1" applyBorder="1" applyAlignment="1">
      <alignment horizontal="left"/>
    </xf>
    <xf numFmtId="3" fontId="57" fillId="14" borderId="17" xfId="0" applyNumberFormat="1" applyFont="1" applyFill="1" applyBorder="1"/>
    <xf numFmtId="3" fontId="0" fillId="16" borderId="0" xfId="0" applyNumberFormat="1" applyFill="1"/>
    <xf numFmtId="3" fontId="37" fillId="16" borderId="0" xfId="0" applyNumberFormat="1" applyFont="1" applyFill="1"/>
    <xf numFmtId="3" fontId="27" fillId="16" borderId="0" xfId="0" applyNumberFormat="1" applyFont="1" applyFill="1"/>
    <xf numFmtId="0" fontId="27" fillId="16" borderId="0" xfId="0" applyFont="1" applyFill="1"/>
    <xf numFmtId="0" fontId="27" fillId="0" borderId="13" xfId="35" applyFont="1" applyBorder="1" applyAlignment="1">
      <alignment horizontal="center"/>
    </xf>
    <xf numFmtId="0" fontId="27" fillId="0" borderId="14" xfId="35" applyFont="1" applyBorder="1" applyAlignment="1">
      <alignment horizontal="center"/>
    </xf>
    <xf numFmtId="0" fontId="27" fillId="0" borderId="15" xfId="35" applyFont="1" applyBorder="1" applyAlignment="1">
      <alignment horizontal="center"/>
    </xf>
    <xf numFmtId="0" fontId="26" fillId="0" borderId="16" xfId="35" applyFont="1" applyBorder="1" applyAlignment="1">
      <alignment wrapText="1"/>
    </xf>
    <xf numFmtId="0" fontId="26" fillId="0" borderId="18" xfId="35" applyBorder="1"/>
    <xf numFmtId="0" fontId="26" fillId="0" borderId="16" xfId="35" applyBorder="1" applyAlignment="1">
      <alignment horizontal="left" indent="3"/>
    </xf>
    <xf numFmtId="3" fontId="26" fillId="0" borderId="18" xfId="35" applyNumberFormat="1" applyBorder="1"/>
    <xf numFmtId="0" fontId="26" fillId="0" borderId="16" xfId="35" applyFont="1" applyBorder="1" applyAlignment="1">
      <alignment horizontal="left" indent="3"/>
    </xf>
    <xf numFmtId="0" fontId="27" fillId="0" borderId="16" xfId="35" applyFont="1" applyBorder="1" applyAlignment="1">
      <alignment horizontal="left" indent="3"/>
    </xf>
    <xf numFmtId="3" fontId="27" fillId="0" borderId="18" xfId="35" applyNumberFormat="1" applyFont="1" applyBorder="1"/>
    <xf numFmtId="0" fontId="26" fillId="0" borderId="16" xfId="35" applyFont="1" applyBorder="1"/>
    <xf numFmtId="0" fontId="26" fillId="0" borderId="16" xfId="35" applyFont="1" applyBorder="1" applyAlignment="1">
      <alignment horizontal="left" wrapText="1" indent="3"/>
    </xf>
    <xf numFmtId="0" fontId="27" fillId="0" borderId="16" xfId="35" applyFont="1" applyBorder="1"/>
    <xf numFmtId="0" fontId="27" fillId="0" borderId="30" xfId="35" applyFont="1" applyBorder="1"/>
    <xf numFmtId="3" fontId="27" fillId="0" borderId="31" xfId="35" applyNumberFormat="1" applyFont="1" applyBorder="1"/>
    <xf numFmtId="3" fontId="27" fillId="0" borderId="34" xfId="35" applyNumberFormat="1" applyFont="1" applyBorder="1"/>
    <xf numFmtId="3" fontId="27" fillId="17" borderId="17" xfId="0" applyNumberFormat="1" applyFont="1" applyFill="1" applyBorder="1"/>
    <xf numFmtId="3" fontId="26" fillId="17" borderId="17" xfId="0" applyNumberFormat="1" applyFont="1" applyFill="1" applyBorder="1"/>
    <xf numFmtId="0" fontId="0" fillId="0" borderId="17" xfId="0" applyBorder="1"/>
    <xf numFmtId="3" fontId="0" fillId="0" borderId="17" xfId="0" applyNumberFormat="1" applyBorder="1"/>
    <xf numFmtId="4" fontId="0" fillId="0" borderId="17" xfId="0" applyNumberFormat="1" applyBorder="1"/>
    <xf numFmtId="3" fontId="26" fillId="0" borderId="17" xfId="0" applyNumberFormat="1" applyFont="1" applyBorder="1"/>
    <xf numFmtId="3" fontId="59" fillId="0" borderId="17" xfId="0" applyNumberFormat="1" applyFont="1" applyBorder="1"/>
    <xf numFmtId="168" fontId="0" fillId="0" borderId="17" xfId="0" applyNumberFormat="1" applyBorder="1"/>
    <xf numFmtId="3" fontId="52" fillId="0" borderId="17" xfId="0" applyNumberFormat="1" applyFont="1" applyBorder="1"/>
    <xf numFmtId="3" fontId="59" fillId="0" borderId="0" xfId="0" applyNumberFormat="1" applyFont="1"/>
    <xf numFmtId="0" fontId="33" fillId="18" borderId="17" xfId="0" applyFont="1" applyFill="1" applyBorder="1" applyAlignment="1">
      <alignment horizontal="left"/>
    </xf>
    <xf numFmtId="3" fontId="30" fillId="18" borderId="17" xfId="0" applyNumberFormat="1" applyFont="1" applyFill="1" applyBorder="1" applyAlignment="1">
      <alignment wrapText="1"/>
    </xf>
    <xf numFmtId="3" fontId="27" fillId="18" borderId="18" xfId="0" applyNumberFormat="1" applyFont="1" applyFill="1" applyBorder="1" applyAlignment="1">
      <alignment horizontal="right"/>
    </xf>
    <xf numFmtId="3" fontId="26" fillId="0" borderId="18" xfId="0" applyNumberFormat="1" applyFont="1" applyFill="1" applyBorder="1" applyAlignment="1">
      <alignment horizontal="right"/>
    </xf>
    <xf numFmtId="0" fontId="20" fillId="0" borderId="0" xfId="0" applyFont="1" applyFill="1" applyAlignment="1" applyProtection="1">
      <alignment wrapText="1"/>
    </xf>
    <xf numFmtId="0" fontId="26" fillId="0" borderId="0" xfId="34"/>
    <xf numFmtId="0" fontId="26" fillId="0" borderId="0" xfId="34" applyAlignment="1">
      <alignment vertical="center"/>
    </xf>
    <xf numFmtId="0" fontId="29" fillId="0" borderId="17" xfId="0" applyFont="1" applyBorder="1" applyAlignment="1">
      <alignment wrapText="1"/>
    </xf>
    <xf numFmtId="166" fontId="26" fillId="0" borderId="0" xfId="34" applyNumberFormat="1" applyAlignment="1">
      <alignment vertical="center"/>
    </xf>
    <xf numFmtId="3" fontId="26" fillId="0" borderId="0" xfId="34" applyNumberFormat="1" applyAlignment="1">
      <alignment vertical="center"/>
    </xf>
    <xf numFmtId="3" fontId="47" fillId="0" borderId="17" xfId="0" applyNumberFormat="1" applyFont="1" applyBorder="1"/>
    <xf numFmtId="0" fontId="29" fillId="0" borderId="0" xfId="0" applyFont="1" applyAlignment="1">
      <alignment wrapText="1"/>
    </xf>
    <xf numFmtId="0" fontId="29" fillId="0" borderId="0" xfId="34" applyFont="1"/>
    <xf numFmtId="0" fontId="60" fillId="0" borderId="0" xfId="34" applyFont="1" applyAlignment="1">
      <alignment horizontal="centerContinuous" vertical="center"/>
    </xf>
    <xf numFmtId="0" fontId="61" fillId="0" borderId="0" xfId="34" applyFont="1" applyAlignment="1">
      <alignment horizontal="centerContinuous"/>
    </xf>
    <xf numFmtId="0" fontId="62" fillId="0" borderId="35" xfId="34" applyFont="1" applyBorder="1" applyAlignment="1">
      <alignment horizontal="center" vertical="center" wrapText="1"/>
    </xf>
    <xf numFmtId="0" fontId="62" fillId="0" borderId="36" xfId="34" applyFont="1" applyBorder="1" applyAlignment="1">
      <alignment horizontal="center" vertical="center" wrapText="1"/>
    </xf>
    <xf numFmtId="0" fontId="63" fillId="0" borderId="10" xfId="34" applyFont="1" applyBorder="1" applyAlignment="1">
      <alignment horizontal="center" vertical="center" wrapText="1"/>
    </xf>
    <xf numFmtId="0" fontId="64" fillId="0" borderId="11" xfId="34" applyFont="1" applyBorder="1" applyAlignment="1">
      <alignment horizontal="center" vertical="center" wrapText="1"/>
    </xf>
    <xf numFmtId="0" fontId="64" fillId="0" borderId="12" xfId="34" applyFont="1" applyBorder="1" applyAlignment="1">
      <alignment horizontal="center" vertical="center" wrapText="1"/>
    </xf>
    <xf numFmtId="0" fontId="34" fillId="0" borderId="17" xfId="0" applyFont="1" applyBorder="1" applyAlignment="1">
      <alignment wrapText="1"/>
    </xf>
    <xf numFmtId="0" fontId="55" fillId="0" borderId="17" xfId="0" applyFont="1" applyBorder="1" applyAlignment="1">
      <alignment vertical="center"/>
    </xf>
    <xf numFmtId="3" fontId="30" fillId="18" borderId="17" xfId="0" applyNumberFormat="1" applyFont="1" applyFill="1" applyBorder="1" applyAlignment="1">
      <alignment horizontal="right"/>
    </xf>
    <xf numFmtId="3" fontId="55" fillId="0" borderId="17" xfId="0" applyNumberFormat="1" applyFont="1" applyBorder="1" applyAlignment="1">
      <alignment horizontal="left"/>
    </xf>
    <xf numFmtId="3" fontId="55" fillId="0" borderId="17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60" fillId="0" borderId="10" xfId="34" applyFont="1" applyBorder="1" applyAlignment="1">
      <alignment horizontal="center" vertical="center" wrapText="1"/>
    </xf>
    <xf numFmtId="0" fontId="60" fillId="0" borderId="37" xfId="34" applyFont="1" applyBorder="1" applyAlignment="1">
      <alignment horizontal="center" vertical="center" wrapText="1"/>
    </xf>
    <xf numFmtId="0" fontId="60" fillId="0" borderId="38" xfId="34" applyFont="1" applyBorder="1" applyAlignment="1">
      <alignment horizontal="center" vertical="center" wrapText="1"/>
    </xf>
    <xf numFmtId="0" fontId="62" fillId="0" borderId="11" xfId="34" applyFont="1" applyBorder="1" applyAlignment="1">
      <alignment horizontal="center" vertical="center" wrapText="1"/>
    </xf>
    <xf numFmtId="0" fontId="62" fillId="0" borderId="32" xfId="34" applyFont="1" applyBorder="1" applyAlignment="1">
      <alignment horizontal="center" vertical="center" wrapText="1"/>
    </xf>
    <xf numFmtId="0" fontId="62" fillId="0" borderId="12" xfId="34" applyFont="1" applyBorder="1" applyAlignment="1">
      <alignment horizontal="center" vertical="center" wrapText="1"/>
    </xf>
    <xf numFmtId="0" fontId="62" fillId="0" borderId="33" xfId="34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/>
    </xf>
    <xf numFmtId="3" fontId="27" fillId="0" borderId="39" xfId="0" applyNumberFormat="1" applyFont="1" applyBorder="1" applyAlignment="1">
      <alignment horizontal="center"/>
    </xf>
    <xf numFmtId="3" fontId="27" fillId="0" borderId="40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4" fillId="0" borderId="24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55" fillId="0" borderId="28" xfId="0" applyFont="1" applyBorder="1" applyAlignment="1">
      <alignment horizontal="right"/>
    </xf>
    <xf numFmtId="0" fontId="52" fillId="0" borderId="0" xfId="37" applyFont="1" applyFill="1" applyAlignment="1" applyProtection="1">
      <alignment horizontal="center" wrapText="1"/>
    </xf>
    <xf numFmtId="0" fontId="52" fillId="0" borderId="0" xfId="37" applyFont="1" applyFill="1" applyAlignment="1" applyProtection="1">
      <alignment horizontal="center"/>
    </xf>
    <xf numFmtId="0" fontId="28" fillId="0" borderId="0" xfId="37" applyFont="1" applyFill="1" applyAlignment="1" applyProtection="1">
      <alignment horizontal="center" textRotation="180"/>
      <protection locked="0"/>
    </xf>
    <xf numFmtId="0" fontId="50" fillId="0" borderId="41" xfId="37" applyFont="1" applyFill="1" applyBorder="1" applyAlignment="1" applyProtection="1">
      <alignment horizontal="left" vertical="center" indent="1"/>
    </xf>
    <xf numFmtId="0" fontId="50" fillId="0" borderId="42" xfId="37" applyFont="1" applyFill="1" applyBorder="1" applyAlignment="1" applyProtection="1">
      <alignment horizontal="left" vertical="center" indent="1"/>
    </xf>
    <xf numFmtId="0" fontId="50" fillId="0" borderId="43" xfId="37" applyFont="1" applyFill="1" applyBorder="1" applyAlignment="1" applyProtection="1">
      <alignment horizontal="left" vertical="center" indent="1"/>
    </xf>
    <xf numFmtId="0" fontId="41" fillId="0" borderId="0" xfId="0" applyFont="1" applyFill="1" applyAlignment="1">
      <alignment horizontal="center"/>
    </xf>
    <xf numFmtId="0" fontId="26" fillId="0" borderId="0" xfId="35" applyAlignment="1">
      <alignment horizontal="center"/>
    </xf>
    <xf numFmtId="0" fontId="27" fillId="0" borderId="0" xfId="35" applyFont="1" applyAlignment="1">
      <alignment horizontal="center"/>
    </xf>
    <xf numFmtId="0" fontId="28" fillId="0" borderId="0" xfId="35" applyFont="1" applyBorder="1" applyAlignment="1">
      <alignment horizontal="center" textRotation="180"/>
    </xf>
    <xf numFmtId="0" fontId="27" fillId="0" borderId="0" xfId="35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36" applyFont="1" applyFill="1" applyAlignment="1">
      <alignment horizontal="left"/>
    </xf>
    <xf numFmtId="166" fontId="47" fillId="0" borderId="0" xfId="36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right"/>
    </xf>
    <xf numFmtId="0" fontId="27" fillId="0" borderId="15" xfId="36" applyFont="1" applyFill="1" applyBorder="1" applyAlignment="1">
      <alignment horizontal="center" vertical="center" wrapText="1"/>
    </xf>
    <xf numFmtId="0" fontId="27" fillId="0" borderId="44" xfId="36" applyFont="1" applyFill="1" applyBorder="1" applyAlignment="1">
      <alignment horizontal="center" vertical="center" wrapText="1"/>
    </xf>
    <xf numFmtId="0" fontId="27" fillId="0" borderId="13" xfId="36" applyFont="1" applyFill="1" applyBorder="1" applyAlignment="1">
      <alignment horizontal="center" vertical="center" wrapText="1"/>
    </xf>
    <xf numFmtId="0" fontId="27" fillId="0" borderId="19" xfId="36" applyFont="1" applyFill="1" applyBorder="1" applyAlignment="1">
      <alignment horizontal="center" vertical="center" wrapText="1"/>
    </xf>
    <xf numFmtId="0" fontId="27" fillId="0" borderId="14" xfId="36" applyFont="1" applyFill="1" applyBorder="1" applyAlignment="1">
      <alignment horizontal="center" vertical="center" wrapText="1"/>
    </xf>
    <xf numFmtId="0" fontId="27" fillId="0" borderId="20" xfId="36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right"/>
    </xf>
    <xf numFmtId="0" fontId="33" fillId="0" borderId="17" xfId="0" applyFont="1" applyBorder="1" applyAlignment="1">
      <alignment horizont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left" wrapText="1"/>
    </xf>
    <xf numFmtId="0" fontId="25" fillId="0" borderId="0" xfId="0" applyFont="1" applyFill="1" applyBorder="1" applyAlignment="1" applyProtection="1">
      <alignment horizontal="right"/>
    </xf>
    <xf numFmtId="0" fontId="26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24" fillId="0" borderId="0" xfId="0" applyFont="1" applyFill="1" applyAlignment="1" applyProtection="1">
      <alignment horizontal="left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 2" xfId="33"/>
    <cellStyle name="Normál_1. olvasat-1" xfId="34"/>
    <cellStyle name="Normál_köteleő,önként vállalt feladat megoszlása" xfId="35"/>
    <cellStyle name="Normál_KVRENMUNKA" xfId="36"/>
    <cellStyle name="Normál_SEGEDLETEK" xfId="37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G_H~1/AppData/Local/Temp/mell&#233;klet%20a%20rendelet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2"/>
      <sheetName val="2.1"/>
      <sheetName val="2.2"/>
      <sheetName val="2.3.-2.6."/>
      <sheetName val="2.7.-2.10"/>
      <sheetName val="3"/>
      <sheetName val="3.1"/>
      <sheetName val="4"/>
      <sheetName val="5"/>
      <sheetName val="5.1"/>
      <sheetName val="5.2"/>
      <sheetName val="5.3-5.5"/>
      <sheetName val="6"/>
      <sheetName val="6.1"/>
      <sheetName val="7"/>
      <sheetName val="8,9"/>
      <sheetName val="10,11"/>
      <sheetName val="12"/>
      <sheetName val="13"/>
      <sheetName val="14-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4.3"/>
      <sheetName val="24.4"/>
      <sheetName val="24.5"/>
      <sheetName val="24.6."/>
      <sheetName val="25"/>
    </sheetNames>
    <sheetDataSet>
      <sheetData sheetId="0" refreshError="1"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6">
          <cell r="B16">
            <v>0</v>
          </cell>
          <cell r="D16">
            <v>0</v>
          </cell>
        </row>
        <row r="18">
          <cell r="B18">
            <v>0</v>
          </cell>
          <cell r="D18">
            <v>0</v>
          </cell>
        </row>
        <row r="20">
          <cell r="D20">
            <v>0</v>
          </cell>
        </row>
        <row r="22">
          <cell r="B22">
            <v>0</v>
          </cell>
        </row>
        <row r="23">
          <cell r="B23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B28">
            <v>0</v>
          </cell>
          <cell r="D28">
            <v>0</v>
          </cell>
        </row>
        <row r="30">
          <cell r="B30">
            <v>0</v>
          </cell>
          <cell r="D30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B34">
            <v>0</v>
          </cell>
          <cell r="D34">
            <v>0</v>
          </cell>
        </row>
      </sheetData>
      <sheetData sheetId="1" refreshError="1"/>
      <sheetData sheetId="2" refreshError="1">
        <row r="36">
          <cell r="E36">
            <v>0</v>
          </cell>
        </row>
        <row r="69">
          <cell r="B69">
            <v>0</v>
          </cell>
        </row>
      </sheetData>
      <sheetData sheetId="3" refreshError="1"/>
      <sheetData sheetId="4" refreshError="1"/>
      <sheetData sheetId="5" refreshError="1">
        <row r="12">
          <cell r="B12">
            <v>0</v>
          </cell>
        </row>
      </sheetData>
      <sheetData sheetId="6" refreshError="1">
        <row r="36">
          <cell r="B36">
            <v>0</v>
          </cell>
        </row>
      </sheetData>
      <sheetData sheetId="7" refreshError="1">
        <row r="36">
          <cell r="D36">
            <v>0</v>
          </cell>
        </row>
        <row r="47">
          <cell r="D47">
            <v>0</v>
          </cell>
        </row>
        <row r="55">
          <cell r="D55">
            <v>0</v>
          </cell>
        </row>
        <row r="63">
          <cell r="D63">
            <v>0</v>
          </cell>
        </row>
        <row r="69">
          <cell r="D69">
            <v>0</v>
          </cell>
        </row>
        <row r="80">
          <cell r="D80">
            <v>0</v>
          </cell>
        </row>
      </sheetData>
      <sheetData sheetId="8" refreshError="1"/>
      <sheetData sheetId="9" refreshError="1">
        <row r="31">
          <cell r="B31">
            <v>0</v>
          </cell>
        </row>
        <row r="36">
          <cell r="B36">
            <v>0</v>
          </cell>
        </row>
        <row r="47">
          <cell r="B47">
            <v>0</v>
          </cell>
        </row>
        <row r="55">
          <cell r="B55">
            <v>0</v>
          </cell>
        </row>
        <row r="63">
          <cell r="B63">
            <v>0</v>
          </cell>
        </row>
        <row r="69">
          <cell r="B69">
            <v>0</v>
          </cell>
        </row>
        <row r="80">
          <cell r="B80">
            <v>0</v>
          </cell>
        </row>
      </sheetData>
      <sheetData sheetId="10" refreshError="1">
        <row r="12">
          <cell r="E12">
            <v>0</v>
          </cell>
        </row>
        <row r="29">
          <cell r="E29">
            <v>0</v>
          </cell>
        </row>
        <row r="39">
          <cell r="E39">
            <v>0</v>
          </cell>
        </row>
      </sheetData>
      <sheetData sheetId="11" refreshError="1"/>
      <sheetData sheetId="12" refreshError="1"/>
      <sheetData sheetId="13" refreshError="1"/>
      <sheetData sheetId="14" refreshError="1"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41">
          <cell r="D41">
            <v>0</v>
          </cell>
        </row>
      </sheetData>
      <sheetData sheetId="15" refreshError="1"/>
      <sheetData sheetId="16" refreshError="1">
        <row r="25">
          <cell r="B25">
            <v>0</v>
          </cell>
        </row>
        <row r="41">
          <cell r="B4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2"/>
  <sheetViews>
    <sheetView topLeftCell="A16" workbookViewId="0">
      <selection activeCell="C41" sqref="C41"/>
    </sheetView>
  </sheetViews>
  <sheetFormatPr defaultRowHeight="12.75" x14ac:dyDescent="0.2"/>
  <cols>
    <col min="1" max="1" width="103.5" style="195" customWidth="1"/>
    <col min="2" max="2" width="16.6640625" style="195" hidden="1" customWidth="1"/>
    <col min="3" max="3" width="16.33203125" style="195" customWidth="1"/>
    <col min="4" max="16384" width="9.33203125" style="195"/>
  </cols>
  <sheetData>
    <row r="1" spans="1:6" ht="13.5" customHeight="1" x14ac:dyDescent="0.2">
      <c r="A1" s="309" t="s">
        <v>90</v>
      </c>
      <c r="B1" s="309"/>
      <c r="C1" s="309"/>
    </row>
    <row r="2" spans="1:6" ht="9" customHeight="1" x14ac:dyDescent="0.2"/>
    <row r="3" spans="1:6" ht="15" x14ac:dyDescent="0.25">
      <c r="A3" s="310" t="s">
        <v>322</v>
      </c>
      <c r="B3" s="310"/>
      <c r="C3" s="84"/>
    </row>
    <row r="4" spans="1:6" ht="13.5" customHeight="1" x14ac:dyDescent="0.2">
      <c r="C4" s="196" t="s">
        <v>250</v>
      </c>
    </row>
    <row r="5" spans="1:6" ht="12.75" customHeight="1" x14ac:dyDescent="0.2">
      <c r="A5" s="311" t="s">
        <v>91</v>
      </c>
      <c r="B5" s="311" t="s">
        <v>92</v>
      </c>
      <c r="C5" s="311" t="s">
        <v>93</v>
      </c>
    </row>
    <row r="6" spans="1:6" ht="9.75" customHeight="1" x14ac:dyDescent="0.2">
      <c r="A6" s="311"/>
      <c r="B6" s="311"/>
      <c r="C6" s="311"/>
    </row>
    <row r="7" spans="1:6" ht="16.5" customHeight="1" x14ac:dyDescent="0.2">
      <c r="A7" s="197" t="s">
        <v>251</v>
      </c>
      <c r="B7" s="198">
        <v>126093307</v>
      </c>
      <c r="C7" s="68">
        <v>119766992</v>
      </c>
      <c r="F7" s="200"/>
    </row>
    <row r="8" spans="1:6" ht="16.5" customHeight="1" x14ac:dyDescent="0.2">
      <c r="A8" s="201" t="s">
        <v>94</v>
      </c>
      <c r="B8" s="198">
        <v>108412267</v>
      </c>
      <c r="C8" s="68">
        <v>123682645</v>
      </c>
    </row>
    <row r="9" spans="1:6" ht="16.5" customHeight="1" x14ac:dyDescent="0.2">
      <c r="A9" s="202" t="s">
        <v>95</v>
      </c>
      <c r="B9" s="198">
        <v>125661209</v>
      </c>
      <c r="C9" s="68">
        <v>153464343</v>
      </c>
    </row>
    <row r="10" spans="1:6" ht="16.5" customHeight="1" x14ac:dyDescent="0.2">
      <c r="A10" s="203" t="s">
        <v>96</v>
      </c>
      <c r="B10" s="198">
        <v>4359630</v>
      </c>
      <c r="C10" s="68">
        <v>6061686</v>
      </c>
    </row>
    <row r="11" spans="1:6" ht="16.5" customHeight="1" x14ac:dyDescent="0.2">
      <c r="A11" s="203" t="s">
        <v>97</v>
      </c>
      <c r="B11" s="198">
        <f>+'[1]2.3.-2.6.'!B12</f>
        <v>0</v>
      </c>
      <c r="C11" s="68">
        <v>9129770</v>
      </c>
      <c r="D11" s="47"/>
      <c r="F11" s="200"/>
    </row>
    <row r="12" spans="1:6" ht="16.5" customHeight="1" x14ac:dyDescent="0.2">
      <c r="A12" s="203" t="s">
        <v>98</v>
      </c>
      <c r="B12" s="198"/>
      <c r="C12" s="68">
        <v>207262</v>
      </c>
    </row>
    <row r="13" spans="1:6" ht="16.5" customHeight="1" x14ac:dyDescent="0.2">
      <c r="A13" s="202" t="s">
        <v>99</v>
      </c>
      <c r="B13" s="198"/>
      <c r="C13" s="68">
        <f>SUM(B13:B13)</f>
        <v>0</v>
      </c>
    </row>
    <row r="14" spans="1:6" s="204" customFormat="1" ht="16.5" customHeight="1" x14ac:dyDescent="0.2">
      <c r="A14" s="202" t="s">
        <v>100</v>
      </c>
      <c r="B14" s="198"/>
      <c r="C14" s="68">
        <f>SUM(B14:B14)</f>
        <v>0</v>
      </c>
    </row>
    <row r="15" spans="1:6" ht="16.5" customHeight="1" x14ac:dyDescent="0.2">
      <c r="A15" s="202" t="s">
        <v>101</v>
      </c>
      <c r="B15" s="198"/>
      <c r="C15" s="68">
        <f>SUM(B15:B15)</f>
        <v>0</v>
      </c>
    </row>
    <row r="16" spans="1:6" ht="16.5" customHeight="1" x14ac:dyDescent="0.2">
      <c r="A16" s="202" t="s">
        <v>102</v>
      </c>
      <c r="B16" s="198">
        <v>98468894</v>
      </c>
      <c r="C16" s="68">
        <v>39307612</v>
      </c>
    </row>
    <row r="17" spans="1:50" ht="16.5" customHeight="1" x14ac:dyDescent="0.2">
      <c r="A17" s="205" t="s">
        <v>103</v>
      </c>
      <c r="B17" s="274">
        <f>SUM(B7:B16)</f>
        <v>462995307</v>
      </c>
      <c r="C17" s="68">
        <f>SUM(C7:C16)</f>
        <v>451620310</v>
      </c>
    </row>
    <row r="18" spans="1:50" s="204" customFormat="1" ht="20.25" customHeight="1" x14ac:dyDescent="0.2">
      <c r="A18" s="207" t="s">
        <v>252</v>
      </c>
      <c r="B18" s="68">
        <v>322386992</v>
      </c>
      <c r="C18" s="68"/>
    </row>
    <row r="19" spans="1:50" s="204" customFormat="1" ht="16.5" customHeight="1" x14ac:dyDescent="0.2">
      <c r="A19" s="206" t="s">
        <v>104</v>
      </c>
      <c r="B19" s="68">
        <v>33900000</v>
      </c>
      <c r="C19" s="68">
        <v>40000914</v>
      </c>
    </row>
    <row r="20" spans="1:50" ht="16.5" customHeight="1" x14ac:dyDescent="0.2">
      <c r="A20" s="208" t="s">
        <v>105</v>
      </c>
      <c r="B20" s="198"/>
      <c r="C20" s="199">
        <f t="shared" ref="C20:C50" si="0">SUM(B20:B20)</f>
        <v>0</v>
      </c>
    </row>
    <row r="21" spans="1:50" ht="16.5" customHeight="1" x14ac:dyDescent="0.2">
      <c r="A21" s="209" t="s">
        <v>106</v>
      </c>
      <c r="B21" s="198">
        <v>13443000</v>
      </c>
      <c r="C21" s="199">
        <v>10700000</v>
      </c>
    </row>
    <row r="22" spans="1:50" ht="16.5" customHeight="1" x14ac:dyDescent="0.2">
      <c r="A22" s="201" t="s">
        <v>107</v>
      </c>
      <c r="B22" s="198">
        <v>100000</v>
      </c>
      <c r="C22" s="199">
        <v>1000000</v>
      </c>
      <c r="F22" s="200"/>
    </row>
    <row r="23" spans="1:50" ht="16.5" customHeight="1" x14ac:dyDescent="0.2">
      <c r="A23" s="208" t="s">
        <v>108</v>
      </c>
      <c r="B23" s="198">
        <v>0</v>
      </c>
      <c r="C23" s="199">
        <v>12450000</v>
      </c>
      <c r="F23" s="200"/>
    </row>
    <row r="24" spans="1:50" ht="16.5" customHeight="1" x14ac:dyDescent="0.2">
      <c r="A24" s="208" t="s">
        <v>109</v>
      </c>
      <c r="B24" s="198">
        <v>0</v>
      </c>
      <c r="C24" s="199">
        <f t="shared" si="0"/>
        <v>0</v>
      </c>
    </row>
    <row r="25" spans="1:50" ht="16.5" customHeight="1" x14ac:dyDescent="0.2">
      <c r="A25" s="201" t="s">
        <v>110</v>
      </c>
      <c r="B25" s="198">
        <v>612000</v>
      </c>
      <c r="C25" s="199">
        <v>776000</v>
      </c>
    </row>
    <row r="26" spans="1:50" ht="16.5" customHeight="1" x14ac:dyDescent="0.2">
      <c r="A26" s="203" t="s">
        <v>111</v>
      </c>
      <c r="B26" s="198"/>
      <c r="C26" s="199">
        <f t="shared" si="0"/>
        <v>0</v>
      </c>
    </row>
    <row r="27" spans="1:50" ht="16.5" customHeight="1" x14ac:dyDescent="0.2">
      <c r="A27" s="201" t="s">
        <v>112</v>
      </c>
      <c r="B27" s="198"/>
      <c r="C27" s="199">
        <f t="shared" si="0"/>
        <v>0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</row>
    <row r="28" spans="1:50" s="211" customFormat="1" ht="16.5" customHeight="1" x14ac:dyDescent="0.2">
      <c r="A28" s="201" t="s">
        <v>113</v>
      </c>
      <c r="B28" s="68"/>
      <c r="C28" s="199">
        <f t="shared" si="0"/>
        <v>0</v>
      </c>
      <c r="D28" s="204"/>
      <c r="E28" s="204"/>
      <c r="F28" s="210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</row>
    <row r="29" spans="1:50" ht="16.5" customHeight="1" x14ac:dyDescent="0.2">
      <c r="A29" s="203" t="s">
        <v>114</v>
      </c>
      <c r="B29" s="275">
        <v>0</v>
      </c>
      <c r="C29" s="199">
        <f t="shared" si="0"/>
        <v>0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</row>
    <row r="30" spans="1:50" ht="16.5" customHeight="1" x14ac:dyDescent="0.2">
      <c r="A30" s="207" t="s">
        <v>115</v>
      </c>
      <c r="B30" s="68">
        <f>SUM(B20:B29)</f>
        <v>14155000</v>
      </c>
      <c r="C30" s="199">
        <f>SUM(C20:C29)</f>
        <v>24926000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</row>
    <row r="31" spans="1:50" ht="16.5" customHeight="1" x14ac:dyDescent="0.2">
      <c r="A31" s="212"/>
      <c r="B31" s="68"/>
      <c r="C31" s="199">
        <f t="shared" si="0"/>
        <v>0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</row>
    <row r="32" spans="1:50" ht="16.5" customHeight="1" x14ac:dyDescent="0.2">
      <c r="A32" s="209" t="s">
        <v>116</v>
      </c>
      <c r="B32" s="68"/>
      <c r="C32" s="199">
        <f t="shared" si="0"/>
        <v>0</v>
      </c>
    </row>
    <row r="33" spans="1:3" ht="16.5" customHeight="1" x14ac:dyDescent="0.2">
      <c r="A33" s="209" t="s">
        <v>117</v>
      </c>
      <c r="B33" s="198"/>
      <c r="C33" s="199">
        <f t="shared" si="0"/>
        <v>0</v>
      </c>
    </row>
    <row r="34" spans="1:3" ht="16.5" customHeight="1" x14ac:dyDescent="0.2">
      <c r="A34" s="201" t="s">
        <v>118</v>
      </c>
      <c r="B34" s="198">
        <v>0</v>
      </c>
      <c r="C34" s="199">
        <f t="shared" si="0"/>
        <v>0</v>
      </c>
    </row>
    <row r="35" spans="1:3" ht="16.5" customHeight="1" x14ac:dyDescent="0.2">
      <c r="A35" s="207" t="s">
        <v>119</v>
      </c>
      <c r="B35" s="68">
        <f>SUM(B32:B34)</f>
        <v>0</v>
      </c>
      <c r="C35" s="199">
        <f t="shared" si="0"/>
        <v>0</v>
      </c>
    </row>
    <row r="36" spans="1:3" ht="16.5" customHeight="1" x14ac:dyDescent="0.2">
      <c r="A36" s="207" t="s">
        <v>120</v>
      </c>
      <c r="B36" s="68">
        <f>+B17+B19+B30+B35+B18</f>
        <v>833437299</v>
      </c>
      <c r="C36" s="199">
        <f>C17+C18+C19+C30</f>
        <v>516547224</v>
      </c>
    </row>
    <row r="37" spans="1:3" ht="16.5" customHeight="1" x14ac:dyDescent="0.2">
      <c r="A37" s="201"/>
      <c r="B37" s="198"/>
      <c r="C37" s="199">
        <f t="shared" si="0"/>
        <v>0</v>
      </c>
    </row>
    <row r="38" spans="1:3" ht="16.5" customHeight="1" x14ac:dyDescent="0.2">
      <c r="A38" s="201" t="s">
        <v>121</v>
      </c>
      <c r="B38" s="198"/>
      <c r="C38" s="199">
        <f t="shared" si="0"/>
        <v>0</v>
      </c>
    </row>
    <row r="39" spans="1:3" ht="16.5" customHeight="1" x14ac:dyDescent="0.2">
      <c r="A39" s="201" t="s">
        <v>122</v>
      </c>
      <c r="B39" s="198"/>
      <c r="C39" s="199">
        <f t="shared" si="0"/>
        <v>0</v>
      </c>
    </row>
    <row r="40" spans="1:3" ht="16.5" customHeight="1" x14ac:dyDescent="0.2">
      <c r="A40" s="201" t="s">
        <v>123</v>
      </c>
      <c r="B40" s="198">
        <v>308865189</v>
      </c>
      <c r="C40" s="199">
        <v>233515168</v>
      </c>
    </row>
    <row r="41" spans="1:3" ht="16.5" customHeight="1" x14ac:dyDescent="0.2">
      <c r="A41" s="201" t="s">
        <v>124</v>
      </c>
      <c r="B41" s="198"/>
      <c r="C41" s="199">
        <f t="shared" si="0"/>
        <v>0</v>
      </c>
    </row>
    <row r="42" spans="1:3" ht="16.5" customHeight="1" x14ac:dyDescent="0.2">
      <c r="A42" s="201" t="s">
        <v>125</v>
      </c>
      <c r="B42" s="68"/>
      <c r="C42" s="199">
        <f t="shared" si="0"/>
        <v>0</v>
      </c>
    </row>
    <row r="43" spans="1:3" ht="16.5" customHeight="1" x14ac:dyDescent="0.2">
      <c r="A43" s="203" t="s">
        <v>126</v>
      </c>
      <c r="B43" s="68"/>
      <c r="C43" s="199">
        <f t="shared" si="0"/>
        <v>0</v>
      </c>
    </row>
    <row r="44" spans="1:3" ht="16.5" customHeight="1" x14ac:dyDescent="0.2">
      <c r="A44" s="203" t="s">
        <v>127</v>
      </c>
      <c r="B44" s="68"/>
      <c r="C44" s="199">
        <f t="shared" si="0"/>
        <v>0</v>
      </c>
    </row>
    <row r="45" spans="1:3" ht="16.5" customHeight="1" x14ac:dyDescent="0.2">
      <c r="A45" s="207" t="s">
        <v>128</v>
      </c>
      <c r="B45" s="68">
        <f>SUM(B38:B44)</f>
        <v>308865189</v>
      </c>
      <c r="C45" s="199">
        <f>SUM(C38:C44)</f>
        <v>233515168</v>
      </c>
    </row>
    <row r="46" spans="1:3" ht="4.5" customHeight="1" x14ac:dyDescent="0.2">
      <c r="A46" s="201"/>
      <c r="B46" s="68"/>
      <c r="C46" s="199">
        <f t="shared" si="0"/>
        <v>0</v>
      </c>
    </row>
    <row r="47" spans="1:3" ht="16.5" customHeight="1" x14ac:dyDescent="0.2">
      <c r="A47" s="207" t="s">
        <v>129</v>
      </c>
      <c r="B47" s="68">
        <f>+B36+B45</f>
        <v>1142302488</v>
      </c>
      <c r="C47" s="199">
        <f>C36+C45</f>
        <v>750062392</v>
      </c>
    </row>
    <row r="48" spans="1:3" ht="16.5" customHeight="1" x14ac:dyDescent="0.2">
      <c r="A48" s="208" t="s">
        <v>130</v>
      </c>
      <c r="B48" s="198"/>
      <c r="C48" s="199">
        <v>235930425</v>
      </c>
    </row>
    <row r="49" spans="1:3" ht="16.5" customHeight="1" x14ac:dyDescent="0.2">
      <c r="A49" s="213" t="s">
        <v>131</v>
      </c>
      <c r="B49" s="198"/>
      <c r="C49" s="199">
        <f t="shared" si="0"/>
        <v>0</v>
      </c>
    </row>
    <row r="50" spans="1:3" ht="16.5" customHeight="1" x14ac:dyDescent="0.2">
      <c r="A50" s="208" t="s">
        <v>132</v>
      </c>
      <c r="B50" s="198"/>
      <c r="C50" s="199">
        <f t="shared" si="0"/>
        <v>0</v>
      </c>
    </row>
    <row r="51" spans="1:3" ht="16.5" customHeight="1" x14ac:dyDescent="0.2">
      <c r="A51" s="208" t="s">
        <v>133</v>
      </c>
      <c r="B51" s="198"/>
      <c r="C51" s="199">
        <f t="shared" ref="C51:C81" si="1">SUM(B51:B51)</f>
        <v>0</v>
      </c>
    </row>
    <row r="52" spans="1:3" ht="16.5" customHeight="1" x14ac:dyDescent="0.2">
      <c r="A52" s="214" t="s">
        <v>134</v>
      </c>
      <c r="B52" s="275">
        <v>0</v>
      </c>
      <c r="C52" s="199">
        <v>85138477</v>
      </c>
    </row>
    <row r="53" spans="1:3" ht="16.5" customHeight="1" x14ac:dyDescent="0.2">
      <c r="A53" s="215" t="s">
        <v>135</v>
      </c>
      <c r="B53" s="68">
        <f>SUM(B48:B52)</f>
        <v>0</v>
      </c>
      <c r="C53" s="199">
        <f>SUM(C48:C52)</f>
        <v>321068902</v>
      </c>
    </row>
    <row r="54" spans="1:3" ht="6.75" customHeight="1" x14ac:dyDescent="0.2">
      <c r="A54" s="216"/>
      <c r="B54" s="68"/>
      <c r="C54" s="199">
        <f t="shared" si="1"/>
        <v>0</v>
      </c>
    </row>
    <row r="55" spans="1:3" ht="16.5" customHeight="1" x14ac:dyDescent="0.2">
      <c r="A55" s="208" t="s">
        <v>136</v>
      </c>
      <c r="B55" s="217">
        <v>0</v>
      </c>
      <c r="C55" s="199">
        <f t="shared" si="1"/>
        <v>0</v>
      </c>
    </row>
    <row r="56" spans="1:3" ht="16.5" customHeight="1" x14ac:dyDescent="0.2">
      <c r="A56" s="208" t="s">
        <v>137</v>
      </c>
      <c r="B56" s="198"/>
      <c r="C56" s="199">
        <f t="shared" si="1"/>
        <v>0</v>
      </c>
    </row>
    <row r="57" spans="1:3" ht="16.5" customHeight="1" x14ac:dyDescent="0.2">
      <c r="A57" s="201" t="s">
        <v>138</v>
      </c>
      <c r="B57" s="217"/>
      <c r="C57" s="199">
        <f t="shared" si="1"/>
        <v>0</v>
      </c>
    </row>
    <row r="58" spans="1:3" ht="16.5" customHeight="1" x14ac:dyDescent="0.2">
      <c r="A58" s="203" t="s">
        <v>139</v>
      </c>
      <c r="B58" s="198"/>
      <c r="C58" s="199">
        <f t="shared" si="1"/>
        <v>0</v>
      </c>
    </row>
    <row r="59" spans="1:3" ht="16.5" customHeight="1" x14ac:dyDescent="0.2">
      <c r="A59" s="203" t="s">
        <v>140</v>
      </c>
      <c r="B59" s="198"/>
      <c r="C59" s="199">
        <f t="shared" si="1"/>
        <v>0</v>
      </c>
    </row>
    <row r="60" spans="1:3" ht="4.5" customHeight="1" x14ac:dyDescent="0.2">
      <c r="A60" s="218"/>
      <c r="B60" s="198"/>
      <c r="C60" s="199">
        <f t="shared" si="1"/>
        <v>0</v>
      </c>
    </row>
    <row r="61" spans="1:3" ht="16.5" customHeight="1" x14ac:dyDescent="0.2">
      <c r="A61" s="219" t="s">
        <v>141</v>
      </c>
      <c r="B61" s="68">
        <f>SUM(B55:B59)</f>
        <v>0</v>
      </c>
      <c r="C61" s="199">
        <f t="shared" si="1"/>
        <v>0</v>
      </c>
    </row>
    <row r="62" spans="1:3" ht="10.5" customHeight="1" x14ac:dyDescent="0.2">
      <c r="A62" s="218"/>
      <c r="B62" s="217"/>
      <c r="C62" s="199">
        <f t="shared" si="1"/>
        <v>0</v>
      </c>
    </row>
    <row r="63" spans="1:3" ht="16.5" customHeight="1" x14ac:dyDescent="0.2">
      <c r="A63" s="213" t="s">
        <v>142</v>
      </c>
      <c r="B63" s="217"/>
      <c r="C63" s="199">
        <f t="shared" si="1"/>
        <v>0</v>
      </c>
    </row>
    <row r="64" spans="1:3" ht="16.5" customHeight="1" x14ac:dyDescent="0.2">
      <c r="A64" s="208" t="s">
        <v>143</v>
      </c>
      <c r="B64" s="217">
        <f>+'[1]2.7.-2.10'!B36</f>
        <v>0</v>
      </c>
      <c r="C64" s="199">
        <f t="shared" si="1"/>
        <v>0</v>
      </c>
    </row>
    <row r="65" spans="1:3" ht="16.5" customHeight="1" x14ac:dyDescent="0.2">
      <c r="A65" s="208" t="s">
        <v>144</v>
      </c>
      <c r="B65" s="217"/>
      <c r="C65" s="199">
        <f t="shared" si="1"/>
        <v>0</v>
      </c>
    </row>
    <row r="66" spans="1:3" ht="5.25" customHeight="1" x14ac:dyDescent="0.2">
      <c r="A66" s="201"/>
      <c r="B66" s="217"/>
      <c r="C66" s="199">
        <f t="shared" si="1"/>
        <v>0</v>
      </c>
    </row>
    <row r="67" spans="1:3" ht="16.5" customHeight="1" x14ac:dyDescent="0.2">
      <c r="A67" s="220" t="s">
        <v>145</v>
      </c>
      <c r="B67" s="221">
        <f>SUM(B63:B65)</f>
        <v>0</v>
      </c>
      <c r="C67" s="199">
        <f t="shared" si="1"/>
        <v>0</v>
      </c>
    </row>
    <row r="68" spans="1:3" ht="5.25" customHeight="1" x14ac:dyDescent="0.2">
      <c r="A68" s="201"/>
      <c r="B68" s="217"/>
      <c r="C68" s="199">
        <f t="shared" si="1"/>
        <v>0</v>
      </c>
    </row>
    <row r="69" spans="1:3" ht="16.5" customHeight="1" x14ac:dyDescent="0.2">
      <c r="A69" s="205" t="s">
        <v>146</v>
      </c>
      <c r="B69" s="68">
        <f>+B53+B61+B67</f>
        <v>0</v>
      </c>
      <c r="C69" s="199">
        <f t="shared" si="1"/>
        <v>0</v>
      </c>
    </row>
    <row r="70" spans="1:3" ht="3.75" customHeight="1" x14ac:dyDescent="0.2">
      <c r="A70" s="201"/>
      <c r="B70" s="217"/>
      <c r="C70" s="199">
        <f t="shared" si="1"/>
        <v>0</v>
      </c>
    </row>
    <row r="71" spans="1:3" ht="16.5" customHeight="1" x14ac:dyDescent="0.2">
      <c r="A71" s="201" t="s">
        <v>121</v>
      </c>
      <c r="B71" s="198"/>
      <c r="C71" s="199">
        <f t="shared" si="1"/>
        <v>0</v>
      </c>
    </row>
    <row r="72" spans="1:3" ht="16.5" customHeight="1" x14ac:dyDescent="0.2">
      <c r="A72" s="201" t="s">
        <v>122</v>
      </c>
      <c r="B72" s="217"/>
      <c r="C72" s="199">
        <f t="shared" si="1"/>
        <v>0</v>
      </c>
    </row>
    <row r="73" spans="1:3" ht="16.5" customHeight="1" x14ac:dyDescent="0.2">
      <c r="A73" s="201" t="s">
        <v>123</v>
      </c>
      <c r="B73" s="198">
        <v>0</v>
      </c>
      <c r="C73" s="199">
        <f t="shared" si="1"/>
        <v>0</v>
      </c>
    </row>
    <row r="74" spans="1:3" ht="16.5" customHeight="1" x14ac:dyDescent="0.2">
      <c r="A74" s="201" t="s">
        <v>124</v>
      </c>
      <c r="B74" s="198"/>
      <c r="C74" s="199">
        <f t="shared" si="1"/>
        <v>0</v>
      </c>
    </row>
    <row r="75" spans="1:3" ht="16.5" customHeight="1" x14ac:dyDescent="0.2">
      <c r="A75" s="201" t="s">
        <v>125</v>
      </c>
      <c r="B75" s="198"/>
      <c r="C75" s="199">
        <f t="shared" si="1"/>
        <v>0</v>
      </c>
    </row>
    <row r="76" spans="1:3" ht="16.5" customHeight="1" x14ac:dyDescent="0.2">
      <c r="A76" s="203" t="s">
        <v>126</v>
      </c>
      <c r="B76" s="198"/>
      <c r="C76" s="199">
        <f t="shared" si="1"/>
        <v>0</v>
      </c>
    </row>
    <row r="77" spans="1:3" ht="16.5" customHeight="1" x14ac:dyDescent="0.2">
      <c r="A77" s="203" t="s">
        <v>127</v>
      </c>
      <c r="B77" s="198"/>
      <c r="C77" s="199">
        <f t="shared" si="1"/>
        <v>0</v>
      </c>
    </row>
    <row r="78" spans="1:3" ht="16.5" customHeight="1" x14ac:dyDescent="0.2">
      <c r="A78" s="207" t="s">
        <v>128</v>
      </c>
      <c r="B78" s="68">
        <f>SUM(B71:B77)</f>
        <v>0</v>
      </c>
      <c r="C78" s="199">
        <f t="shared" si="1"/>
        <v>0</v>
      </c>
    </row>
    <row r="79" spans="1:3" ht="6.75" customHeight="1" x14ac:dyDescent="0.2">
      <c r="A79" s="212"/>
      <c r="B79" s="217"/>
      <c r="C79" s="199">
        <f t="shared" si="1"/>
        <v>0</v>
      </c>
    </row>
    <row r="80" spans="1:3" ht="16.5" customHeight="1" x14ac:dyDescent="0.2">
      <c r="A80" s="207" t="s">
        <v>147</v>
      </c>
      <c r="B80" s="222">
        <f>+B69+B78</f>
        <v>0</v>
      </c>
      <c r="C80" s="199">
        <f t="shared" si="1"/>
        <v>0</v>
      </c>
    </row>
    <row r="81" spans="1:3" ht="7.5" customHeight="1" x14ac:dyDescent="0.2">
      <c r="A81" s="223"/>
      <c r="B81" s="224"/>
      <c r="C81" s="199">
        <f t="shared" si="1"/>
        <v>0</v>
      </c>
    </row>
    <row r="82" spans="1:3" ht="16.5" customHeight="1" x14ac:dyDescent="0.2">
      <c r="A82" s="225" t="s">
        <v>148</v>
      </c>
      <c r="B82" s="222">
        <f>+B47+B80</f>
        <v>1142302488</v>
      </c>
      <c r="C82" s="199">
        <f>C47+C53</f>
        <v>1071131294</v>
      </c>
    </row>
  </sheetData>
  <mergeCells count="5">
    <mergeCell ref="A1:C1"/>
    <mergeCell ref="A3:B3"/>
    <mergeCell ref="A5:A6"/>
    <mergeCell ref="B5:B6"/>
    <mergeCell ref="C5:C6"/>
  </mergeCells>
  <pageMargins left="0.23622047244094491" right="0.23622047244094491" top="0.35433070866141736" bottom="0.35433070866141736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0" zoomScaleNormal="120" workbookViewId="0">
      <selection activeCell="F5" sqref="F5"/>
    </sheetView>
  </sheetViews>
  <sheetFormatPr defaultRowHeight="14.25" x14ac:dyDescent="0.2"/>
  <cols>
    <col min="1" max="1" width="5.6640625" style="85" customWidth="1"/>
    <col min="2" max="2" width="30.1640625" style="85" customWidth="1"/>
    <col min="3" max="5" width="11.6640625" style="85" customWidth="1"/>
    <col min="6" max="6" width="13" style="85" customWidth="1"/>
    <col min="7" max="7" width="15.1640625" style="85" customWidth="1"/>
    <col min="8" max="16384" width="9.33203125" style="85"/>
  </cols>
  <sheetData>
    <row r="1" spans="1:8" ht="33" customHeight="1" x14ac:dyDescent="0.2">
      <c r="A1" s="350" t="s">
        <v>31</v>
      </c>
      <c r="B1" s="350"/>
      <c r="C1" s="350"/>
      <c r="D1" s="350"/>
      <c r="E1" s="350"/>
      <c r="F1" s="350"/>
      <c r="G1" s="350"/>
    </row>
    <row r="2" spans="1:8" ht="15.95" customHeight="1" thickBot="1" x14ac:dyDescent="0.25">
      <c r="A2" s="86"/>
      <c r="B2" s="86"/>
      <c r="C2" s="86"/>
      <c r="D2" s="351"/>
      <c r="E2" s="351"/>
      <c r="F2" s="358" t="s">
        <v>32</v>
      </c>
      <c r="G2" s="358"/>
      <c r="H2" s="87"/>
    </row>
    <row r="3" spans="1:8" ht="63" customHeight="1" x14ac:dyDescent="0.2">
      <c r="A3" s="354" t="s">
        <v>10</v>
      </c>
      <c r="B3" s="356" t="s">
        <v>33</v>
      </c>
      <c r="C3" s="356" t="s">
        <v>34</v>
      </c>
      <c r="D3" s="356"/>
      <c r="E3" s="356"/>
      <c r="F3" s="356"/>
      <c r="G3" s="352" t="s">
        <v>35</v>
      </c>
    </row>
    <row r="4" spans="1:8" ht="15" thickBot="1" x14ac:dyDescent="0.25">
      <c r="A4" s="355"/>
      <c r="B4" s="357"/>
      <c r="C4" s="194" t="s">
        <v>239</v>
      </c>
      <c r="D4" s="194" t="s">
        <v>245</v>
      </c>
      <c r="E4" s="194" t="s">
        <v>298</v>
      </c>
      <c r="F4" s="194" t="s">
        <v>299</v>
      </c>
      <c r="G4" s="353"/>
    </row>
    <row r="5" spans="1:8" ht="15" thickBot="1" x14ac:dyDescent="0.25">
      <c r="A5" s="88">
        <v>1</v>
      </c>
      <c r="B5" s="89">
        <v>2</v>
      </c>
      <c r="C5" s="89">
        <v>3</v>
      </c>
      <c r="D5" s="89">
        <v>4</v>
      </c>
      <c r="E5" s="89">
        <v>5</v>
      </c>
      <c r="F5" s="89">
        <v>6</v>
      </c>
      <c r="G5" s="90">
        <v>7</v>
      </c>
    </row>
    <row r="6" spans="1:8" x14ac:dyDescent="0.2">
      <c r="A6" s="91" t="s">
        <v>0</v>
      </c>
      <c r="B6" s="92"/>
      <c r="C6" s="93">
        <v>0</v>
      </c>
      <c r="D6" s="93">
        <v>0</v>
      </c>
      <c r="E6" s="93">
        <v>0</v>
      </c>
      <c r="F6" s="93">
        <v>0</v>
      </c>
      <c r="G6" s="94">
        <f>SUM(C6:F6)</f>
        <v>0</v>
      </c>
    </row>
    <row r="7" spans="1:8" x14ac:dyDescent="0.2">
      <c r="A7" s="95" t="s">
        <v>1</v>
      </c>
      <c r="B7" s="96"/>
      <c r="C7" s="97"/>
      <c r="D7" s="97"/>
      <c r="E7" s="97"/>
      <c r="F7" s="97"/>
      <c r="G7" s="98">
        <f>SUM(C7:F7)</f>
        <v>0</v>
      </c>
    </row>
    <row r="8" spans="1:8" x14ac:dyDescent="0.2">
      <c r="A8" s="95" t="s">
        <v>2</v>
      </c>
      <c r="B8" s="96"/>
      <c r="C8" s="97"/>
      <c r="D8" s="97"/>
      <c r="E8" s="97"/>
      <c r="F8" s="97"/>
      <c r="G8" s="98">
        <f>SUM(C8:F8)</f>
        <v>0</v>
      </c>
    </row>
    <row r="9" spans="1:8" x14ac:dyDescent="0.2">
      <c r="A9" s="95" t="s">
        <v>14</v>
      </c>
      <c r="B9" s="96"/>
      <c r="C9" s="97"/>
      <c r="D9" s="97"/>
      <c r="E9" s="97"/>
      <c r="F9" s="97"/>
      <c r="G9" s="98">
        <f>SUM(C9:F9)</f>
        <v>0</v>
      </c>
    </row>
    <row r="10" spans="1:8" ht="15" thickBot="1" x14ac:dyDescent="0.25">
      <c r="A10" s="99" t="s">
        <v>3</v>
      </c>
      <c r="B10" s="100"/>
      <c r="C10" s="101"/>
      <c r="D10" s="101"/>
      <c r="E10" s="101"/>
      <c r="F10" s="101"/>
      <c r="G10" s="98">
        <f>SUM(C10:F10)</f>
        <v>0</v>
      </c>
    </row>
    <row r="11" spans="1:8" ht="15" thickBot="1" x14ac:dyDescent="0.25">
      <c r="A11" s="88" t="s">
        <v>4</v>
      </c>
      <c r="B11" s="102" t="s">
        <v>36</v>
      </c>
      <c r="C11" s="103">
        <f>SUM(C6:C10)</f>
        <v>0</v>
      </c>
      <c r="D11" s="103">
        <f>SUM(D6:D10)</f>
        <v>0</v>
      </c>
      <c r="E11" s="103">
        <f>SUM(E6:E10)</f>
        <v>0</v>
      </c>
      <c r="F11" s="103">
        <f>SUM(F6:F10)</f>
        <v>0</v>
      </c>
      <c r="G11" s="104">
        <f>SUM(G6:G10)</f>
        <v>0</v>
      </c>
    </row>
    <row r="14" spans="1:8" x14ac:dyDescent="0.2">
      <c r="A14" s="349" t="s">
        <v>73</v>
      </c>
      <c r="B14" s="349"/>
      <c r="C14" s="349"/>
      <c r="D14" s="349"/>
      <c r="E14" s="349"/>
      <c r="F14" s="349"/>
      <c r="G14" s="349"/>
    </row>
    <row r="15" spans="1:8" x14ac:dyDescent="0.2">
      <c r="A15" s="349"/>
      <c r="B15" s="349"/>
      <c r="C15" s="349"/>
      <c r="D15" s="349"/>
      <c r="E15" s="349"/>
      <c r="F15" s="349"/>
      <c r="G15" s="349"/>
    </row>
  </sheetData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H7" sqref="H7"/>
    </sheetView>
  </sheetViews>
  <sheetFormatPr defaultColWidth="24.83203125" defaultRowHeight="12.75" x14ac:dyDescent="0.2"/>
  <cols>
    <col min="1" max="1" width="37.33203125" customWidth="1"/>
    <col min="2" max="4" width="11.33203125" customWidth="1"/>
    <col min="5" max="5" width="42.33203125" customWidth="1"/>
    <col min="6" max="8" width="11.33203125" customWidth="1"/>
  </cols>
  <sheetData>
    <row r="1" spans="1:9" x14ac:dyDescent="0.2">
      <c r="G1" s="56"/>
      <c r="H1" s="56" t="s">
        <v>71</v>
      </c>
      <c r="I1" s="56"/>
    </row>
    <row r="2" spans="1:9" x14ac:dyDescent="0.2">
      <c r="A2" s="348" t="s">
        <v>216</v>
      </c>
      <c r="B2" s="348"/>
      <c r="C2" s="348"/>
      <c r="D2" s="348"/>
      <c r="E2" s="348"/>
      <c r="F2" s="348"/>
      <c r="G2" s="348"/>
      <c r="H2" s="348"/>
      <c r="I2" s="83"/>
    </row>
    <row r="3" spans="1:9" x14ac:dyDescent="0.2">
      <c r="A3" s="105"/>
      <c r="B3" s="106"/>
      <c r="C3" s="106"/>
      <c r="D3" s="70"/>
      <c r="E3" s="106"/>
      <c r="G3" s="71"/>
      <c r="H3" s="71" t="s">
        <v>256</v>
      </c>
      <c r="I3" s="71"/>
    </row>
    <row r="4" spans="1:9" x14ac:dyDescent="0.2">
      <c r="A4" s="359" t="s">
        <v>151</v>
      </c>
      <c r="B4" s="359"/>
      <c r="C4" s="359"/>
      <c r="D4" s="359"/>
      <c r="E4" s="359" t="s">
        <v>152</v>
      </c>
      <c r="F4" s="359"/>
      <c r="G4" s="359"/>
      <c r="H4" s="359"/>
      <c r="I4" s="107"/>
    </row>
    <row r="5" spans="1:9" x14ac:dyDescent="0.2">
      <c r="A5" s="360" t="s">
        <v>153</v>
      </c>
      <c r="B5" s="362" t="s">
        <v>217</v>
      </c>
      <c r="C5" s="363"/>
      <c r="D5" s="364"/>
      <c r="E5" s="360" t="s">
        <v>153</v>
      </c>
      <c r="F5" s="365" t="s">
        <v>217</v>
      </c>
      <c r="G5" s="365"/>
      <c r="H5" s="365"/>
      <c r="I5" s="108"/>
    </row>
    <row r="6" spans="1:9" x14ac:dyDescent="0.2">
      <c r="A6" s="361"/>
      <c r="B6" s="109">
        <v>2021</v>
      </c>
      <c r="C6" s="109">
        <v>2022</v>
      </c>
      <c r="D6" s="109">
        <v>2023</v>
      </c>
      <c r="E6" s="361"/>
      <c r="F6" s="109">
        <v>2021</v>
      </c>
      <c r="G6" s="109">
        <v>2022</v>
      </c>
      <c r="H6" s="109">
        <v>2023</v>
      </c>
      <c r="I6" s="108"/>
    </row>
    <row r="7" spans="1:9" ht="24.75" customHeight="1" x14ac:dyDescent="0.2">
      <c r="A7" s="66" t="s">
        <v>154</v>
      </c>
      <c r="B7" s="110">
        <v>481750000</v>
      </c>
      <c r="C7" s="110">
        <f t="shared" ref="C7:D9" si="0">+B7*1.02</f>
        <v>491385000</v>
      </c>
      <c r="D7" s="110">
        <f t="shared" si="0"/>
        <v>501212700</v>
      </c>
      <c r="E7" s="30" t="s">
        <v>155</v>
      </c>
      <c r="F7" s="110">
        <v>70000000</v>
      </c>
      <c r="G7" s="110">
        <f>+F7*1.02</f>
        <v>71400000</v>
      </c>
      <c r="H7" s="110">
        <f>+G7*1.02</f>
        <v>72828000</v>
      </c>
      <c r="I7" s="111"/>
    </row>
    <row r="8" spans="1:9" ht="24" customHeight="1" x14ac:dyDescent="0.2">
      <c r="A8" s="31" t="s">
        <v>156</v>
      </c>
      <c r="B8" s="110">
        <v>33900000</v>
      </c>
      <c r="C8" s="110">
        <f t="shared" si="0"/>
        <v>34578000</v>
      </c>
      <c r="D8" s="110">
        <f t="shared" si="0"/>
        <v>35269560</v>
      </c>
      <c r="E8" s="36" t="s">
        <v>157</v>
      </c>
      <c r="F8" s="110">
        <v>13650000</v>
      </c>
      <c r="G8" s="110">
        <f t="shared" ref="G8:H35" si="1">+F8*1.02</f>
        <v>13923000</v>
      </c>
      <c r="H8" s="110">
        <f t="shared" si="1"/>
        <v>14201460</v>
      </c>
      <c r="I8" s="111"/>
    </row>
    <row r="9" spans="1:9" ht="12.75" customHeight="1" x14ac:dyDescent="0.2">
      <c r="A9" s="193" t="s">
        <v>158</v>
      </c>
      <c r="B9" s="110">
        <v>15000000</v>
      </c>
      <c r="C9" s="110">
        <f t="shared" si="0"/>
        <v>15300000</v>
      </c>
      <c r="D9" s="110">
        <f t="shared" si="0"/>
        <v>15606000</v>
      </c>
      <c r="E9" s="30" t="s">
        <v>159</v>
      </c>
      <c r="F9" s="110">
        <v>90000000</v>
      </c>
      <c r="G9" s="110">
        <f t="shared" si="1"/>
        <v>91800000</v>
      </c>
      <c r="H9" s="110">
        <f t="shared" si="1"/>
        <v>93636000</v>
      </c>
      <c r="I9" s="111"/>
    </row>
    <row r="10" spans="1:9" ht="12.75" customHeight="1" x14ac:dyDescent="0.2">
      <c r="A10" s="193" t="s">
        <v>160</v>
      </c>
      <c r="B10" s="110">
        <f>+'[1]1'!B10*1.02</f>
        <v>0</v>
      </c>
      <c r="C10" s="110">
        <f t="shared" ref="C10:D34" si="2">+B10*1.02</f>
        <v>0</v>
      </c>
      <c r="D10" s="110">
        <f t="shared" si="2"/>
        <v>0</v>
      </c>
      <c r="E10" s="30" t="s">
        <v>161</v>
      </c>
      <c r="F10" s="110">
        <v>37000000</v>
      </c>
      <c r="G10" s="110">
        <f t="shared" si="1"/>
        <v>37740000</v>
      </c>
      <c r="H10" s="110">
        <f t="shared" si="1"/>
        <v>38494800</v>
      </c>
      <c r="I10" s="111"/>
    </row>
    <row r="11" spans="1:9" ht="12.75" customHeight="1" x14ac:dyDescent="0.2">
      <c r="A11" s="30"/>
      <c r="B11" s="110">
        <f>+'[1]1'!B11*1.02</f>
        <v>0</v>
      </c>
      <c r="C11" s="110">
        <f t="shared" si="2"/>
        <v>0</v>
      </c>
      <c r="D11" s="110">
        <f t="shared" si="2"/>
        <v>0</v>
      </c>
      <c r="E11" s="30" t="s">
        <v>162</v>
      </c>
      <c r="F11" s="110">
        <v>260000000</v>
      </c>
      <c r="G11" s="110">
        <f t="shared" si="1"/>
        <v>265200000</v>
      </c>
      <c r="H11" s="110">
        <f t="shared" si="1"/>
        <v>270504000</v>
      </c>
      <c r="I11" s="111"/>
    </row>
    <row r="12" spans="1:9" ht="12.75" customHeight="1" x14ac:dyDescent="0.2">
      <c r="A12" s="34"/>
      <c r="B12" s="110">
        <f>+'[1]1'!B12*1.02</f>
        <v>0</v>
      </c>
      <c r="C12" s="110">
        <f t="shared" si="2"/>
        <v>0</v>
      </c>
      <c r="D12" s="110">
        <f t="shared" si="2"/>
        <v>0</v>
      </c>
      <c r="E12" s="58" t="s">
        <v>163</v>
      </c>
      <c r="F12" s="110">
        <f>+'[1]1'!D12*1.02</f>
        <v>0</v>
      </c>
      <c r="G12" s="110">
        <f t="shared" si="1"/>
        <v>0</v>
      </c>
      <c r="H12" s="110">
        <f t="shared" si="1"/>
        <v>0</v>
      </c>
      <c r="I12" s="111"/>
    </row>
    <row r="13" spans="1:9" ht="12.75" customHeight="1" x14ac:dyDescent="0.2">
      <c r="A13" s="59"/>
      <c r="B13" s="110">
        <f>+'[1]1'!B13*1.02</f>
        <v>0</v>
      </c>
      <c r="C13" s="110">
        <f t="shared" si="2"/>
        <v>0</v>
      </c>
      <c r="D13" s="110">
        <f t="shared" si="2"/>
        <v>0</v>
      </c>
      <c r="E13" s="32" t="s">
        <v>164</v>
      </c>
      <c r="F13" s="110">
        <f>+'[1]1'!D13*1.02</f>
        <v>0</v>
      </c>
      <c r="G13" s="110">
        <f t="shared" si="1"/>
        <v>0</v>
      </c>
      <c r="H13" s="110">
        <f t="shared" si="1"/>
        <v>0</v>
      </c>
      <c r="I13" s="111"/>
    </row>
    <row r="14" spans="1:9" ht="12.75" customHeight="1" x14ac:dyDescent="0.2">
      <c r="A14" s="32"/>
      <c r="B14" s="110">
        <f>+'[1]1'!B14*1.02</f>
        <v>0</v>
      </c>
      <c r="C14" s="110">
        <f t="shared" si="2"/>
        <v>0</v>
      </c>
      <c r="D14" s="110">
        <f t="shared" si="2"/>
        <v>0</v>
      </c>
      <c r="E14" s="60"/>
      <c r="F14" s="110">
        <f>+'[1]1'!D14*1.02</f>
        <v>0</v>
      </c>
      <c r="G14" s="110">
        <f t="shared" si="1"/>
        <v>0</v>
      </c>
      <c r="H14" s="110">
        <f t="shared" si="1"/>
        <v>0</v>
      </c>
      <c r="I14" s="111"/>
    </row>
    <row r="15" spans="1:9" ht="12.75" customHeight="1" x14ac:dyDescent="0.2">
      <c r="A15" s="112" t="s">
        <v>165</v>
      </c>
      <c r="B15" s="110">
        <f>SUM(B7:B14)</f>
        <v>530650000</v>
      </c>
      <c r="C15" s="110">
        <f>SUM(C7:C14)</f>
        <v>541263000</v>
      </c>
      <c r="D15" s="110">
        <f>SUM(D7:D14)</f>
        <v>552088260</v>
      </c>
      <c r="E15" s="113" t="s">
        <v>166</v>
      </c>
      <c r="F15" s="110">
        <f>SUM(F7:F14)</f>
        <v>470650000</v>
      </c>
      <c r="G15" s="110">
        <f t="shared" si="1"/>
        <v>480063000</v>
      </c>
      <c r="H15" s="110">
        <f t="shared" si="1"/>
        <v>489664260</v>
      </c>
      <c r="I15" s="111"/>
    </row>
    <row r="16" spans="1:9" ht="12.75" customHeight="1" x14ac:dyDescent="0.2">
      <c r="A16" s="32"/>
      <c r="B16" s="110">
        <f>+'[1]1'!B16*1.02</f>
        <v>0</v>
      </c>
      <c r="C16" s="110">
        <f t="shared" si="2"/>
        <v>0</v>
      </c>
      <c r="D16" s="110">
        <f t="shared" si="2"/>
        <v>0</v>
      </c>
      <c r="E16" s="32"/>
      <c r="F16" s="110">
        <f>+'[1]1'!D16*1.02</f>
        <v>0</v>
      </c>
      <c r="G16" s="110">
        <f t="shared" si="1"/>
        <v>0</v>
      </c>
      <c r="H16" s="110">
        <f t="shared" si="1"/>
        <v>0</v>
      </c>
      <c r="I16" s="111"/>
    </row>
    <row r="17" spans="1:9" ht="12.75" customHeight="1" x14ac:dyDescent="0.2">
      <c r="A17" s="62" t="s">
        <v>167</v>
      </c>
      <c r="B17" s="110">
        <v>0</v>
      </c>
      <c r="C17" s="110">
        <f t="shared" si="2"/>
        <v>0</v>
      </c>
      <c r="D17" s="110">
        <f t="shared" si="2"/>
        <v>0</v>
      </c>
      <c r="E17" s="62" t="s">
        <v>168</v>
      </c>
      <c r="F17" s="110">
        <v>60000000</v>
      </c>
      <c r="G17" s="110">
        <f t="shared" si="1"/>
        <v>61200000</v>
      </c>
      <c r="H17" s="110">
        <f t="shared" si="1"/>
        <v>62424000</v>
      </c>
      <c r="I17" s="111"/>
    </row>
    <row r="18" spans="1:9" ht="12.75" customHeight="1" x14ac:dyDescent="0.2">
      <c r="A18" s="59"/>
      <c r="B18" s="110">
        <f>+'[1]1'!B18*1.02</f>
        <v>0</v>
      </c>
      <c r="C18" s="110">
        <f t="shared" si="2"/>
        <v>0</v>
      </c>
      <c r="D18" s="110">
        <f t="shared" si="2"/>
        <v>0</v>
      </c>
      <c r="E18" s="63"/>
      <c r="F18" s="110">
        <f>+'[1]1'!D18*1.02</f>
        <v>0</v>
      </c>
      <c r="G18" s="110">
        <f t="shared" si="1"/>
        <v>0</v>
      </c>
      <c r="H18" s="110">
        <f t="shared" si="1"/>
        <v>0</v>
      </c>
      <c r="I18" s="111"/>
    </row>
    <row r="19" spans="1:9" ht="23.25" customHeight="1" x14ac:dyDescent="0.2">
      <c r="A19" s="64" t="s">
        <v>169</v>
      </c>
      <c r="B19" s="110">
        <f>B15+B17</f>
        <v>530650000</v>
      </c>
      <c r="C19" s="110">
        <f>C15+C17</f>
        <v>541263000</v>
      </c>
      <c r="D19" s="110">
        <f>D15+D17</f>
        <v>552088260</v>
      </c>
      <c r="E19" s="113" t="s">
        <v>170</v>
      </c>
      <c r="F19" s="110">
        <f>F15+F17</f>
        <v>530650000</v>
      </c>
      <c r="G19" s="110">
        <f t="shared" si="1"/>
        <v>541263000</v>
      </c>
      <c r="H19" s="110">
        <f t="shared" si="1"/>
        <v>552088260</v>
      </c>
      <c r="I19" s="111"/>
    </row>
    <row r="20" spans="1:9" ht="12.75" customHeight="1" x14ac:dyDescent="0.2">
      <c r="A20" s="36"/>
      <c r="B20" s="110"/>
      <c r="C20" s="110"/>
      <c r="D20" s="110"/>
      <c r="E20" s="32"/>
      <c r="F20" s="110">
        <f>+'[1]1'!D20*1.02</f>
        <v>0</v>
      </c>
      <c r="G20" s="110">
        <f t="shared" si="1"/>
        <v>0</v>
      </c>
      <c r="H20" s="110">
        <f t="shared" si="1"/>
        <v>0</v>
      </c>
      <c r="I20" s="111"/>
    </row>
    <row r="21" spans="1:9" ht="18" customHeight="1" x14ac:dyDescent="0.2">
      <c r="A21" s="31" t="s">
        <v>171</v>
      </c>
      <c r="B21" s="110">
        <v>0</v>
      </c>
      <c r="C21" s="110">
        <f t="shared" si="2"/>
        <v>0</v>
      </c>
      <c r="D21" s="110">
        <f t="shared" si="2"/>
        <v>0</v>
      </c>
      <c r="E21" s="32" t="s">
        <v>172</v>
      </c>
      <c r="F21" s="110">
        <v>0</v>
      </c>
      <c r="G21" s="110">
        <f t="shared" si="1"/>
        <v>0</v>
      </c>
      <c r="H21" s="110">
        <f t="shared" si="1"/>
        <v>0</v>
      </c>
      <c r="I21" s="111"/>
    </row>
    <row r="22" spans="1:9" ht="12.75" customHeight="1" x14ac:dyDescent="0.2">
      <c r="A22" s="31" t="s">
        <v>173</v>
      </c>
      <c r="B22" s="110">
        <f>+'[1]1'!B22*1.02</f>
        <v>0</v>
      </c>
      <c r="C22" s="110">
        <f t="shared" si="2"/>
        <v>0</v>
      </c>
      <c r="D22" s="110">
        <f t="shared" si="2"/>
        <v>0</v>
      </c>
      <c r="E22" s="32" t="s">
        <v>174</v>
      </c>
      <c r="F22" s="110">
        <v>0</v>
      </c>
      <c r="G22" s="110">
        <f t="shared" si="1"/>
        <v>0</v>
      </c>
      <c r="H22" s="110">
        <f t="shared" si="1"/>
        <v>0</v>
      </c>
      <c r="I22" s="111"/>
    </row>
    <row r="23" spans="1:9" ht="12.75" customHeight="1" x14ac:dyDescent="0.2">
      <c r="A23" s="30" t="s">
        <v>145</v>
      </c>
      <c r="B23" s="110">
        <f>+'[1]1'!B23*1.02</f>
        <v>0</v>
      </c>
      <c r="C23" s="110">
        <f t="shared" si="2"/>
        <v>0</v>
      </c>
      <c r="D23" s="110">
        <f t="shared" si="2"/>
        <v>0</v>
      </c>
      <c r="E23" s="32" t="s">
        <v>175</v>
      </c>
      <c r="F23" s="110">
        <v>0</v>
      </c>
      <c r="G23" s="110">
        <f t="shared" si="1"/>
        <v>0</v>
      </c>
      <c r="H23" s="110">
        <f t="shared" si="1"/>
        <v>0</v>
      </c>
      <c r="I23" s="111"/>
    </row>
    <row r="24" spans="1:9" ht="12.75" customHeight="1" x14ac:dyDescent="0.2">
      <c r="A24" s="112" t="s">
        <v>176</v>
      </c>
      <c r="B24" s="110">
        <f>SUM(B21:B23)</f>
        <v>0</v>
      </c>
      <c r="C24" s="110">
        <f t="shared" si="2"/>
        <v>0</v>
      </c>
      <c r="D24" s="110">
        <f t="shared" si="2"/>
        <v>0</v>
      </c>
      <c r="E24" s="113" t="s">
        <v>177</v>
      </c>
      <c r="F24" s="110">
        <f>SUM(F21:F23)</f>
        <v>0</v>
      </c>
      <c r="G24" s="110">
        <f t="shared" si="1"/>
        <v>0</v>
      </c>
      <c r="H24" s="110">
        <f t="shared" si="1"/>
        <v>0</v>
      </c>
      <c r="I24" s="111"/>
    </row>
    <row r="25" spans="1:9" ht="12.75" customHeight="1" x14ac:dyDescent="0.2">
      <c r="A25" s="30"/>
      <c r="B25" s="110"/>
      <c r="C25" s="110"/>
      <c r="D25" s="110"/>
      <c r="E25" s="32"/>
      <c r="F25" s="110">
        <f>+'[1]1'!D25*1.02</f>
        <v>0</v>
      </c>
      <c r="G25" s="110">
        <f t="shared" si="1"/>
        <v>0</v>
      </c>
      <c r="H25" s="110">
        <f t="shared" si="1"/>
        <v>0</v>
      </c>
      <c r="I25" s="111"/>
    </row>
    <row r="26" spans="1:9" ht="12.75" customHeight="1" x14ac:dyDescent="0.2">
      <c r="A26" s="62" t="s">
        <v>178</v>
      </c>
      <c r="B26" s="110">
        <v>20000000</v>
      </c>
      <c r="C26" s="110">
        <f t="shared" si="2"/>
        <v>20400000</v>
      </c>
      <c r="D26" s="110">
        <f t="shared" si="2"/>
        <v>20808000</v>
      </c>
      <c r="E26" s="62" t="s">
        <v>179</v>
      </c>
      <c r="F26" s="110">
        <v>20000000</v>
      </c>
      <c r="G26" s="110">
        <f t="shared" si="1"/>
        <v>20400000</v>
      </c>
      <c r="H26" s="110">
        <f t="shared" si="1"/>
        <v>20808000</v>
      </c>
      <c r="I26" s="111"/>
    </row>
    <row r="27" spans="1:9" ht="12.75" customHeight="1" x14ac:dyDescent="0.2">
      <c r="A27" s="65" t="s">
        <v>180</v>
      </c>
      <c r="B27" s="110">
        <v>20000000</v>
      </c>
      <c r="C27" s="110">
        <v>20400000</v>
      </c>
      <c r="D27" s="110">
        <v>20808000</v>
      </c>
      <c r="E27" s="62"/>
      <c r="F27" s="110">
        <f>+'[1]1'!D27*1.02</f>
        <v>0</v>
      </c>
      <c r="G27" s="110">
        <f t="shared" si="1"/>
        <v>0</v>
      </c>
      <c r="H27" s="110">
        <f t="shared" si="1"/>
        <v>0</v>
      </c>
      <c r="I27" s="111"/>
    </row>
    <row r="28" spans="1:9" ht="12.75" customHeight="1" x14ac:dyDescent="0.2">
      <c r="A28" s="30"/>
      <c r="B28" s="110">
        <f>+'[1]1'!B28*1.02</f>
        <v>0</v>
      </c>
      <c r="C28" s="110">
        <f t="shared" si="2"/>
        <v>0</v>
      </c>
      <c r="D28" s="110">
        <f t="shared" si="2"/>
        <v>0</v>
      </c>
      <c r="E28" s="32"/>
      <c r="F28" s="110">
        <f>+'[1]1'!D28*1.02</f>
        <v>0</v>
      </c>
      <c r="G28" s="110">
        <f t="shared" si="1"/>
        <v>0</v>
      </c>
      <c r="H28" s="110">
        <f t="shared" si="1"/>
        <v>0</v>
      </c>
      <c r="I28" s="111"/>
    </row>
    <row r="29" spans="1:9" ht="23.25" customHeight="1" x14ac:dyDescent="0.2">
      <c r="A29" s="64" t="s">
        <v>181</v>
      </c>
      <c r="B29" s="110">
        <f>SUM(B24:B26)</f>
        <v>20000000</v>
      </c>
      <c r="C29" s="110">
        <f t="shared" si="2"/>
        <v>20400000</v>
      </c>
      <c r="D29" s="110">
        <f t="shared" si="2"/>
        <v>20808000</v>
      </c>
      <c r="E29" s="62" t="s">
        <v>182</v>
      </c>
      <c r="F29" s="110">
        <f>F24+F26</f>
        <v>20000000</v>
      </c>
      <c r="G29" s="110">
        <f t="shared" si="1"/>
        <v>20400000</v>
      </c>
      <c r="H29" s="110">
        <f t="shared" si="1"/>
        <v>20808000</v>
      </c>
    </row>
    <row r="30" spans="1:9" ht="12.75" customHeight="1" x14ac:dyDescent="0.2">
      <c r="A30" s="66"/>
      <c r="B30" s="110">
        <f>+'[1]1'!B30*1.02</f>
        <v>0</v>
      </c>
      <c r="C30" s="110">
        <f t="shared" si="2"/>
        <v>0</v>
      </c>
      <c r="D30" s="110">
        <f t="shared" si="2"/>
        <v>0</v>
      </c>
      <c r="E30" s="60"/>
      <c r="F30" s="110">
        <f>+'[1]1'!D30*1.02</f>
        <v>0</v>
      </c>
      <c r="G30" s="110">
        <f t="shared" si="1"/>
        <v>0</v>
      </c>
      <c r="H30" s="110">
        <f t="shared" si="1"/>
        <v>0</v>
      </c>
    </row>
    <row r="31" spans="1:9" ht="23.25" customHeight="1" x14ac:dyDescent="0.2">
      <c r="A31" s="33" t="s">
        <v>183</v>
      </c>
      <c r="B31" s="110">
        <f>B15</f>
        <v>530650000</v>
      </c>
      <c r="C31" s="110">
        <f t="shared" si="2"/>
        <v>541263000</v>
      </c>
      <c r="D31" s="110">
        <f t="shared" si="2"/>
        <v>552088260</v>
      </c>
      <c r="E31" s="62" t="s">
        <v>184</v>
      </c>
      <c r="F31" s="110">
        <v>0</v>
      </c>
      <c r="G31" s="110">
        <v>0</v>
      </c>
      <c r="H31" s="110">
        <f t="shared" si="1"/>
        <v>0</v>
      </c>
    </row>
    <row r="32" spans="1:9" ht="12.75" customHeight="1" x14ac:dyDescent="0.2">
      <c r="A32" s="67"/>
      <c r="B32" s="110"/>
      <c r="C32" s="110">
        <f t="shared" si="2"/>
        <v>0</v>
      </c>
      <c r="D32" s="110">
        <f t="shared" si="2"/>
        <v>0</v>
      </c>
      <c r="E32" s="63"/>
      <c r="F32" s="110">
        <f>+'[1]1'!D32*1.02</f>
        <v>0</v>
      </c>
      <c r="G32" s="110">
        <f t="shared" si="1"/>
        <v>0</v>
      </c>
      <c r="H32" s="110">
        <f t="shared" si="1"/>
        <v>0</v>
      </c>
    </row>
    <row r="33" spans="1:8" ht="22.5" customHeight="1" x14ac:dyDescent="0.2">
      <c r="A33" s="33" t="s">
        <v>185</v>
      </c>
      <c r="B33" s="110">
        <f>B17+B26</f>
        <v>20000000</v>
      </c>
      <c r="C33" s="110">
        <f t="shared" si="2"/>
        <v>20400000</v>
      </c>
      <c r="D33" s="110">
        <f t="shared" si="2"/>
        <v>20808000</v>
      </c>
      <c r="E33" s="62" t="s">
        <v>186</v>
      </c>
      <c r="F33" s="110">
        <f>+'[1]1'!D33*1.02</f>
        <v>0</v>
      </c>
      <c r="G33" s="110">
        <f t="shared" si="1"/>
        <v>0</v>
      </c>
      <c r="H33" s="110">
        <f t="shared" si="1"/>
        <v>0</v>
      </c>
    </row>
    <row r="34" spans="1:8" ht="12.75" customHeight="1" x14ac:dyDescent="0.2">
      <c r="A34" s="66"/>
      <c r="B34" s="110">
        <f>+'[1]1'!B34*1.02</f>
        <v>0</v>
      </c>
      <c r="C34" s="110">
        <f t="shared" si="2"/>
        <v>0</v>
      </c>
      <c r="D34" s="110">
        <f t="shared" si="2"/>
        <v>0</v>
      </c>
      <c r="E34" s="60"/>
      <c r="F34" s="110">
        <f>+'[1]1'!D34*1.02</f>
        <v>0</v>
      </c>
      <c r="G34" s="110">
        <f t="shared" si="1"/>
        <v>0</v>
      </c>
      <c r="H34" s="110">
        <f t="shared" si="1"/>
        <v>0</v>
      </c>
    </row>
    <row r="35" spans="1:8" ht="12.75" customHeight="1" x14ac:dyDescent="0.2">
      <c r="A35" s="44" t="s">
        <v>187</v>
      </c>
      <c r="B35" s="110">
        <f>B19+B29</f>
        <v>550650000</v>
      </c>
      <c r="C35" s="110">
        <f>C19+C29</f>
        <v>561663000</v>
      </c>
      <c r="D35" s="110">
        <f>D19+D29</f>
        <v>572896260</v>
      </c>
      <c r="E35" s="44" t="s">
        <v>188</v>
      </c>
      <c r="F35" s="110">
        <f>F19+F29</f>
        <v>550650000</v>
      </c>
      <c r="G35" s="110">
        <f t="shared" si="1"/>
        <v>561663000</v>
      </c>
      <c r="H35" s="110">
        <f t="shared" si="1"/>
        <v>572896260</v>
      </c>
    </row>
  </sheetData>
  <mergeCells count="7">
    <mergeCell ref="A2:H2"/>
    <mergeCell ref="A4:D4"/>
    <mergeCell ref="E4:H4"/>
    <mergeCell ref="A5:A6"/>
    <mergeCell ref="B5:D5"/>
    <mergeCell ref="E5:E6"/>
    <mergeCell ref="F5:H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B16" sqref="B16"/>
    </sheetView>
  </sheetViews>
  <sheetFormatPr defaultRowHeight="12.75" x14ac:dyDescent="0.2"/>
  <cols>
    <col min="1" max="1" width="38.1640625" style="1" customWidth="1"/>
    <col min="2" max="4" width="13.83203125" style="1" customWidth="1"/>
    <col min="5" max="5" width="27" style="1" customWidth="1"/>
    <col min="6" max="16384" width="9.33203125" style="1"/>
  </cols>
  <sheetData>
    <row r="1" spans="1:5" x14ac:dyDescent="0.2">
      <c r="A1" s="2"/>
      <c r="B1" s="2"/>
      <c r="C1" s="2"/>
      <c r="D1" s="2"/>
      <c r="E1" s="2" t="s">
        <v>68</v>
      </c>
    </row>
    <row r="2" spans="1:5" ht="21" customHeight="1" x14ac:dyDescent="0.2">
      <c r="A2" s="368" t="s">
        <v>236</v>
      </c>
      <c r="B2" s="369"/>
      <c r="C2" s="369"/>
      <c r="D2" s="369"/>
      <c r="E2" s="369"/>
    </row>
    <row r="3" spans="1:5" ht="10.5" customHeight="1" x14ac:dyDescent="0.2">
      <c r="A3" s="2"/>
      <c r="B3" s="2"/>
      <c r="C3" s="2"/>
      <c r="D3" s="2"/>
      <c r="E3" s="2"/>
    </row>
    <row r="4" spans="1:5" ht="17.25" customHeight="1" x14ac:dyDescent="0.25">
      <c r="A4" s="288" t="s">
        <v>37</v>
      </c>
      <c r="B4" s="370" t="s">
        <v>242</v>
      </c>
      <c r="C4" s="370"/>
      <c r="D4" s="370"/>
      <c r="E4" s="370"/>
    </row>
    <row r="5" spans="1:5" ht="10.5" customHeight="1" thickBot="1" x14ac:dyDescent="0.3">
      <c r="A5" s="2"/>
      <c r="B5" s="2"/>
      <c r="C5" s="2"/>
      <c r="D5" s="367"/>
      <c r="E5" s="367"/>
    </row>
    <row r="6" spans="1:5" ht="10.5" customHeight="1" thickBot="1" x14ac:dyDescent="0.25">
      <c r="A6" s="3" t="s">
        <v>38</v>
      </c>
      <c r="B6" s="4">
        <v>2019</v>
      </c>
      <c r="C6" s="4">
        <v>2020</v>
      </c>
      <c r="D6" s="4"/>
      <c r="E6" s="5" t="s">
        <v>39</v>
      </c>
    </row>
    <row r="7" spans="1:5" ht="10.5" customHeight="1" x14ac:dyDescent="0.2">
      <c r="A7" s="6" t="s">
        <v>40</v>
      </c>
      <c r="B7" s="7"/>
      <c r="C7" s="7"/>
      <c r="D7" s="7"/>
      <c r="E7" s="8">
        <f>SUM(B7:D7)</f>
        <v>0</v>
      </c>
    </row>
    <row r="8" spans="1:5" ht="10.5" customHeight="1" x14ac:dyDescent="0.2">
      <c r="A8" s="9" t="s">
        <v>41</v>
      </c>
      <c r="B8" s="10"/>
      <c r="C8" s="10"/>
      <c r="D8" s="10"/>
      <c r="E8" s="11">
        <f>SUM(B8:D8)</f>
        <v>0</v>
      </c>
    </row>
    <row r="9" spans="1:5" ht="10.5" customHeight="1" x14ac:dyDescent="0.2">
      <c r="A9" s="12" t="s">
        <v>42</v>
      </c>
      <c r="B9" s="13">
        <v>134870695</v>
      </c>
      <c r="C9" s="13">
        <v>6731000</v>
      </c>
      <c r="D9" s="13">
        <v>0</v>
      </c>
      <c r="E9" s="14">
        <f>SUM(B9:D9)</f>
        <v>141601695</v>
      </c>
    </row>
    <row r="10" spans="1:5" ht="10.5" customHeight="1" thickBot="1" x14ac:dyDescent="0.25">
      <c r="A10" s="15"/>
      <c r="B10" s="16"/>
      <c r="C10" s="16"/>
      <c r="D10" s="16"/>
      <c r="E10" s="14">
        <f>SUM(B10:D10)</f>
        <v>0</v>
      </c>
    </row>
    <row r="11" spans="1:5" ht="10.5" customHeight="1" thickBot="1" x14ac:dyDescent="0.25">
      <c r="A11" s="17" t="s">
        <v>43</v>
      </c>
      <c r="B11" s="18">
        <f>B7+SUM(B9:B10)</f>
        <v>134870695</v>
      </c>
      <c r="C11" s="18">
        <f>C7+SUM(C9:C10)</f>
        <v>6731000</v>
      </c>
      <c r="D11" s="18">
        <f>D7+SUM(D9:D10)</f>
        <v>0</v>
      </c>
      <c r="E11" s="19">
        <f>E7+SUM(E9:E10)</f>
        <v>141601695</v>
      </c>
    </row>
    <row r="12" spans="1:5" ht="10.5" customHeight="1" thickBot="1" x14ac:dyDescent="0.25">
      <c r="A12" s="20"/>
      <c r="B12" s="20"/>
      <c r="C12" s="20"/>
      <c r="D12" s="20"/>
      <c r="E12" s="20"/>
    </row>
    <row r="13" spans="1:5" ht="10.5" customHeight="1" thickBot="1" x14ac:dyDescent="0.25">
      <c r="A13" s="3" t="s">
        <v>44</v>
      </c>
      <c r="B13" s="4">
        <f>B6</f>
        <v>2019</v>
      </c>
      <c r="C13" s="4">
        <f>C6</f>
        <v>2020</v>
      </c>
      <c r="D13" s="4">
        <f>D6</f>
        <v>0</v>
      </c>
      <c r="E13" s="5" t="s">
        <v>39</v>
      </c>
    </row>
    <row r="14" spans="1:5" ht="10.5" customHeight="1" x14ac:dyDescent="0.2">
      <c r="A14" s="6" t="s">
        <v>45</v>
      </c>
      <c r="B14" s="7"/>
      <c r="C14" s="7"/>
      <c r="D14" s="7"/>
      <c r="E14" s="8">
        <f>SUM(B14:D14)</f>
        <v>0</v>
      </c>
    </row>
    <row r="15" spans="1:5" ht="10.5" customHeight="1" x14ac:dyDescent="0.2">
      <c r="A15" s="21" t="s">
        <v>46</v>
      </c>
      <c r="B15" s="13">
        <v>112173330</v>
      </c>
      <c r="C15" s="13">
        <v>18744011</v>
      </c>
      <c r="D15" s="13">
        <v>0</v>
      </c>
      <c r="E15" s="14">
        <f>SUM(B15:D15)</f>
        <v>130917341</v>
      </c>
    </row>
    <row r="16" spans="1:5" ht="10.5" customHeight="1" x14ac:dyDescent="0.2">
      <c r="A16" s="12" t="s">
        <v>47</v>
      </c>
      <c r="B16" s="13"/>
      <c r="C16" s="13">
        <v>10684354</v>
      </c>
      <c r="D16" s="13"/>
      <c r="E16" s="14">
        <f>SUM(B16:D16)</f>
        <v>10684354</v>
      </c>
    </row>
    <row r="17" spans="1:5" ht="10.5" customHeight="1" thickBot="1" x14ac:dyDescent="0.25">
      <c r="A17" s="12" t="s">
        <v>48</v>
      </c>
      <c r="B17" s="13"/>
      <c r="C17" s="13"/>
      <c r="D17" s="13"/>
      <c r="E17" s="14">
        <f>SUM(B17:D17)</f>
        <v>0</v>
      </c>
    </row>
    <row r="18" spans="1:5" ht="10.5" customHeight="1" thickBot="1" x14ac:dyDescent="0.25">
      <c r="A18" s="17" t="s">
        <v>49</v>
      </c>
      <c r="B18" s="18">
        <f>SUM(B14:B17)</f>
        <v>112173330</v>
      </c>
      <c r="C18" s="18">
        <f>SUM(C14:C17)</f>
        <v>29428365</v>
      </c>
      <c r="D18" s="18"/>
      <c r="E18" s="19">
        <f>SUM(E14:E17)</f>
        <v>141601695</v>
      </c>
    </row>
    <row r="19" spans="1:5" ht="10.5" customHeight="1" x14ac:dyDescent="0.2">
      <c r="A19" s="22"/>
      <c r="B19" s="23"/>
      <c r="C19" s="23"/>
      <c r="D19" s="23"/>
      <c r="E19" s="23"/>
    </row>
    <row r="20" spans="1:5" ht="28.5" customHeight="1" x14ac:dyDescent="0.25">
      <c r="A20" s="288" t="s">
        <v>37</v>
      </c>
      <c r="B20" s="366" t="s">
        <v>249</v>
      </c>
      <c r="C20" s="366"/>
      <c r="D20" s="366"/>
      <c r="E20" s="366"/>
    </row>
    <row r="21" spans="1:5" ht="10.5" customHeight="1" thickBot="1" x14ac:dyDescent="0.3">
      <c r="A21" s="2"/>
      <c r="B21" s="2"/>
      <c r="C21" s="2"/>
      <c r="D21" s="367"/>
      <c r="E21" s="367"/>
    </row>
    <row r="22" spans="1:5" ht="10.5" customHeight="1" thickBot="1" x14ac:dyDescent="0.25">
      <c r="A22" s="3" t="s">
        <v>38</v>
      </c>
      <c r="B22" s="4" t="s">
        <v>204</v>
      </c>
      <c r="C22" s="4" t="s">
        <v>239</v>
      </c>
      <c r="D22" s="4" t="s">
        <v>245</v>
      </c>
      <c r="E22" s="5" t="s">
        <v>39</v>
      </c>
    </row>
    <row r="23" spans="1:5" ht="10.5" customHeight="1" x14ac:dyDescent="0.2">
      <c r="A23" s="6" t="s">
        <v>40</v>
      </c>
      <c r="B23" s="7"/>
      <c r="C23" s="7"/>
      <c r="D23" s="7"/>
      <c r="E23" s="8">
        <f>SUM(B23:D23)</f>
        <v>0</v>
      </c>
    </row>
    <row r="24" spans="1:5" ht="10.5" customHeight="1" x14ac:dyDescent="0.2">
      <c r="A24" s="9" t="s">
        <v>41</v>
      </c>
      <c r="B24" s="10"/>
      <c r="C24" s="10"/>
      <c r="D24" s="10"/>
      <c r="E24" s="11">
        <f>SUM(B24:D24)</f>
        <v>0</v>
      </c>
    </row>
    <row r="25" spans="1:5" ht="10.5" customHeight="1" thickBot="1" x14ac:dyDescent="0.25">
      <c r="A25" s="12" t="s">
        <v>42</v>
      </c>
      <c r="B25" s="13">
        <v>57404000</v>
      </c>
      <c r="C25" s="13"/>
      <c r="D25" s="13">
        <v>889000</v>
      </c>
      <c r="E25" s="14">
        <f>SUM(B25:D25)</f>
        <v>58293000</v>
      </c>
    </row>
    <row r="26" spans="1:5" ht="10.5" customHeight="1" thickBot="1" x14ac:dyDescent="0.25">
      <c r="A26" s="17" t="s">
        <v>43</v>
      </c>
      <c r="B26" s="18">
        <f>B23+SUM(B25:B25)</f>
        <v>57404000</v>
      </c>
      <c r="C26" s="18">
        <f>C23+SUM(C25:C25)</f>
        <v>0</v>
      </c>
      <c r="D26" s="18">
        <f>D23+SUM(D25:D25)</f>
        <v>889000</v>
      </c>
      <c r="E26" s="19">
        <f>E23+SUM(E25:E25)</f>
        <v>58293000</v>
      </c>
    </row>
    <row r="27" spans="1:5" ht="10.5" customHeight="1" thickBot="1" x14ac:dyDescent="0.25">
      <c r="A27" s="20"/>
      <c r="B27" s="20"/>
      <c r="C27" s="20"/>
      <c r="D27" s="20"/>
      <c r="E27" s="20"/>
    </row>
    <row r="28" spans="1:5" ht="10.5" customHeight="1" thickBot="1" x14ac:dyDescent="0.25">
      <c r="A28" s="3" t="s">
        <v>44</v>
      </c>
      <c r="B28" s="4" t="str">
        <f>B22</f>
        <v>2018.</v>
      </c>
      <c r="C28" s="4" t="str">
        <f>C22</f>
        <v>2019.</v>
      </c>
      <c r="D28" s="4" t="str">
        <f>D22</f>
        <v>2020.</v>
      </c>
      <c r="E28" s="5" t="s">
        <v>39</v>
      </c>
    </row>
    <row r="29" spans="1:5" ht="10.5" customHeight="1" x14ac:dyDescent="0.2">
      <c r="A29" s="6" t="s">
        <v>45</v>
      </c>
      <c r="B29" s="7"/>
      <c r="C29" s="7"/>
      <c r="D29" s="7"/>
      <c r="E29" s="8">
        <f>SUM(B29:D29)</f>
        <v>0</v>
      </c>
    </row>
    <row r="30" spans="1:5" ht="10.5" customHeight="1" x14ac:dyDescent="0.2">
      <c r="A30" s="21" t="s">
        <v>46</v>
      </c>
      <c r="B30" s="13"/>
      <c r="C30" s="13">
        <v>0</v>
      </c>
      <c r="D30" s="13">
        <v>53975000</v>
      </c>
      <c r="E30" s="14">
        <f>SUM(B30:D30)</f>
        <v>53975000</v>
      </c>
    </row>
    <row r="31" spans="1:5" ht="10.5" customHeight="1" x14ac:dyDescent="0.2">
      <c r="A31" s="12" t="s">
        <v>47</v>
      </c>
      <c r="B31" s="13">
        <v>2387600</v>
      </c>
      <c r="C31" s="13">
        <v>0</v>
      </c>
      <c r="D31" s="13">
        <v>1930400</v>
      </c>
      <c r="E31" s="14">
        <f>SUM(B31:D31)</f>
        <v>4318000</v>
      </c>
    </row>
    <row r="32" spans="1:5" ht="10.5" customHeight="1" thickBot="1" x14ac:dyDescent="0.25">
      <c r="A32" s="12" t="s">
        <v>48</v>
      </c>
      <c r="B32" s="13"/>
      <c r="C32" s="13"/>
      <c r="D32" s="13"/>
      <c r="E32" s="14">
        <f>SUM(B32:D32)</f>
        <v>0</v>
      </c>
    </row>
    <row r="33" spans="1:5" ht="10.5" customHeight="1" thickBot="1" x14ac:dyDescent="0.25">
      <c r="A33" s="17" t="s">
        <v>49</v>
      </c>
      <c r="B33" s="18">
        <f>SUM(B29:B32)</f>
        <v>2387600</v>
      </c>
      <c r="C33" s="18">
        <f>SUM(C29:C32)</f>
        <v>0</v>
      </c>
      <c r="D33" s="18">
        <f>SUM(D29:D32)</f>
        <v>55905400</v>
      </c>
      <c r="E33" s="19">
        <f>SUM(E29:E32)</f>
        <v>58293000</v>
      </c>
    </row>
    <row r="34" spans="1:5" ht="21.75" customHeight="1" x14ac:dyDescent="0.25">
      <c r="A34" s="288" t="s">
        <v>37</v>
      </c>
      <c r="B34" s="366" t="s">
        <v>257</v>
      </c>
      <c r="C34" s="366"/>
      <c r="D34" s="366"/>
      <c r="E34" s="366"/>
    </row>
    <row r="35" spans="1:5" ht="9" customHeight="1" thickBot="1" x14ac:dyDescent="0.3">
      <c r="A35" s="2"/>
      <c r="B35" s="2"/>
      <c r="C35" s="2"/>
      <c r="D35" s="367"/>
      <c r="E35" s="367"/>
    </row>
    <row r="36" spans="1:5" ht="13.5" thickBot="1" x14ac:dyDescent="0.25">
      <c r="A36" s="3" t="s">
        <v>38</v>
      </c>
      <c r="B36" s="4">
        <v>2018</v>
      </c>
      <c r="C36" s="4" t="s">
        <v>239</v>
      </c>
      <c r="D36" s="4" t="s">
        <v>245</v>
      </c>
      <c r="E36" s="5" t="s">
        <v>39</v>
      </c>
    </row>
    <row r="37" spans="1:5" x14ac:dyDescent="0.2">
      <c r="A37" s="6" t="s">
        <v>40</v>
      </c>
      <c r="B37" s="7"/>
      <c r="C37" s="7"/>
      <c r="D37" s="7"/>
      <c r="E37" s="8">
        <f>SUM(B37:D37)</f>
        <v>0</v>
      </c>
    </row>
    <row r="38" spans="1:5" x14ac:dyDescent="0.2">
      <c r="A38" s="9" t="s">
        <v>41</v>
      </c>
      <c r="B38" s="10"/>
      <c r="C38" s="10"/>
      <c r="D38" s="10"/>
      <c r="E38" s="11">
        <f>SUM(B38:D38)</f>
        <v>0</v>
      </c>
    </row>
    <row r="39" spans="1:5" ht="13.5" thickBot="1" x14ac:dyDescent="0.25">
      <c r="A39" s="12" t="s">
        <v>42</v>
      </c>
      <c r="B39" s="13">
        <v>45196324</v>
      </c>
      <c r="C39" s="13">
        <v>58070496</v>
      </c>
      <c r="D39" s="13">
        <v>77518477</v>
      </c>
      <c r="E39" s="14">
        <f>SUM(B39:D39)</f>
        <v>180785297</v>
      </c>
    </row>
    <row r="40" spans="1:5" ht="13.5" thickBot="1" x14ac:dyDescent="0.25">
      <c r="A40" s="17" t="s">
        <v>43</v>
      </c>
      <c r="B40" s="18">
        <f>B37+SUM(B39:B39)</f>
        <v>45196324</v>
      </c>
      <c r="C40" s="18">
        <f>C37+SUM(C39:C39)</f>
        <v>58070496</v>
      </c>
      <c r="D40" s="18">
        <f>D37+SUM(D39:D39)</f>
        <v>77518477</v>
      </c>
      <c r="E40" s="19">
        <f>E37+SUM(E39:E39)</f>
        <v>180785297</v>
      </c>
    </row>
    <row r="41" spans="1:5" ht="13.5" thickBot="1" x14ac:dyDescent="0.25">
      <c r="A41" s="20"/>
      <c r="B41" s="20"/>
      <c r="C41" s="20"/>
      <c r="D41" s="20"/>
      <c r="E41" s="20"/>
    </row>
    <row r="42" spans="1:5" ht="13.5" thickBot="1" x14ac:dyDescent="0.25">
      <c r="A42" s="3" t="s">
        <v>44</v>
      </c>
      <c r="B42" s="4">
        <f>B36</f>
        <v>2018</v>
      </c>
      <c r="C42" s="4" t="str">
        <f>C36</f>
        <v>2019.</v>
      </c>
      <c r="D42" s="4" t="str">
        <f>D36</f>
        <v>2020.</v>
      </c>
      <c r="E42" s="5" t="s">
        <v>39</v>
      </c>
    </row>
    <row r="43" spans="1:5" x14ac:dyDescent="0.2">
      <c r="A43" s="6" t="s">
        <v>45</v>
      </c>
      <c r="B43" s="7"/>
      <c r="C43" s="7"/>
      <c r="D43" s="7"/>
      <c r="E43" s="8">
        <f>SUM(B43:D43)</f>
        <v>0</v>
      </c>
    </row>
    <row r="44" spans="1:5" x14ac:dyDescent="0.2">
      <c r="A44" s="21" t="s">
        <v>323</v>
      </c>
      <c r="B44" s="13"/>
      <c r="C44" s="13">
        <v>21152507</v>
      </c>
      <c r="D44" s="13">
        <v>51848915</v>
      </c>
      <c r="E44" s="14">
        <f>SUM(B44:D44)</f>
        <v>73001422</v>
      </c>
    </row>
    <row r="45" spans="1:5" x14ac:dyDescent="0.2">
      <c r="A45" s="12" t="s">
        <v>47</v>
      </c>
      <c r="B45" s="13">
        <v>14273368</v>
      </c>
      <c r="C45" s="13">
        <v>22261993</v>
      </c>
      <c r="D45" s="13">
        <v>71248511</v>
      </c>
      <c r="E45" s="14">
        <f>SUM(B45:D45)</f>
        <v>107783872</v>
      </c>
    </row>
    <row r="46" spans="1:5" ht="13.5" thickBot="1" x14ac:dyDescent="0.25">
      <c r="A46" s="12" t="s">
        <v>48</v>
      </c>
      <c r="B46" s="13"/>
      <c r="C46" s="13"/>
      <c r="D46" s="13"/>
      <c r="E46" s="14">
        <f>SUM(B46:D46)</f>
        <v>0</v>
      </c>
    </row>
    <row r="47" spans="1:5" ht="13.5" thickBot="1" x14ac:dyDescent="0.25">
      <c r="A47" s="17" t="s">
        <v>49</v>
      </c>
      <c r="B47" s="18">
        <f>SUM(B43:B46)</f>
        <v>14273368</v>
      </c>
      <c r="C47" s="18">
        <f>SUM(C43:C46)</f>
        <v>43414500</v>
      </c>
      <c r="D47" s="18">
        <f>SUM(D43:D46)</f>
        <v>123097426</v>
      </c>
      <c r="E47" s="19">
        <f>SUM(E43:E46)</f>
        <v>180785294</v>
      </c>
    </row>
    <row r="48" spans="1:5" ht="24" customHeight="1" thickBot="1" x14ac:dyDescent="0.3">
      <c r="A48" s="288" t="s">
        <v>37</v>
      </c>
      <c r="B48" s="366" t="s">
        <v>258</v>
      </c>
      <c r="C48" s="366"/>
      <c r="D48" s="366"/>
      <c r="E48" s="366"/>
    </row>
    <row r="49" spans="1:5" ht="13.5" thickBot="1" x14ac:dyDescent="0.25">
      <c r="A49" s="3" t="s">
        <v>38</v>
      </c>
      <c r="B49" s="4" t="s">
        <v>204</v>
      </c>
      <c r="C49" s="4" t="s">
        <v>239</v>
      </c>
      <c r="D49" s="4" t="s">
        <v>245</v>
      </c>
      <c r="E49" s="5" t="s">
        <v>39</v>
      </c>
    </row>
    <row r="50" spans="1:5" x14ac:dyDescent="0.2">
      <c r="A50" s="6" t="s">
        <v>40</v>
      </c>
      <c r="B50" s="7"/>
      <c r="C50" s="7"/>
      <c r="D50" s="7"/>
      <c r="E50" s="8">
        <f>SUM(B50:D50)</f>
        <v>0</v>
      </c>
    </row>
    <row r="51" spans="1:5" x14ac:dyDescent="0.2">
      <c r="A51" s="9" t="s">
        <v>41</v>
      </c>
      <c r="B51" s="10"/>
      <c r="C51" s="10"/>
      <c r="D51" s="10"/>
      <c r="E51" s="11">
        <f>SUM(B51:D51)</f>
        <v>0</v>
      </c>
    </row>
    <row r="52" spans="1:5" ht="13.5" thickBot="1" x14ac:dyDescent="0.25">
      <c r="A52" s="12" t="s">
        <v>42</v>
      </c>
      <c r="B52" s="13">
        <v>24689739</v>
      </c>
      <c r="C52" s="13">
        <v>5003259</v>
      </c>
      <c r="D52" s="13">
        <v>6650450</v>
      </c>
      <c r="E52" s="14">
        <f>SUM(B52:D52)</f>
        <v>36343448</v>
      </c>
    </row>
    <row r="53" spans="1:5" ht="13.5" thickBot="1" x14ac:dyDescent="0.25">
      <c r="A53" s="17" t="s">
        <v>43</v>
      </c>
      <c r="B53" s="18">
        <f>B50+SUM(B52:B52)</f>
        <v>24689739</v>
      </c>
      <c r="C53" s="18">
        <f>C50+SUM(C52:C52)</f>
        <v>5003259</v>
      </c>
      <c r="D53" s="18">
        <f>D50+SUM(D52:D52)</f>
        <v>6650450</v>
      </c>
      <c r="E53" s="19">
        <f>E50+SUM(E52:E52)</f>
        <v>36343448</v>
      </c>
    </row>
    <row r="54" spans="1:5" ht="13.5" thickBot="1" x14ac:dyDescent="0.25">
      <c r="A54" s="20"/>
      <c r="B54" s="20"/>
      <c r="C54" s="20"/>
      <c r="D54" s="20"/>
      <c r="E54" s="20"/>
    </row>
    <row r="55" spans="1:5" ht="13.5" thickBot="1" x14ac:dyDescent="0.25">
      <c r="A55" s="3" t="s">
        <v>44</v>
      </c>
      <c r="B55" s="4" t="str">
        <f>B49</f>
        <v>2018.</v>
      </c>
      <c r="C55" s="4" t="str">
        <f>C49</f>
        <v>2019.</v>
      </c>
      <c r="D55" s="4" t="str">
        <f>D49</f>
        <v>2020.</v>
      </c>
      <c r="E55" s="5" t="s">
        <v>39</v>
      </c>
    </row>
    <row r="56" spans="1:5" x14ac:dyDescent="0.2">
      <c r="A56" s="6" t="s">
        <v>45</v>
      </c>
      <c r="B56" s="7"/>
      <c r="C56" s="7"/>
      <c r="D56" s="7"/>
      <c r="E56" s="8">
        <f>SUM(B56:D56)</f>
        <v>0</v>
      </c>
    </row>
    <row r="57" spans="1:5" x14ac:dyDescent="0.2">
      <c r="A57" s="21" t="s">
        <v>46</v>
      </c>
      <c r="B57" s="13"/>
      <c r="C57" s="13"/>
      <c r="D57" s="13"/>
      <c r="E57" s="14">
        <f>SUM(B57:D57)</f>
        <v>0</v>
      </c>
    </row>
    <row r="58" spans="1:5" x14ac:dyDescent="0.2">
      <c r="A58" s="12" t="s">
        <v>47</v>
      </c>
      <c r="B58" s="13">
        <v>11787800</v>
      </c>
      <c r="C58" s="13">
        <v>11996662</v>
      </c>
      <c r="D58" s="13">
        <v>12558986</v>
      </c>
      <c r="E58" s="14">
        <f>SUM(B58:D58)</f>
        <v>36343448</v>
      </c>
    </row>
    <row r="59" spans="1:5" ht="13.5" thickBot="1" x14ac:dyDescent="0.25">
      <c r="A59" s="12" t="s">
        <v>48</v>
      </c>
      <c r="B59" s="13"/>
      <c r="C59" s="13"/>
      <c r="D59" s="13"/>
      <c r="E59" s="14">
        <f>SUM(B59:D59)</f>
        <v>0</v>
      </c>
    </row>
    <row r="60" spans="1:5" ht="13.5" thickBot="1" x14ac:dyDescent="0.25">
      <c r="A60" s="17" t="s">
        <v>49</v>
      </c>
      <c r="B60" s="18">
        <f>SUM(B56:B59)</f>
        <v>11787800</v>
      </c>
      <c r="C60" s="18">
        <f>SUM(C56:C59)</f>
        <v>11996662</v>
      </c>
      <c r="D60" s="18">
        <f>SUM(D56:D59)</f>
        <v>12558986</v>
      </c>
      <c r="E60" s="19">
        <f>SUM(E56:E59)</f>
        <v>36343448</v>
      </c>
    </row>
  </sheetData>
  <mergeCells count="8">
    <mergeCell ref="B34:E34"/>
    <mergeCell ref="D35:E35"/>
    <mergeCell ref="B48:E48"/>
    <mergeCell ref="A2:E2"/>
    <mergeCell ref="B20:E20"/>
    <mergeCell ref="D21:E21"/>
    <mergeCell ref="B4:E4"/>
    <mergeCell ref="D5:E5"/>
  </mergeCells>
  <conditionalFormatting sqref="B18:E19 B11:D11 E7:E11 E14:E18 E23:E26 E37:E40">
    <cfRule type="cellIs" dxfId="4" priority="5" stopIfTrue="1" operator="equal">
      <formula>0</formula>
    </cfRule>
  </conditionalFormatting>
  <conditionalFormatting sqref="B33:E33 B26:D26 E29:E32">
    <cfRule type="cellIs" dxfId="3" priority="4" stopIfTrue="1" operator="equal">
      <formula>0</formula>
    </cfRule>
  </conditionalFormatting>
  <conditionalFormatting sqref="B47:E47 B40:D40 E43:E46">
    <cfRule type="cellIs" dxfId="2" priority="3" stopIfTrue="1" operator="equal">
      <formula>0</formula>
    </cfRule>
  </conditionalFormatting>
  <conditionalFormatting sqref="E50:E53">
    <cfRule type="cellIs" dxfId="1" priority="2" stopIfTrue="1" operator="equal">
      <formula>0</formula>
    </cfRule>
  </conditionalFormatting>
  <conditionalFormatting sqref="B60:E60 B53:D53 E56:E59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10" sqref="D10"/>
    </sheetView>
  </sheetViews>
  <sheetFormatPr defaultRowHeight="12.75" x14ac:dyDescent="0.2"/>
  <cols>
    <col min="1" max="1" width="59.1640625" customWidth="1"/>
    <col min="2" max="2" width="14.5" customWidth="1"/>
    <col min="3" max="3" width="49.1640625" customWidth="1"/>
    <col min="4" max="4" width="16.1640625" customWidth="1"/>
  </cols>
  <sheetData>
    <row r="1" spans="1:4" x14ac:dyDescent="0.2">
      <c r="D1" s="56" t="s">
        <v>67</v>
      </c>
    </row>
    <row r="2" spans="1:4" x14ac:dyDescent="0.2">
      <c r="A2" s="312" t="s">
        <v>149</v>
      </c>
      <c r="B2" s="312"/>
      <c r="C2" s="312"/>
      <c r="D2" s="312"/>
    </row>
    <row r="3" spans="1:4" x14ac:dyDescent="0.2">
      <c r="A3" s="312" t="s">
        <v>245</v>
      </c>
      <c r="B3" s="312"/>
      <c r="C3" s="312"/>
      <c r="D3" s="312"/>
    </row>
    <row r="4" spans="1:4" x14ac:dyDescent="0.2">
      <c r="A4" t="s">
        <v>150</v>
      </c>
      <c r="D4" s="56" t="s">
        <v>253</v>
      </c>
    </row>
    <row r="5" spans="1:4" ht="13.5" customHeight="1" x14ac:dyDescent="0.2">
      <c r="A5" s="313" t="s">
        <v>151</v>
      </c>
      <c r="B5" s="313"/>
      <c r="C5" s="313" t="s">
        <v>152</v>
      </c>
      <c r="D5" s="313"/>
    </row>
    <row r="6" spans="1:4" ht="13.5" customHeight="1" x14ac:dyDescent="0.2">
      <c r="A6" s="45" t="s">
        <v>153</v>
      </c>
      <c r="B6" s="45" t="s">
        <v>50</v>
      </c>
      <c r="C6" s="45" t="s">
        <v>153</v>
      </c>
      <c r="D6" s="45" t="s">
        <v>50</v>
      </c>
    </row>
    <row r="7" spans="1:4" ht="13.5" customHeight="1" x14ac:dyDescent="0.2">
      <c r="A7" s="30" t="s">
        <v>154</v>
      </c>
      <c r="B7" s="57">
        <f>'1.'!C17</f>
        <v>451620310</v>
      </c>
      <c r="C7" s="30" t="s">
        <v>155</v>
      </c>
      <c r="D7" s="57">
        <v>86855293</v>
      </c>
    </row>
    <row r="8" spans="1:4" ht="21" customHeight="1" x14ac:dyDescent="0.2">
      <c r="A8" s="31" t="s">
        <v>156</v>
      </c>
      <c r="B8" s="57">
        <f>'1.'!C19</f>
        <v>40000914</v>
      </c>
      <c r="C8" s="36" t="s">
        <v>157</v>
      </c>
      <c r="D8" s="57">
        <v>10120893</v>
      </c>
    </row>
    <row r="9" spans="1:4" ht="13.5" customHeight="1" x14ac:dyDescent="0.2">
      <c r="A9" s="32" t="s">
        <v>158</v>
      </c>
      <c r="B9" s="57">
        <f>'1.'!C30</f>
        <v>24926000</v>
      </c>
      <c r="C9" s="30" t="s">
        <v>159</v>
      </c>
      <c r="D9" s="57">
        <v>180468185</v>
      </c>
    </row>
    <row r="10" spans="1:4" ht="13.5" customHeight="1" x14ac:dyDescent="0.2">
      <c r="A10" s="32" t="s">
        <v>160</v>
      </c>
      <c r="B10" s="57">
        <v>0</v>
      </c>
      <c r="C10" s="30" t="s">
        <v>161</v>
      </c>
      <c r="D10" s="57">
        <v>23600000</v>
      </c>
    </row>
    <row r="11" spans="1:4" ht="13.5" customHeight="1" x14ac:dyDescent="0.2">
      <c r="A11" s="30"/>
      <c r="B11" s="57">
        <v>0</v>
      </c>
      <c r="C11" s="30" t="s">
        <v>246</v>
      </c>
      <c r="D11" s="57">
        <v>285199156</v>
      </c>
    </row>
    <row r="12" spans="1:4" ht="13.5" customHeight="1" x14ac:dyDescent="0.2">
      <c r="A12" s="34"/>
      <c r="B12" s="57">
        <v>0</v>
      </c>
      <c r="C12" s="58" t="s">
        <v>247</v>
      </c>
      <c r="D12" s="57">
        <v>12647864</v>
      </c>
    </row>
    <row r="13" spans="1:4" ht="13.5" customHeight="1" x14ac:dyDescent="0.2">
      <c r="A13" s="59"/>
      <c r="B13" s="57">
        <v>0</v>
      </c>
      <c r="C13" s="58" t="s">
        <v>163</v>
      </c>
      <c r="D13" s="57">
        <v>0</v>
      </c>
    </row>
    <row r="14" spans="1:4" ht="13.5" customHeight="1" x14ac:dyDescent="0.2">
      <c r="A14" s="32"/>
      <c r="B14" s="57">
        <v>0</v>
      </c>
      <c r="C14" s="32" t="s">
        <v>164</v>
      </c>
      <c r="D14" s="57">
        <v>0</v>
      </c>
    </row>
    <row r="15" spans="1:4" ht="13.5" customHeight="1" x14ac:dyDescent="0.2">
      <c r="A15" s="34" t="s">
        <v>165</v>
      </c>
      <c r="B15" s="61">
        <f>SUM(B7:B14)</f>
        <v>516547224</v>
      </c>
      <c r="C15" s="62" t="s">
        <v>166</v>
      </c>
      <c r="D15" s="61">
        <f>SUM(D7:D14)</f>
        <v>598891391</v>
      </c>
    </row>
    <row r="16" spans="1:4" ht="13.5" customHeight="1" x14ac:dyDescent="0.2">
      <c r="A16" s="62"/>
      <c r="B16" s="61"/>
      <c r="C16" s="32" t="s">
        <v>290</v>
      </c>
      <c r="D16" s="57">
        <v>60364910</v>
      </c>
    </row>
    <row r="17" spans="1:4" ht="13.5" customHeight="1" x14ac:dyDescent="0.2">
      <c r="A17" s="32"/>
      <c r="B17" s="57">
        <v>0</v>
      </c>
      <c r="C17" s="32" t="s">
        <v>291</v>
      </c>
      <c r="D17" s="57">
        <v>15250224</v>
      </c>
    </row>
    <row r="18" spans="1:4" ht="13.5" customHeight="1" x14ac:dyDescent="0.2">
      <c r="A18" s="62" t="s">
        <v>167</v>
      </c>
      <c r="B18" s="57">
        <v>0</v>
      </c>
      <c r="C18" s="62" t="s">
        <v>168</v>
      </c>
      <c r="D18" s="61">
        <f>D16+D17</f>
        <v>75615134</v>
      </c>
    </row>
    <row r="19" spans="1:4" ht="13.5" customHeight="1" x14ac:dyDescent="0.2">
      <c r="A19" s="59"/>
      <c r="B19" s="57">
        <v>0</v>
      </c>
      <c r="C19" s="63"/>
      <c r="D19" s="57">
        <v>0</v>
      </c>
    </row>
    <row r="20" spans="1:4" ht="13.5" customHeight="1" x14ac:dyDescent="0.2">
      <c r="A20" s="64" t="s">
        <v>169</v>
      </c>
      <c r="B20" s="61">
        <f>SUM(B15:B19)</f>
        <v>516547224</v>
      </c>
      <c r="C20" s="62" t="s">
        <v>170</v>
      </c>
      <c r="D20" s="61">
        <f>D15+D18</f>
        <v>674506525</v>
      </c>
    </row>
    <row r="21" spans="1:4" ht="13.5" customHeight="1" x14ac:dyDescent="0.2">
      <c r="A21" s="36" t="s">
        <v>330</v>
      </c>
      <c r="B21" s="57">
        <f>'1.'!C48</f>
        <v>235930425</v>
      </c>
      <c r="C21" s="32"/>
      <c r="D21" s="57">
        <v>0</v>
      </c>
    </row>
    <row r="22" spans="1:4" ht="13.5" customHeight="1" x14ac:dyDescent="0.2">
      <c r="A22" s="31" t="s">
        <v>171</v>
      </c>
      <c r="B22" s="57">
        <f>'1.'!C52</f>
        <v>85138477</v>
      </c>
      <c r="C22" s="32" t="s">
        <v>326</v>
      </c>
      <c r="D22" s="57">
        <v>331600715</v>
      </c>
    </row>
    <row r="23" spans="1:4" ht="13.5" customHeight="1" x14ac:dyDescent="0.2">
      <c r="A23" s="31" t="s">
        <v>173</v>
      </c>
      <c r="B23" s="57">
        <v>0</v>
      </c>
      <c r="C23" s="32" t="s">
        <v>174</v>
      </c>
      <c r="D23" s="57">
        <v>65024054</v>
      </c>
    </row>
    <row r="24" spans="1:4" ht="13.5" customHeight="1" x14ac:dyDescent="0.2">
      <c r="A24" s="30" t="s">
        <v>145</v>
      </c>
      <c r="B24" s="57">
        <v>0</v>
      </c>
      <c r="C24" s="32" t="s">
        <v>175</v>
      </c>
      <c r="D24" s="57">
        <v>0</v>
      </c>
    </row>
    <row r="25" spans="1:4" ht="13.5" customHeight="1" x14ac:dyDescent="0.2">
      <c r="A25" s="30" t="s">
        <v>145</v>
      </c>
      <c r="B25" s="57"/>
      <c r="C25" s="32"/>
      <c r="D25" s="57"/>
    </row>
    <row r="26" spans="1:4" ht="13.5" customHeight="1" x14ac:dyDescent="0.2">
      <c r="A26" s="34" t="s">
        <v>176</v>
      </c>
      <c r="B26" s="61">
        <f>B21+B22+B23+B24</f>
        <v>321068902</v>
      </c>
      <c r="C26" s="62" t="s">
        <v>177</v>
      </c>
      <c r="D26" s="61">
        <f>SUM(D21:D24)</f>
        <v>396624769</v>
      </c>
    </row>
    <row r="27" spans="1:4" ht="13.5" customHeight="1" x14ac:dyDescent="0.2">
      <c r="A27" s="30"/>
      <c r="B27" s="57">
        <v>0</v>
      </c>
      <c r="C27" s="32"/>
      <c r="D27" s="57">
        <v>0</v>
      </c>
    </row>
    <row r="28" spans="1:4" ht="13.5" customHeight="1" x14ac:dyDescent="0.2">
      <c r="A28" s="62" t="s">
        <v>178</v>
      </c>
      <c r="B28" s="61">
        <f>'1.'!C40</f>
        <v>233515168</v>
      </c>
      <c r="C28" s="62" t="s">
        <v>179</v>
      </c>
      <c r="D28" s="57">
        <v>0</v>
      </c>
    </row>
    <row r="29" spans="1:4" ht="13.5" customHeight="1" x14ac:dyDescent="0.2">
      <c r="A29" s="65" t="s">
        <v>180</v>
      </c>
      <c r="B29" s="57">
        <v>233515168</v>
      </c>
      <c r="C29" s="62"/>
      <c r="D29" s="57">
        <v>0</v>
      </c>
    </row>
    <row r="30" spans="1:4" ht="13.5" customHeight="1" x14ac:dyDescent="0.2">
      <c r="A30" s="30"/>
      <c r="B30" s="57">
        <v>0</v>
      </c>
      <c r="C30" s="32"/>
      <c r="D30" s="57">
        <v>0</v>
      </c>
    </row>
    <row r="31" spans="1:4" ht="22.5" customHeight="1" x14ac:dyDescent="0.2">
      <c r="A31" s="64" t="s">
        <v>321</v>
      </c>
      <c r="B31" s="61">
        <f>B26+B28</f>
        <v>554584070</v>
      </c>
      <c r="C31" s="62" t="s">
        <v>182</v>
      </c>
      <c r="D31" s="61">
        <f>SUM(D26:D30)</f>
        <v>396624769</v>
      </c>
    </row>
    <row r="32" spans="1:4" ht="13.5" customHeight="1" x14ac:dyDescent="0.2">
      <c r="A32" s="33" t="s">
        <v>243</v>
      </c>
      <c r="B32" s="61">
        <f>B15+B18+B26</f>
        <v>837616126</v>
      </c>
      <c r="C32" s="62" t="s">
        <v>184</v>
      </c>
      <c r="D32" s="61">
        <f>D15+D26</f>
        <v>995516160</v>
      </c>
    </row>
    <row r="33" spans="1:4" ht="13.5" customHeight="1" x14ac:dyDescent="0.2">
      <c r="A33" s="66"/>
      <c r="B33" s="57">
        <v>0</v>
      </c>
      <c r="C33" s="60"/>
      <c r="D33" s="57">
        <v>0</v>
      </c>
    </row>
    <row r="34" spans="1:4" ht="13.5" customHeight="1" x14ac:dyDescent="0.2">
      <c r="A34" s="44" t="s">
        <v>187</v>
      </c>
      <c r="B34" s="61">
        <f>B20+B31</f>
        <v>1071131294</v>
      </c>
      <c r="C34" s="44" t="s">
        <v>188</v>
      </c>
      <c r="D34" s="61">
        <f>D20+D31</f>
        <v>1071131294</v>
      </c>
    </row>
    <row r="35" spans="1:4" x14ac:dyDescent="0.2">
      <c r="B35" s="29"/>
      <c r="D35" s="29"/>
    </row>
  </sheetData>
  <mergeCells count="4">
    <mergeCell ref="A2:D2"/>
    <mergeCell ref="A3:D3"/>
    <mergeCell ref="A5:B5"/>
    <mergeCell ref="C5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tabSelected="1" topLeftCell="A30" workbookViewId="0">
      <selection activeCell="E52" sqref="E52"/>
    </sheetView>
  </sheetViews>
  <sheetFormatPr defaultRowHeight="12.75" x14ac:dyDescent="0.2"/>
  <cols>
    <col min="1" max="1" width="2.5" style="289" customWidth="1"/>
    <col min="2" max="2" width="50.33203125" style="296" customWidth="1"/>
    <col min="3" max="3" width="13" style="289" customWidth="1"/>
    <col min="4" max="4" width="11.1640625" style="289" customWidth="1"/>
    <col min="5" max="5" width="22.1640625" style="289" customWidth="1"/>
    <col min="6" max="6" width="11.83203125" style="289" bestFit="1" customWidth="1"/>
    <col min="7" max="16384" width="9.33203125" style="289"/>
  </cols>
  <sheetData>
    <row r="1" spans="2:6" ht="16.5" thickBot="1" x14ac:dyDescent="0.3">
      <c r="B1" s="297" t="s">
        <v>324</v>
      </c>
      <c r="C1" s="298"/>
      <c r="D1" s="298"/>
      <c r="E1" s="298"/>
    </row>
    <row r="2" spans="2:6" x14ac:dyDescent="0.2">
      <c r="B2" s="314" t="s">
        <v>300</v>
      </c>
      <c r="C2" s="317" t="s">
        <v>301</v>
      </c>
      <c r="D2" s="317" t="s">
        <v>302</v>
      </c>
      <c r="E2" s="319" t="s">
        <v>303</v>
      </c>
    </row>
    <row r="3" spans="2:6" x14ac:dyDescent="0.2">
      <c r="B3" s="315"/>
      <c r="C3" s="318"/>
      <c r="D3" s="318"/>
      <c r="E3" s="320"/>
    </row>
    <row r="4" spans="2:6" ht="5.25" customHeight="1" x14ac:dyDescent="0.2">
      <c r="B4" s="315"/>
      <c r="C4" s="318"/>
      <c r="D4" s="318"/>
      <c r="E4" s="320"/>
    </row>
    <row r="5" spans="2:6" ht="13.5" thickBot="1" x14ac:dyDescent="0.25">
      <c r="B5" s="316"/>
      <c r="C5" s="299" t="s">
        <v>304</v>
      </c>
      <c r="D5" s="299" t="s">
        <v>305</v>
      </c>
      <c r="E5" s="300" t="s">
        <v>306</v>
      </c>
    </row>
    <row r="6" spans="2:6" x14ac:dyDescent="0.2">
      <c r="B6" s="301">
        <v>1</v>
      </c>
      <c r="C6" s="302">
        <v>2</v>
      </c>
      <c r="D6" s="302">
        <v>3</v>
      </c>
      <c r="E6" s="303">
        <v>4</v>
      </c>
    </row>
    <row r="7" spans="2:6" s="290" customFormat="1" ht="24" x14ac:dyDescent="0.2">
      <c r="B7" s="291" t="s">
        <v>259</v>
      </c>
      <c r="C7" s="277">
        <v>5450000</v>
      </c>
      <c r="D7" s="278">
        <v>9.8000000000000007</v>
      </c>
      <c r="E7" s="279">
        <f>C7*D7</f>
        <v>53410000.000000007</v>
      </c>
    </row>
    <row r="8" spans="2:6" s="290" customFormat="1" ht="24" customHeight="1" x14ac:dyDescent="0.2">
      <c r="B8" s="291" t="s">
        <v>260</v>
      </c>
      <c r="C8" s="276"/>
      <c r="D8" s="276"/>
      <c r="E8" s="276"/>
    </row>
    <row r="9" spans="2:6" s="290" customFormat="1" ht="18.75" customHeight="1" x14ac:dyDescent="0.2">
      <c r="B9" s="291" t="s">
        <v>307</v>
      </c>
      <c r="C9" s="276" t="s">
        <v>261</v>
      </c>
      <c r="D9" s="276" t="s">
        <v>261</v>
      </c>
      <c r="E9" s="222">
        <v>78120255</v>
      </c>
    </row>
    <row r="10" spans="2:6" s="290" customFormat="1" ht="26.25" customHeight="1" x14ac:dyDescent="0.2">
      <c r="B10" s="291" t="s">
        <v>308</v>
      </c>
      <c r="C10" s="277">
        <v>25200</v>
      </c>
      <c r="D10" s="276" t="s">
        <v>261</v>
      </c>
      <c r="E10" s="277">
        <v>6340320</v>
      </c>
    </row>
    <row r="11" spans="2:6" s="290" customFormat="1" ht="30" customHeight="1" x14ac:dyDescent="0.2">
      <c r="B11" s="291" t="s">
        <v>309</v>
      </c>
      <c r="C11" s="276" t="s">
        <v>261</v>
      </c>
      <c r="D11" s="276" t="s">
        <v>261</v>
      </c>
      <c r="E11" s="277">
        <v>7104000</v>
      </c>
    </row>
    <row r="12" spans="2:6" s="290" customFormat="1" ht="28.5" customHeight="1" x14ac:dyDescent="0.2">
      <c r="B12" s="291" t="s">
        <v>310</v>
      </c>
      <c r="C12" s="276" t="s">
        <v>261</v>
      </c>
      <c r="D12" s="276" t="s">
        <v>261</v>
      </c>
      <c r="E12" s="277">
        <v>100000</v>
      </c>
      <c r="F12" s="292"/>
    </row>
    <row r="13" spans="2:6" s="290" customFormat="1" ht="25.5" customHeight="1" x14ac:dyDescent="0.2">
      <c r="B13" s="291" t="s">
        <v>311</v>
      </c>
      <c r="C13" s="276" t="s">
        <v>261</v>
      </c>
      <c r="D13" s="276" t="s">
        <v>261</v>
      </c>
      <c r="E13" s="277">
        <v>4396990</v>
      </c>
      <c r="F13" s="292"/>
    </row>
    <row r="14" spans="2:6" s="290" customFormat="1" ht="29.25" customHeight="1" x14ac:dyDescent="0.2">
      <c r="B14" s="291" t="s">
        <v>312</v>
      </c>
      <c r="C14" s="277">
        <v>2700</v>
      </c>
      <c r="D14" s="276" t="s">
        <v>261</v>
      </c>
      <c r="E14" s="277">
        <v>9736200</v>
      </c>
    </row>
    <row r="15" spans="2:6" s="290" customFormat="1" ht="29.25" customHeight="1" x14ac:dyDescent="0.2">
      <c r="B15" s="291" t="s">
        <v>325</v>
      </c>
      <c r="C15" s="277"/>
      <c r="D15" s="276"/>
      <c r="E15" s="277">
        <v>7650</v>
      </c>
    </row>
    <row r="16" spans="2:6" s="290" customFormat="1" ht="18.75" customHeight="1" x14ac:dyDescent="0.2">
      <c r="B16" s="291" t="s">
        <v>262</v>
      </c>
      <c r="C16" s="276" t="s">
        <v>261</v>
      </c>
      <c r="D16" s="276" t="s">
        <v>261</v>
      </c>
      <c r="E16" s="279">
        <v>12726129</v>
      </c>
      <c r="F16" s="293"/>
    </row>
    <row r="17" spans="2:5" s="290" customFormat="1" ht="24.75" customHeight="1" x14ac:dyDescent="0.25">
      <c r="B17" s="291" t="s">
        <v>313</v>
      </c>
      <c r="C17" s="276" t="s">
        <v>261</v>
      </c>
      <c r="D17" s="276" t="s">
        <v>261</v>
      </c>
      <c r="E17" s="294">
        <f>E9+E10+E11+E12+E13+E14+E16+E15</f>
        <v>118531544</v>
      </c>
    </row>
    <row r="18" spans="2:5" s="290" customFormat="1" ht="18.75" customHeight="1" x14ac:dyDescent="0.2">
      <c r="B18" s="291" t="s">
        <v>263</v>
      </c>
      <c r="C18" s="276" t="s">
        <v>261</v>
      </c>
      <c r="D18" s="277">
        <v>0</v>
      </c>
      <c r="E18" s="279">
        <v>840800</v>
      </c>
    </row>
    <row r="19" spans="2:5" s="290" customFormat="1" ht="25.5" customHeight="1" x14ac:dyDescent="0.25">
      <c r="B19" s="291" t="s">
        <v>314</v>
      </c>
      <c r="C19" s="276" t="s">
        <v>261</v>
      </c>
      <c r="D19" s="276" t="s">
        <v>261</v>
      </c>
      <c r="E19" s="280">
        <f>E17+E18</f>
        <v>119372344</v>
      </c>
    </row>
    <row r="20" spans="2:5" s="290" customFormat="1" ht="18.75" customHeight="1" x14ac:dyDescent="0.2">
      <c r="B20" s="291"/>
      <c r="C20" s="276"/>
      <c r="D20" s="276"/>
      <c r="E20" s="276"/>
    </row>
    <row r="21" spans="2:5" s="290" customFormat="1" ht="36" x14ac:dyDescent="0.2">
      <c r="B21" s="304" t="s">
        <v>264</v>
      </c>
      <c r="C21" s="276"/>
      <c r="D21" s="276"/>
      <c r="E21" s="276"/>
    </row>
    <row r="22" spans="2:5" s="290" customFormat="1" ht="24" x14ac:dyDescent="0.2">
      <c r="B22" s="291" t="s">
        <v>265</v>
      </c>
      <c r="C22" s="276"/>
      <c r="D22" s="276"/>
      <c r="E22" s="276"/>
    </row>
    <row r="23" spans="2:5" s="290" customFormat="1" ht="18.75" customHeight="1" x14ac:dyDescent="0.2">
      <c r="B23" s="291" t="s">
        <v>266</v>
      </c>
      <c r="C23" s="277">
        <v>4371500</v>
      </c>
      <c r="D23" s="281">
        <v>15.6</v>
      </c>
      <c r="E23" s="277">
        <f>C23*D23</f>
        <v>68195400</v>
      </c>
    </row>
    <row r="24" spans="2:5" s="290" customFormat="1" ht="36" x14ac:dyDescent="0.2">
      <c r="B24" s="291" t="s">
        <v>267</v>
      </c>
      <c r="C24" s="277">
        <v>2400000</v>
      </c>
      <c r="D24" s="281">
        <v>9</v>
      </c>
      <c r="E24" s="277">
        <f>C24*D24</f>
        <v>21600000</v>
      </c>
    </row>
    <row r="25" spans="2:5" s="290" customFormat="1" ht="24.75" customHeight="1" x14ac:dyDescent="0.2">
      <c r="B25" s="291" t="s">
        <v>268</v>
      </c>
      <c r="C25" s="277">
        <v>4371500</v>
      </c>
      <c r="D25" s="281">
        <v>1</v>
      </c>
      <c r="E25" s="277">
        <f>C25*D25</f>
        <v>4371500</v>
      </c>
    </row>
    <row r="26" spans="2:5" s="290" customFormat="1" ht="20.25" customHeight="1" x14ac:dyDescent="0.2">
      <c r="B26" s="304" t="s">
        <v>269</v>
      </c>
      <c r="C26" s="276"/>
      <c r="D26" s="276"/>
      <c r="E26" s="276"/>
    </row>
    <row r="27" spans="2:5" s="290" customFormat="1" ht="20.25" customHeight="1" x14ac:dyDescent="0.2">
      <c r="B27" s="291" t="s">
        <v>270</v>
      </c>
      <c r="C27" s="277">
        <v>97400</v>
      </c>
      <c r="D27" s="281">
        <v>177</v>
      </c>
      <c r="E27" s="277">
        <f>C27*D27</f>
        <v>17239800</v>
      </c>
    </row>
    <row r="28" spans="2:5" s="290" customFormat="1" ht="30" customHeight="1" x14ac:dyDescent="0.2">
      <c r="B28" s="304" t="s">
        <v>271</v>
      </c>
      <c r="C28" s="276"/>
      <c r="D28" s="276"/>
      <c r="E28" s="276"/>
    </row>
    <row r="29" spans="2:5" s="290" customFormat="1" ht="54" customHeight="1" x14ac:dyDescent="0.2">
      <c r="B29" s="291" t="s">
        <v>272</v>
      </c>
      <c r="C29" s="277">
        <v>396700</v>
      </c>
      <c r="D29" s="281">
        <v>5</v>
      </c>
      <c r="E29" s="277">
        <f>C29*D29</f>
        <v>1983500</v>
      </c>
    </row>
    <row r="30" spans="2:5" s="290" customFormat="1" ht="54" customHeight="1" x14ac:dyDescent="0.2">
      <c r="B30" s="291" t="s">
        <v>315</v>
      </c>
      <c r="C30" s="277">
        <v>1447300</v>
      </c>
      <c r="D30" s="281">
        <v>1</v>
      </c>
      <c r="E30" s="277">
        <f>C30*D30</f>
        <v>1447300</v>
      </c>
    </row>
    <row r="31" spans="2:5" s="290" customFormat="1" ht="54" customHeight="1" x14ac:dyDescent="0.2">
      <c r="B31" s="291" t="s">
        <v>339</v>
      </c>
      <c r="C31" s="277">
        <v>1326692</v>
      </c>
      <c r="D31" s="281">
        <v>2</v>
      </c>
      <c r="E31" s="277">
        <f>C31*D31</f>
        <v>2653384</v>
      </c>
    </row>
    <row r="32" spans="2:5" s="290" customFormat="1" ht="35.25" customHeight="1" x14ac:dyDescent="0.25">
      <c r="B32" s="291" t="s">
        <v>316</v>
      </c>
      <c r="C32" s="276" t="s">
        <v>261</v>
      </c>
      <c r="D32" s="276" t="s">
        <v>261</v>
      </c>
      <c r="E32" s="280">
        <f>SUM(E23:E31)</f>
        <v>117490884</v>
      </c>
    </row>
    <row r="33" spans="2:5" s="290" customFormat="1" ht="23.25" customHeight="1" x14ac:dyDescent="0.2">
      <c r="B33" s="291"/>
      <c r="C33" s="276"/>
      <c r="D33" s="276"/>
      <c r="E33" s="276"/>
    </row>
    <row r="34" spans="2:5" s="290" customFormat="1" ht="24.75" x14ac:dyDescent="0.25">
      <c r="B34" s="291" t="s">
        <v>273</v>
      </c>
      <c r="C34" s="276" t="s">
        <v>261</v>
      </c>
      <c r="D34" s="276" t="s">
        <v>261</v>
      </c>
      <c r="E34" s="282">
        <v>39974730</v>
      </c>
    </row>
    <row r="35" spans="2:5" ht="24.75" x14ac:dyDescent="0.25">
      <c r="B35" s="291" t="s">
        <v>317</v>
      </c>
      <c r="C35" s="276"/>
      <c r="D35" s="276"/>
      <c r="E35" s="282">
        <f>E36+E37+E38+E39+E40</f>
        <v>18736592</v>
      </c>
    </row>
    <row r="36" spans="2:5" x14ac:dyDescent="0.2">
      <c r="B36" s="291" t="s">
        <v>274</v>
      </c>
      <c r="C36" s="277">
        <v>3780000</v>
      </c>
      <c r="D36" s="277"/>
      <c r="E36" s="277">
        <v>3780000</v>
      </c>
    </row>
    <row r="37" spans="2:5" ht="24" x14ac:dyDescent="0.2">
      <c r="B37" s="291" t="s">
        <v>275</v>
      </c>
      <c r="C37" s="277">
        <v>71896</v>
      </c>
      <c r="D37" s="277">
        <v>52</v>
      </c>
      <c r="E37" s="277">
        <f>C37*D37</f>
        <v>3738592</v>
      </c>
    </row>
    <row r="38" spans="2:5" x14ac:dyDescent="0.2">
      <c r="B38" s="291" t="s">
        <v>276</v>
      </c>
      <c r="C38" s="277">
        <v>25000</v>
      </c>
      <c r="D38" s="277">
        <v>5</v>
      </c>
      <c r="E38" s="277">
        <f>C38*D38</f>
        <v>125000</v>
      </c>
    </row>
    <row r="39" spans="2:5" ht="24" x14ac:dyDescent="0.2">
      <c r="B39" s="291" t="s">
        <v>277</v>
      </c>
      <c r="C39" s="277">
        <v>429000</v>
      </c>
      <c r="D39" s="277">
        <v>17</v>
      </c>
      <c r="E39" s="277">
        <f>C39*D39</f>
        <v>7293000</v>
      </c>
    </row>
    <row r="40" spans="2:5" x14ac:dyDescent="0.2">
      <c r="B40" s="291" t="s">
        <v>278</v>
      </c>
      <c r="C40" s="277">
        <v>190000</v>
      </c>
      <c r="D40" s="277">
        <v>20</v>
      </c>
      <c r="E40" s="277">
        <f>C40*D40</f>
        <v>3800000</v>
      </c>
    </row>
    <row r="41" spans="2:5" ht="15.75" x14ac:dyDescent="0.25">
      <c r="B41" s="291" t="s">
        <v>318</v>
      </c>
      <c r="C41" s="276"/>
      <c r="D41" s="276"/>
      <c r="E41" s="282">
        <f>E42+E43</f>
        <v>35216625</v>
      </c>
    </row>
    <row r="42" spans="2:5" ht="24" x14ac:dyDescent="0.2">
      <c r="B42" s="291" t="s">
        <v>279</v>
      </c>
      <c r="C42" s="277">
        <v>2200000</v>
      </c>
      <c r="D42" s="278">
        <v>6.34</v>
      </c>
      <c r="E42" s="277">
        <f>C42*D42</f>
        <v>13948000</v>
      </c>
    </row>
    <row r="43" spans="2:5" x14ac:dyDescent="0.2">
      <c r="B43" s="291" t="s">
        <v>280</v>
      </c>
      <c r="C43" s="276" t="s">
        <v>261</v>
      </c>
      <c r="D43" s="276" t="s">
        <v>261</v>
      </c>
      <c r="E43" s="277">
        <v>21268625</v>
      </c>
    </row>
    <row r="44" spans="2:5" ht="24" x14ac:dyDescent="0.2">
      <c r="B44" s="291" t="s">
        <v>281</v>
      </c>
      <c r="C44" s="276"/>
      <c r="D44" s="276"/>
      <c r="E44" s="276"/>
    </row>
    <row r="45" spans="2:5" ht="24.75" x14ac:dyDescent="0.25">
      <c r="B45" s="291" t="s">
        <v>282</v>
      </c>
      <c r="C45" s="277">
        <v>570</v>
      </c>
      <c r="D45" s="277">
        <v>12480</v>
      </c>
      <c r="E45" s="282">
        <f>C45*D45</f>
        <v>7113600</v>
      </c>
    </row>
    <row r="46" spans="2:5" ht="15.75" x14ac:dyDescent="0.25">
      <c r="B46" s="291" t="s">
        <v>319</v>
      </c>
      <c r="C46" s="276"/>
      <c r="D46" s="276"/>
      <c r="E46" s="282">
        <f>E47+E48+E49</f>
        <v>38423100</v>
      </c>
    </row>
    <row r="47" spans="2:5" ht="36" x14ac:dyDescent="0.2">
      <c r="B47" s="291" t="s">
        <v>283</v>
      </c>
      <c r="C47" s="277">
        <v>4419000</v>
      </c>
      <c r="D47" s="281">
        <v>1.5</v>
      </c>
      <c r="E47" s="277">
        <f>C47*D47</f>
        <v>6628500</v>
      </c>
    </row>
    <row r="48" spans="2:5" ht="48" x14ac:dyDescent="0.2">
      <c r="B48" s="291" t="s">
        <v>284</v>
      </c>
      <c r="C48" s="277">
        <v>2993000</v>
      </c>
      <c r="D48" s="281">
        <v>9.1999999999999993</v>
      </c>
      <c r="E48" s="277">
        <f>C48*D48</f>
        <v>27535599.999999996</v>
      </c>
    </row>
    <row r="49" spans="2:5" x14ac:dyDescent="0.2">
      <c r="B49" s="291" t="s">
        <v>285</v>
      </c>
      <c r="C49" s="276" t="s">
        <v>261</v>
      </c>
      <c r="D49" s="276" t="s">
        <v>261</v>
      </c>
      <c r="E49" s="277">
        <v>4259000</v>
      </c>
    </row>
    <row r="50" spans="2:5" ht="24" customHeight="1" x14ac:dyDescent="0.25">
      <c r="B50" s="291" t="s">
        <v>320</v>
      </c>
      <c r="C50" s="276" t="s">
        <v>261</v>
      </c>
      <c r="D50" s="276" t="s">
        <v>261</v>
      </c>
      <c r="E50" s="280">
        <f>E34+E35+E41+E45+E46</f>
        <v>139464647</v>
      </c>
    </row>
    <row r="51" spans="2:5" ht="24" x14ac:dyDescent="0.2">
      <c r="B51" s="291" t="s">
        <v>286</v>
      </c>
      <c r="C51" s="276"/>
      <c r="D51" s="276"/>
      <c r="E51" s="276"/>
    </row>
    <row r="52" spans="2:5" ht="24.75" customHeight="1" x14ac:dyDescent="0.25">
      <c r="B52" s="291" t="s">
        <v>287</v>
      </c>
      <c r="C52" s="277">
        <v>1210</v>
      </c>
      <c r="D52" s="277">
        <v>0</v>
      </c>
      <c r="E52" s="282">
        <v>4511106</v>
      </c>
    </row>
    <row r="53" spans="2:5" ht="12.75" customHeight="1" x14ac:dyDescent="0.2">
      <c r="B53" s="295"/>
      <c r="C53"/>
      <c r="D53"/>
      <c r="E53"/>
    </row>
    <row r="54" spans="2:5" ht="23.25" customHeight="1" x14ac:dyDescent="0.25">
      <c r="B54" s="295"/>
      <c r="C54"/>
      <c r="D54"/>
      <c r="E54" s="283">
        <f>E19+E32+E50+E52</f>
        <v>380838981</v>
      </c>
    </row>
    <row r="55" spans="2:5" ht="12.75" customHeight="1" x14ac:dyDescent="0.2"/>
    <row r="56" spans="2:5" ht="12.75" customHeight="1" x14ac:dyDescent="0.2"/>
    <row r="57" spans="2:5" ht="12.75" customHeight="1" x14ac:dyDescent="0.2"/>
    <row r="58" spans="2:5" ht="12.75" customHeight="1" x14ac:dyDescent="0.2"/>
    <row r="59" spans="2:5" ht="12.75" customHeight="1" x14ac:dyDescent="0.2"/>
    <row r="60" spans="2:5" ht="12.75" customHeight="1" x14ac:dyDescent="0.2"/>
    <row r="61" spans="2:5" ht="12.75" customHeight="1" x14ac:dyDescent="0.2"/>
    <row r="62" spans="2:5" ht="12.75" customHeight="1" x14ac:dyDescent="0.2"/>
    <row r="63" spans="2:5" ht="12.75" customHeight="1" x14ac:dyDescent="0.2"/>
    <row r="64" spans="2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4">
    <mergeCell ref="B2:B5"/>
    <mergeCell ref="C2:C4"/>
    <mergeCell ref="D2:D4"/>
    <mergeCell ref="E2:E4"/>
  </mergeCells>
  <pageMargins left="0.25" right="0.25" top="0.75" bottom="0.75" header="0.3" footer="0.3"/>
  <pageSetup paperSize="9" orientation="portrait" r:id="rId1"/>
  <headerFooter alignWithMargins="0">
    <oddHeader>&amp;R&amp;"Times New Roman CE,Félkövér dőlt"3.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0" workbookViewId="0">
      <selection activeCell="B25" sqref="B25"/>
    </sheetView>
  </sheetViews>
  <sheetFormatPr defaultRowHeight="12.75" x14ac:dyDescent="0.2"/>
  <cols>
    <col min="1" max="1" width="51" style="226" customWidth="1"/>
    <col min="2" max="2" width="14.5" style="46" customWidth="1"/>
    <col min="3" max="4" width="13.33203125" style="46" customWidth="1"/>
    <col min="5" max="5" width="51" style="226" customWidth="1"/>
    <col min="6" max="6" width="14" style="46" customWidth="1"/>
    <col min="7" max="7" width="11.33203125" style="46" customWidth="1"/>
    <col min="8" max="8" width="11.5" style="46" customWidth="1"/>
    <col min="9" max="16384" width="9.33203125" style="46"/>
  </cols>
  <sheetData>
    <row r="1" spans="1:8" ht="10.5" customHeight="1" x14ac:dyDescent="0.2">
      <c r="A1" s="326" t="s">
        <v>69</v>
      </c>
      <c r="B1" s="326"/>
      <c r="C1" s="326"/>
      <c r="D1" s="326"/>
      <c r="E1" s="326"/>
      <c r="F1" s="326"/>
      <c r="G1" s="326"/>
      <c r="H1" s="326"/>
    </row>
    <row r="2" spans="1:8" ht="18.75" customHeight="1" x14ac:dyDescent="0.2">
      <c r="A2" s="325" t="s">
        <v>189</v>
      </c>
      <c r="B2" s="325"/>
      <c r="C2" s="325"/>
      <c r="D2" s="325"/>
      <c r="E2" s="325"/>
      <c r="F2" s="325"/>
      <c r="G2" s="325"/>
      <c r="H2" s="325"/>
    </row>
    <row r="3" spans="1:8" ht="18.75" customHeight="1" x14ac:dyDescent="0.2">
      <c r="A3" s="325" t="s">
        <v>245</v>
      </c>
      <c r="B3" s="325"/>
      <c r="C3" s="325"/>
      <c r="D3" s="325"/>
      <c r="E3" s="325"/>
      <c r="F3" s="325"/>
      <c r="G3" s="325"/>
      <c r="H3" s="325"/>
    </row>
    <row r="4" spans="1:8" ht="18.75" customHeight="1" x14ac:dyDescent="0.2">
      <c r="A4" s="226" t="s">
        <v>150</v>
      </c>
      <c r="F4" s="177" t="s">
        <v>253</v>
      </c>
    </row>
    <row r="5" spans="1:8" ht="18.75" customHeight="1" x14ac:dyDescent="0.2">
      <c r="A5" s="327" t="s">
        <v>151</v>
      </c>
      <c r="B5" s="328"/>
      <c r="C5" s="328"/>
      <c r="D5" s="329"/>
      <c r="E5" s="327" t="s">
        <v>152</v>
      </c>
      <c r="F5" s="328"/>
      <c r="G5" s="328"/>
      <c r="H5" s="329"/>
    </row>
    <row r="6" spans="1:8" ht="18.75" customHeight="1" x14ac:dyDescent="0.2">
      <c r="A6" s="227" t="s">
        <v>153</v>
      </c>
      <c r="B6" s="330" t="s">
        <v>50</v>
      </c>
      <c r="C6" s="331"/>
      <c r="D6" s="332"/>
      <c r="E6" s="231" t="s">
        <v>153</v>
      </c>
      <c r="F6" s="330" t="s">
        <v>50</v>
      </c>
      <c r="G6" s="331"/>
      <c r="H6" s="332"/>
    </row>
    <row r="7" spans="1:8" ht="25.5" customHeight="1" x14ac:dyDescent="0.2">
      <c r="A7" s="228"/>
      <c r="B7" s="178" t="s">
        <v>190</v>
      </c>
      <c r="C7" s="178" t="s">
        <v>191</v>
      </c>
      <c r="D7" s="179" t="s">
        <v>192</v>
      </c>
      <c r="E7" s="228"/>
      <c r="F7" s="178" t="s">
        <v>190</v>
      </c>
      <c r="G7" s="178" t="s">
        <v>191</v>
      </c>
      <c r="H7" s="178" t="s">
        <v>192</v>
      </c>
    </row>
    <row r="8" spans="1:8" ht="18.75" customHeight="1" x14ac:dyDescent="0.2">
      <c r="A8" s="48" t="s">
        <v>154</v>
      </c>
      <c r="B8" s="180">
        <f>'1.'!C17</f>
        <v>451620310</v>
      </c>
      <c r="C8" s="180"/>
      <c r="D8" s="180">
        <v>0</v>
      </c>
      <c r="E8" s="48" t="s">
        <v>155</v>
      </c>
      <c r="F8" s="181">
        <f>'2.'!D7</f>
        <v>86855293</v>
      </c>
      <c r="G8" s="69"/>
      <c r="H8" s="39">
        <v>0</v>
      </c>
    </row>
    <row r="9" spans="1:8" ht="24" customHeight="1" x14ac:dyDescent="0.2">
      <c r="A9" s="49" t="s">
        <v>156</v>
      </c>
      <c r="B9" s="181">
        <f>'1.'!C19</f>
        <v>40000914</v>
      </c>
      <c r="C9" s="181"/>
      <c r="D9" s="180"/>
      <c r="E9" s="53" t="s">
        <v>157</v>
      </c>
      <c r="F9" s="181">
        <f>'2.'!D8</f>
        <v>10120893</v>
      </c>
      <c r="G9" s="69"/>
      <c r="H9" s="39">
        <v>0</v>
      </c>
    </row>
    <row r="10" spans="1:8" ht="18.75" customHeight="1" x14ac:dyDescent="0.2">
      <c r="A10" s="50" t="s">
        <v>158</v>
      </c>
      <c r="B10" s="181">
        <f>'1.'!C30</f>
        <v>24926000</v>
      </c>
      <c r="C10" s="181">
        <v>0</v>
      </c>
      <c r="D10" s="180">
        <f>+'[1]4'!B31</f>
        <v>0</v>
      </c>
      <c r="E10" s="48" t="s">
        <v>159</v>
      </c>
      <c r="F10" s="181">
        <f>'2.'!D9</f>
        <v>180468185</v>
      </c>
      <c r="G10" s="69"/>
      <c r="H10" s="39">
        <v>0</v>
      </c>
    </row>
    <row r="11" spans="1:8" ht="18.75" customHeight="1" x14ac:dyDescent="0.2">
      <c r="A11" s="50" t="s">
        <v>160</v>
      </c>
      <c r="B11" s="181">
        <f>+'[1]2'!E36</f>
        <v>0</v>
      </c>
      <c r="C11" s="181">
        <f>+'[1]3'!D36</f>
        <v>0</v>
      </c>
      <c r="D11" s="180">
        <f>+'[1]4'!B36</f>
        <v>0</v>
      </c>
      <c r="E11" s="48" t="s">
        <v>161</v>
      </c>
      <c r="F11" s="181">
        <f>'2.'!D10</f>
        <v>23600000</v>
      </c>
      <c r="G11" s="69">
        <f>+'[1]6'!D11</f>
        <v>0</v>
      </c>
      <c r="H11" s="39"/>
    </row>
    <row r="12" spans="1:8" ht="18.75" customHeight="1" x14ac:dyDescent="0.2">
      <c r="A12" s="48"/>
      <c r="B12" s="181"/>
      <c r="C12" s="181"/>
      <c r="D12" s="180"/>
      <c r="E12" s="48" t="s">
        <v>292</v>
      </c>
      <c r="F12" s="181">
        <f>'2.'!D11</f>
        <v>285199156</v>
      </c>
      <c r="G12" s="69">
        <v>0</v>
      </c>
      <c r="H12" s="39"/>
    </row>
    <row r="13" spans="1:8" ht="18.75" customHeight="1" x14ac:dyDescent="0.2">
      <c r="A13" s="52"/>
      <c r="B13" s="181"/>
      <c r="C13" s="181"/>
      <c r="D13" s="180"/>
      <c r="E13" s="232" t="s">
        <v>248</v>
      </c>
      <c r="F13" s="181">
        <f>'2.'!D12</f>
        <v>12647864</v>
      </c>
      <c r="G13" s="69">
        <f>+'[1]6'!D13</f>
        <v>0</v>
      </c>
      <c r="H13" s="39"/>
    </row>
    <row r="14" spans="1:8" ht="18.75" customHeight="1" x14ac:dyDescent="0.2">
      <c r="A14" s="54"/>
      <c r="B14" s="181"/>
      <c r="C14" s="181"/>
      <c r="D14" s="180"/>
      <c r="E14" s="232" t="s">
        <v>163</v>
      </c>
      <c r="F14" s="181">
        <f>+'[1]5'!E12</f>
        <v>0</v>
      </c>
      <c r="G14" s="69">
        <f>+'[1]6'!D14</f>
        <v>0</v>
      </c>
      <c r="H14" s="39"/>
    </row>
    <row r="15" spans="1:8" ht="17.25" customHeight="1" x14ac:dyDescent="0.2">
      <c r="A15" s="50"/>
      <c r="B15" s="182"/>
      <c r="C15" s="182"/>
      <c r="D15" s="180"/>
      <c r="E15" s="50" t="s">
        <v>164</v>
      </c>
      <c r="F15" s="182"/>
      <c r="G15" s="182"/>
      <c r="H15" s="182"/>
    </row>
    <row r="16" spans="1:8" ht="28.5" customHeight="1" x14ac:dyDescent="0.2">
      <c r="A16" s="52" t="s">
        <v>165</v>
      </c>
      <c r="B16" s="182">
        <f>SUM(B8:B15)</f>
        <v>516547224</v>
      </c>
      <c r="C16" s="182">
        <f>SUM(C8:C15)</f>
        <v>0</v>
      </c>
      <c r="D16" s="182">
        <f>SUM(D8:D15)</f>
        <v>0</v>
      </c>
      <c r="E16" s="229" t="s">
        <v>166</v>
      </c>
      <c r="F16" s="182">
        <f>SUM(F8:F14)</f>
        <v>598891391</v>
      </c>
      <c r="G16" s="182">
        <f>SUM(G8:G12)</f>
        <v>0</v>
      </c>
      <c r="H16" s="182">
        <f>SUM(H8:H12)</f>
        <v>0</v>
      </c>
    </row>
    <row r="17" spans="1:8" ht="17.25" customHeight="1" x14ac:dyDescent="0.2">
      <c r="A17" s="50"/>
      <c r="B17" s="181"/>
      <c r="C17" s="183"/>
      <c r="D17" s="180"/>
      <c r="E17" s="50"/>
      <c r="F17" s="181"/>
      <c r="G17" s="69"/>
      <c r="H17" s="39"/>
    </row>
    <row r="18" spans="1:8" ht="18.75" customHeight="1" x14ac:dyDescent="0.2">
      <c r="A18" s="229" t="s">
        <v>167</v>
      </c>
      <c r="B18" s="184">
        <f>'1.'!C45</f>
        <v>233515168</v>
      </c>
      <c r="C18" s="185">
        <f>+'[1]3'!D47</f>
        <v>0</v>
      </c>
      <c r="D18" s="186">
        <f>+'[1]4'!B47</f>
        <v>0</v>
      </c>
      <c r="E18" s="229" t="s">
        <v>168</v>
      </c>
      <c r="F18" s="182">
        <f>'2.'!D18</f>
        <v>75615134</v>
      </c>
      <c r="G18" s="68">
        <f>+'[1]6'!D25</f>
        <v>0</v>
      </c>
      <c r="H18" s="38">
        <f>+'[1]7'!B25</f>
        <v>0</v>
      </c>
    </row>
    <row r="19" spans="1:8" ht="17.25" customHeight="1" x14ac:dyDescent="0.2">
      <c r="A19" s="54"/>
      <c r="B19" s="181"/>
      <c r="C19" s="183"/>
      <c r="D19" s="180"/>
      <c r="E19" s="234"/>
      <c r="F19" s="181"/>
      <c r="G19" s="69"/>
      <c r="H19" s="39"/>
    </row>
    <row r="20" spans="1:8" ht="18.75" customHeight="1" x14ac:dyDescent="0.2">
      <c r="A20" s="187" t="s">
        <v>169</v>
      </c>
      <c r="B20" s="182">
        <f>+B16+B18</f>
        <v>750062392</v>
      </c>
      <c r="C20" s="182">
        <f>+C16+C18</f>
        <v>0</v>
      </c>
      <c r="D20" s="182">
        <f>+D16+D18</f>
        <v>0</v>
      </c>
      <c r="E20" s="229" t="s">
        <v>170</v>
      </c>
      <c r="F20" s="182">
        <f>+F16+F18</f>
        <v>674506525</v>
      </c>
      <c r="G20" s="182">
        <f>+G16+G18</f>
        <v>0</v>
      </c>
      <c r="H20" s="182">
        <f>+H16+H18</f>
        <v>0</v>
      </c>
    </row>
    <row r="21" spans="1:8" ht="17.25" customHeight="1" x14ac:dyDescent="0.2">
      <c r="A21" s="53" t="s">
        <v>331</v>
      </c>
      <c r="B21" s="182">
        <f>'1.'!C48</f>
        <v>235930425</v>
      </c>
      <c r="C21" s="182"/>
      <c r="D21" s="180"/>
      <c r="E21" s="50"/>
      <c r="F21" s="182"/>
      <c r="G21" s="182"/>
      <c r="H21" s="182"/>
    </row>
    <row r="22" spans="1:8" ht="18.75" customHeight="1" x14ac:dyDescent="0.2">
      <c r="A22" s="49" t="s">
        <v>171</v>
      </c>
      <c r="B22" s="181">
        <f>'1.'!C52</f>
        <v>85138477</v>
      </c>
      <c r="C22" s="183">
        <f>+'[1]3'!D55</f>
        <v>0</v>
      </c>
      <c r="D22" s="180">
        <f>+'[1]4'!B55</f>
        <v>0</v>
      </c>
      <c r="E22" s="50" t="s">
        <v>172</v>
      </c>
      <c r="F22" s="181">
        <f>'2.'!D22</f>
        <v>331600715</v>
      </c>
      <c r="G22" s="69">
        <f>+'[1]6'!D29</f>
        <v>0</v>
      </c>
      <c r="H22" s="39"/>
    </row>
    <row r="23" spans="1:8" ht="18.75" customHeight="1" x14ac:dyDescent="0.2">
      <c r="A23" s="49" t="s">
        <v>173</v>
      </c>
      <c r="B23" s="181">
        <f>'1.'!C18</f>
        <v>0</v>
      </c>
      <c r="C23" s="181">
        <f>+'[1]3'!D63</f>
        <v>0</v>
      </c>
      <c r="D23" s="180">
        <f>+'[1]4'!B63</f>
        <v>0</v>
      </c>
      <c r="E23" s="50" t="s">
        <v>174</v>
      </c>
      <c r="F23" s="181">
        <f>'2.'!D23</f>
        <v>65024054</v>
      </c>
      <c r="G23" s="69">
        <f>+'[1]6'!D30</f>
        <v>0</v>
      </c>
      <c r="H23" s="39"/>
    </row>
    <row r="24" spans="1:8" ht="18.75" customHeight="1" x14ac:dyDescent="0.2">
      <c r="A24" s="48" t="s">
        <v>145</v>
      </c>
      <c r="B24" s="188">
        <f>+'[1]2'!B69</f>
        <v>0</v>
      </c>
      <c r="C24" s="183">
        <f>+'[1]3'!D69</f>
        <v>0</v>
      </c>
      <c r="D24" s="180">
        <f>+'[1]4'!B69</f>
        <v>0</v>
      </c>
      <c r="E24" s="50" t="s">
        <v>175</v>
      </c>
      <c r="F24" s="181">
        <f>+'[1]5'!E29</f>
        <v>0</v>
      </c>
      <c r="G24" s="69">
        <f>+'[1]6'!D31</f>
        <v>0</v>
      </c>
      <c r="H24" s="39"/>
    </row>
    <row r="25" spans="1:8" ht="23.25" customHeight="1" x14ac:dyDescent="0.2">
      <c r="A25" s="52" t="s">
        <v>176</v>
      </c>
      <c r="B25" s="182">
        <f>SUM(B21:B24)</f>
        <v>321068902</v>
      </c>
      <c r="C25" s="182">
        <f>SUM(C22:C24)</f>
        <v>0</v>
      </c>
      <c r="D25" s="182">
        <f>SUM(D22:D24)</f>
        <v>0</v>
      </c>
      <c r="E25" s="229" t="s">
        <v>177</v>
      </c>
      <c r="F25" s="182">
        <f>SUM(F22:F24)</f>
        <v>396624769</v>
      </c>
      <c r="G25" s="182">
        <f>SUM(G22:G24)</f>
        <v>0</v>
      </c>
      <c r="H25" s="182">
        <f>SUM(H22:H24)</f>
        <v>0</v>
      </c>
    </row>
    <row r="26" spans="1:8" ht="17.25" customHeight="1" x14ac:dyDescent="0.2">
      <c r="A26" s="48"/>
      <c r="B26" s="181"/>
      <c r="C26" s="183"/>
      <c r="D26" s="180"/>
      <c r="E26" s="50"/>
      <c r="F26" s="181"/>
      <c r="G26" s="69"/>
      <c r="H26" s="39"/>
    </row>
    <row r="27" spans="1:8" ht="18.75" customHeight="1" x14ac:dyDescent="0.2">
      <c r="A27" s="229" t="s">
        <v>178</v>
      </c>
      <c r="B27" s="181">
        <v>0</v>
      </c>
      <c r="C27" s="189">
        <f>+'[1]3'!D80</f>
        <v>0</v>
      </c>
      <c r="D27" s="190">
        <f>+'[1]4'!B80</f>
        <v>0</v>
      </c>
      <c r="E27" s="229" t="s">
        <v>179</v>
      </c>
      <c r="F27" s="182">
        <f>+'[1]5'!E39</f>
        <v>0</v>
      </c>
      <c r="G27" s="68">
        <f>+'[1]6'!D41</f>
        <v>0</v>
      </c>
      <c r="H27" s="38">
        <f>+'[1]7'!B41</f>
        <v>0</v>
      </c>
    </row>
    <row r="28" spans="1:8" ht="18.75" customHeight="1" x14ac:dyDescent="0.2">
      <c r="A28" s="187" t="s">
        <v>181</v>
      </c>
      <c r="B28" s="182">
        <f>+B25+B27</f>
        <v>321068902</v>
      </c>
      <c r="C28" s="182">
        <f>+C25+C27</f>
        <v>0</v>
      </c>
      <c r="D28" s="182">
        <f>+D25+D27</f>
        <v>0</v>
      </c>
      <c r="E28" s="229" t="s">
        <v>182</v>
      </c>
      <c r="F28" s="182">
        <f>+F25+F27</f>
        <v>396624769</v>
      </c>
      <c r="G28" s="182">
        <f>+G25+G27</f>
        <v>0</v>
      </c>
      <c r="H28" s="182">
        <f>+H25+H27</f>
        <v>0</v>
      </c>
    </row>
    <row r="29" spans="1:8" ht="17.25" customHeight="1" x14ac:dyDescent="0.2">
      <c r="A29" s="48"/>
      <c r="B29" s="181"/>
      <c r="C29" s="181"/>
      <c r="D29" s="181"/>
      <c r="E29" s="233"/>
      <c r="F29" s="181"/>
      <c r="G29" s="69"/>
      <c r="H29" s="39"/>
    </row>
    <row r="30" spans="1:8" ht="18.75" customHeight="1" x14ac:dyDescent="0.2">
      <c r="A30" s="51" t="s">
        <v>183</v>
      </c>
      <c r="B30" s="182">
        <f>B16+B25</f>
        <v>837616126</v>
      </c>
      <c r="C30" s="182">
        <f>+C16+C25</f>
        <v>0</v>
      </c>
      <c r="D30" s="182">
        <f>+D16+D25</f>
        <v>0</v>
      </c>
      <c r="E30" s="229" t="s">
        <v>184</v>
      </c>
      <c r="F30" s="182">
        <f>+F16+F25</f>
        <v>995516160</v>
      </c>
      <c r="G30" s="182">
        <f>+G16+G25</f>
        <v>0</v>
      </c>
      <c r="H30" s="182">
        <f>+H16+H25</f>
        <v>0</v>
      </c>
    </row>
    <row r="31" spans="1:8" ht="17.25" customHeight="1" x14ac:dyDescent="0.2">
      <c r="A31" s="179"/>
      <c r="B31" s="182"/>
      <c r="C31" s="182"/>
      <c r="D31" s="182"/>
      <c r="E31" s="234"/>
      <c r="F31" s="182"/>
      <c r="G31" s="182"/>
      <c r="H31" s="182"/>
    </row>
    <row r="32" spans="1:8" ht="18.75" customHeight="1" x14ac:dyDescent="0.2">
      <c r="A32" s="51" t="s">
        <v>185</v>
      </c>
      <c r="B32" s="182">
        <f>B18+B27</f>
        <v>233515168</v>
      </c>
      <c r="C32" s="182">
        <f>+C18+C27</f>
        <v>0</v>
      </c>
      <c r="D32" s="182">
        <f>+D18+D27</f>
        <v>0</v>
      </c>
      <c r="E32" s="229" t="s">
        <v>186</v>
      </c>
      <c r="F32" s="182">
        <f>+F18+F27</f>
        <v>75615134</v>
      </c>
      <c r="G32" s="182">
        <f>+G18+G27</f>
        <v>0</v>
      </c>
      <c r="H32" s="182">
        <f>+H18+H27</f>
        <v>0</v>
      </c>
    </row>
    <row r="33" spans="1:8" ht="17.25" customHeight="1" x14ac:dyDescent="0.2">
      <c r="A33" s="48"/>
      <c r="B33" s="182"/>
      <c r="C33" s="182"/>
      <c r="D33" s="182"/>
      <c r="E33" s="233"/>
      <c r="F33" s="182"/>
      <c r="G33" s="182"/>
      <c r="H33" s="182"/>
    </row>
    <row r="34" spans="1:8" ht="18.75" customHeight="1" x14ac:dyDescent="0.2">
      <c r="A34" s="55" t="s">
        <v>187</v>
      </c>
      <c r="B34" s="182">
        <f>+B30+B32</f>
        <v>1071131294</v>
      </c>
      <c r="C34" s="182">
        <f>+C30+C32</f>
        <v>0</v>
      </c>
      <c r="D34" s="182">
        <f>+D30+D32</f>
        <v>0</v>
      </c>
      <c r="E34" s="55" t="s">
        <v>188</v>
      </c>
      <c r="F34" s="182">
        <f>+F30+F32</f>
        <v>1071131294</v>
      </c>
      <c r="G34" s="182">
        <f>+G30+G32</f>
        <v>0</v>
      </c>
      <c r="H34" s="182">
        <f>+H30+H32</f>
        <v>0</v>
      </c>
    </row>
    <row r="35" spans="1:8" ht="18.75" customHeight="1" x14ac:dyDescent="0.2">
      <c r="A35" s="230" t="s">
        <v>193</v>
      </c>
      <c r="B35" s="321">
        <f>+B34+C34+D34</f>
        <v>1071131294</v>
      </c>
      <c r="C35" s="322"/>
      <c r="D35" s="323"/>
      <c r="E35" s="230" t="s">
        <v>194</v>
      </c>
      <c r="F35" s="324">
        <f>+F34+G34+H34</f>
        <v>1071131294</v>
      </c>
      <c r="G35" s="324"/>
      <c r="H35" s="324"/>
    </row>
    <row r="36" spans="1:8" ht="18.75" customHeight="1" x14ac:dyDescent="0.2"/>
  </sheetData>
  <mergeCells count="9">
    <mergeCell ref="B35:D35"/>
    <mergeCell ref="F35:H35"/>
    <mergeCell ref="A2:H2"/>
    <mergeCell ref="A1:H1"/>
    <mergeCell ref="A5:D5"/>
    <mergeCell ref="E5:H5"/>
    <mergeCell ref="B6:D6"/>
    <mergeCell ref="F6:H6"/>
    <mergeCell ref="A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F14" sqref="F14"/>
    </sheetView>
  </sheetViews>
  <sheetFormatPr defaultRowHeight="15" x14ac:dyDescent="0.25"/>
  <cols>
    <col min="1" max="1" width="52" style="236" customWidth="1"/>
    <col min="2" max="2" width="25.33203125" style="236" customWidth="1"/>
    <col min="3" max="16384" width="9.33203125" style="236"/>
  </cols>
  <sheetData>
    <row r="1" spans="1:2" x14ac:dyDescent="0.25">
      <c r="A1" s="235"/>
      <c r="B1" s="71" t="s">
        <v>70</v>
      </c>
    </row>
    <row r="2" spans="1:2" x14ac:dyDescent="0.25">
      <c r="A2" s="235"/>
      <c r="B2" s="235"/>
    </row>
    <row r="3" spans="1:2" x14ac:dyDescent="0.25">
      <c r="A3" s="333" t="s">
        <v>195</v>
      </c>
      <c r="B3" s="333"/>
    </row>
    <row r="4" spans="1:2" x14ac:dyDescent="0.25">
      <c r="A4" s="237"/>
      <c r="B4" s="238"/>
    </row>
    <row r="5" spans="1:2" x14ac:dyDescent="0.25">
      <c r="A5" s="334"/>
      <c r="B5" s="334"/>
    </row>
    <row r="6" spans="1:2" x14ac:dyDescent="0.25">
      <c r="A6" s="239" t="s">
        <v>196</v>
      </c>
      <c r="B6" s="240" t="s">
        <v>197</v>
      </c>
    </row>
    <row r="7" spans="1:2" x14ac:dyDescent="0.25">
      <c r="A7" s="305" t="s">
        <v>332</v>
      </c>
      <c r="B7" s="242">
        <v>39500000</v>
      </c>
    </row>
    <row r="8" spans="1:2" x14ac:dyDescent="0.25">
      <c r="A8" s="241" t="s">
        <v>241</v>
      </c>
      <c r="B8" s="242">
        <v>43937578</v>
      </c>
    </row>
    <row r="9" spans="1:2" x14ac:dyDescent="0.25">
      <c r="A9" s="243" t="s">
        <v>333</v>
      </c>
      <c r="B9" s="242">
        <v>12536140</v>
      </c>
    </row>
    <row r="10" spans="1:2" x14ac:dyDescent="0.25">
      <c r="A10" s="243" t="s">
        <v>335</v>
      </c>
      <c r="B10" s="242">
        <v>4960000</v>
      </c>
    </row>
    <row r="11" spans="1:2" x14ac:dyDescent="0.25">
      <c r="A11" s="243" t="s">
        <v>336</v>
      </c>
      <c r="B11" s="242">
        <v>208182692</v>
      </c>
    </row>
    <row r="12" spans="1:2" x14ac:dyDescent="0.25">
      <c r="A12" s="244" t="s">
        <v>334</v>
      </c>
      <c r="B12" s="242">
        <v>22484305</v>
      </c>
    </row>
    <row r="13" spans="1:2" x14ac:dyDescent="0.25">
      <c r="A13" s="245" t="s">
        <v>198</v>
      </c>
      <c r="B13" s="246">
        <f>SUM(B7:B12)</f>
        <v>331600715</v>
      </c>
    </row>
    <row r="14" spans="1:2" ht="39.75" customHeight="1" x14ac:dyDescent="0.25">
      <c r="A14" s="235"/>
      <c r="B14" s="235"/>
    </row>
    <row r="15" spans="1:2" x14ac:dyDescent="0.25">
      <c r="A15" s="335" t="s">
        <v>72</v>
      </c>
      <c r="B15" s="335"/>
    </row>
    <row r="16" spans="1:2" x14ac:dyDescent="0.25">
      <c r="A16" s="235"/>
      <c r="B16" s="235"/>
    </row>
    <row r="17" spans="1:2" x14ac:dyDescent="0.25">
      <c r="A17" s="333" t="s">
        <v>200</v>
      </c>
      <c r="B17" s="333"/>
    </row>
    <row r="18" spans="1:2" x14ac:dyDescent="0.25">
      <c r="A18" s="247"/>
      <c r="B18" s="248"/>
    </row>
    <row r="19" spans="1:2" x14ac:dyDescent="0.25">
      <c r="A19" s="336"/>
      <c r="B19" s="336"/>
    </row>
    <row r="20" spans="1:2" x14ac:dyDescent="0.25">
      <c r="A20" s="249" t="s">
        <v>201</v>
      </c>
      <c r="B20" s="250" t="s">
        <v>197</v>
      </c>
    </row>
    <row r="21" spans="1:2" x14ac:dyDescent="0.25">
      <c r="A21" s="307" t="s">
        <v>337</v>
      </c>
      <c r="B21" s="308">
        <v>18183225</v>
      </c>
    </row>
    <row r="22" spans="1:2" x14ac:dyDescent="0.25">
      <c r="A22" s="307" t="s">
        <v>338</v>
      </c>
      <c r="B22" s="308">
        <v>2896997</v>
      </c>
    </row>
    <row r="23" spans="1:2" x14ac:dyDescent="0.25">
      <c r="A23" s="251" t="s">
        <v>254</v>
      </c>
      <c r="B23" s="251">
        <v>43943832</v>
      </c>
    </row>
    <row r="24" spans="1:2" x14ac:dyDescent="0.25">
      <c r="A24" s="252" t="s">
        <v>202</v>
      </c>
      <c r="B24" s="253">
        <f>SUM(B21:B23)</f>
        <v>65024054</v>
      </c>
    </row>
  </sheetData>
  <mergeCells count="5">
    <mergeCell ref="A3:B3"/>
    <mergeCell ref="A5:B5"/>
    <mergeCell ref="A15:B15"/>
    <mergeCell ref="A17:B17"/>
    <mergeCell ref="A19:B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C21" sqref="C21:N22"/>
    </sheetView>
  </sheetViews>
  <sheetFormatPr defaultRowHeight="15" x14ac:dyDescent="0.2"/>
  <cols>
    <col min="1" max="1" width="6.1640625" style="151" customWidth="1"/>
    <col min="2" max="2" width="31" style="150" customWidth="1"/>
    <col min="3" max="5" width="10.83203125" style="150" bestFit="1" customWidth="1"/>
    <col min="6" max="6" width="12.6640625" style="150" bestFit="1" customWidth="1"/>
    <col min="7" max="7" width="11.1640625" style="150" bestFit="1" customWidth="1"/>
    <col min="8" max="8" width="10.83203125" style="150" bestFit="1" customWidth="1"/>
    <col min="9" max="9" width="10.1640625" style="150" bestFit="1" customWidth="1"/>
    <col min="10" max="10" width="11.1640625" style="150" bestFit="1" customWidth="1"/>
    <col min="11" max="11" width="12.1640625" style="150" customWidth="1"/>
    <col min="12" max="12" width="12" style="150" customWidth="1"/>
    <col min="13" max="13" width="12.1640625" style="150" customWidth="1"/>
    <col min="14" max="14" width="10.83203125" style="150" bestFit="1" customWidth="1"/>
    <col min="15" max="15" width="12.83203125" style="151" customWidth="1"/>
    <col min="16" max="16" width="6.83203125" style="150" customWidth="1"/>
    <col min="17" max="16384" width="9.33203125" style="150"/>
  </cols>
  <sheetData>
    <row r="1" spans="1:16" ht="30.75" customHeight="1" x14ac:dyDescent="0.25">
      <c r="A1" s="337" t="s">
        <v>328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 t="s">
        <v>240</v>
      </c>
    </row>
    <row r="2" spans="1:16" ht="12" customHeight="1" thickBot="1" x14ac:dyDescent="0.25">
      <c r="O2" s="152"/>
      <c r="P2" s="339"/>
    </row>
    <row r="3" spans="1:16" s="151" customFormat="1" ht="26.1" customHeight="1" thickBot="1" x14ac:dyDescent="0.25">
      <c r="A3" s="153" t="s">
        <v>10</v>
      </c>
      <c r="B3" s="154" t="s">
        <v>18</v>
      </c>
      <c r="C3" s="154" t="s">
        <v>51</v>
      </c>
      <c r="D3" s="154" t="s">
        <v>52</v>
      </c>
      <c r="E3" s="154" t="s">
        <v>53</v>
      </c>
      <c r="F3" s="154" t="s">
        <v>54</v>
      </c>
      <c r="G3" s="154" t="s">
        <v>55</v>
      </c>
      <c r="H3" s="154" t="s">
        <v>56</v>
      </c>
      <c r="I3" s="154" t="s">
        <v>57</v>
      </c>
      <c r="J3" s="154" t="s">
        <v>58</v>
      </c>
      <c r="K3" s="154" t="s">
        <v>59</v>
      </c>
      <c r="L3" s="154" t="s">
        <v>60</v>
      </c>
      <c r="M3" s="154" t="s">
        <v>61</v>
      </c>
      <c r="N3" s="154" t="s">
        <v>62</v>
      </c>
      <c r="O3" s="176" t="s">
        <v>49</v>
      </c>
      <c r="P3" s="339"/>
    </row>
    <row r="4" spans="1:16" s="156" customFormat="1" ht="15" customHeight="1" thickBot="1" x14ac:dyDescent="0.25">
      <c r="A4" s="155" t="s">
        <v>0</v>
      </c>
      <c r="B4" s="340" t="s">
        <v>16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  <c r="P4" s="339"/>
    </row>
    <row r="5" spans="1:16" s="156" customFormat="1" ht="27" customHeight="1" thickBot="1" x14ac:dyDescent="0.25">
      <c r="A5" s="155" t="s">
        <v>1</v>
      </c>
      <c r="B5" s="41" t="s">
        <v>154</v>
      </c>
      <c r="C5" s="157">
        <v>37635026</v>
      </c>
      <c r="D5" s="157">
        <v>37635026</v>
      </c>
      <c r="E5" s="157">
        <v>37635026</v>
      </c>
      <c r="F5" s="157">
        <v>37635026</v>
      </c>
      <c r="G5" s="157">
        <v>37635026</v>
      </c>
      <c r="H5" s="157">
        <v>37635026</v>
      </c>
      <c r="I5" s="157">
        <v>37635026</v>
      </c>
      <c r="J5" s="157">
        <v>37635026</v>
      </c>
      <c r="K5" s="157">
        <v>37635026</v>
      </c>
      <c r="L5" s="157">
        <v>37635026</v>
      </c>
      <c r="M5" s="157">
        <v>37635025</v>
      </c>
      <c r="N5" s="157">
        <v>37635025</v>
      </c>
      <c r="O5" s="158">
        <f t="shared" ref="O5:O13" si="0">SUM(C5:N5)</f>
        <v>451620310</v>
      </c>
      <c r="P5" s="339"/>
    </row>
    <row r="6" spans="1:16" s="162" customFormat="1" ht="19.5" customHeight="1" thickBot="1" x14ac:dyDescent="0.25">
      <c r="A6" s="155" t="s">
        <v>2</v>
      </c>
      <c r="B6" s="124" t="s">
        <v>156</v>
      </c>
      <c r="C6" s="160">
        <v>500000</v>
      </c>
      <c r="D6" s="160">
        <v>150000</v>
      </c>
      <c r="E6" s="160">
        <v>15920000</v>
      </c>
      <c r="F6" s="160">
        <v>410000</v>
      </c>
      <c r="G6" s="160">
        <v>150000</v>
      </c>
      <c r="H6" s="160">
        <v>150000</v>
      </c>
      <c r="I6" s="160">
        <v>50000</v>
      </c>
      <c r="J6" s="160">
        <v>250000</v>
      </c>
      <c r="K6" s="160">
        <v>10870914</v>
      </c>
      <c r="L6" s="160">
        <v>150000</v>
      </c>
      <c r="M6" s="160">
        <v>150000</v>
      </c>
      <c r="N6" s="160">
        <v>11250000</v>
      </c>
      <c r="O6" s="161">
        <f t="shared" si="0"/>
        <v>40000914</v>
      </c>
      <c r="P6" s="339"/>
    </row>
    <row r="7" spans="1:16" s="162" customFormat="1" ht="18.75" customHeight="1" thickBot="1" x14ac:dyDescent="0.25">
      <c r="A7" s="155" t="s">
        <v>14</v>
      </c>
      <c r="B7" s="42" t="s">
        <v>158</v>
      </c>
      <c r="C7" s="164">
        <v>2077167</v>
      </c>
      <c r="D7" s="164">
        <v>2077166</v>
      </c>
      <c r="E7" s="164">
        <v>2077165</v>
      </c>
      <c r="F7" s="164">
        <v>2077164</v>
      </c>
      <c r="G7" s="164">
        <v>2077163</v>
      </c>
      <c r="H7" s="164">
        <v>2077162</v>
      </c>
      <c r="I7" s="164">
        <v>2077161</v>
      </c>
      <c r="J7" s="164">
        <v>2077160</v>
      </c>
      <c r="K7" s="164">
        <v>2077159</v>
      </c>
      <c r="L7" s="164">
        <v>2077158</v>
      </c>
      <c r="M7" s="164">
        <v>2077157</v>
      </c>
      <c r="N7" s="164">
        <v>2077218</v>
      </c>
      <c r="O7" s="165">
        <f t="shared" si="0"/>
        <v>24926000</v>
      </c>
      <c r="P7" s="339"/>
    </row>
    <row r="8" spans="1:16" s="162" customFormat="1" ht="22.5" customHeight="1" thickBot="1" x14ac:dyDescent="0.25">
      <c r="A8" s="155" t="s">
        <v>3</v>
      </c>
      <c r="B8" s="42" t="s">
        <v>160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1">
        <f t="shared" si="0"/>
        <v>0</v>
      </c>
      <c r="P8" s="339"/>
    </row>
    <row r="9" spans="1:16" s="162" customFormat="1" ht="21" customHeight="1" thickBot="1" x14ac:dyDescent="0.25">
      <c r="A9" s="155" t="s">
        <v>4</v>
      </c>
      <c r="B9" s="124" t="s">
        <v>171</v>
      </c>
      <c r="C9" s="160"/>
      <c r="D9" s="160">
        <v>6731000</v>
      </c>
      <c r="E9" s="160"/>
      <c r="F9" s="160">
        <v>25839492</v>
      </c>
      <c r="G9" s="160">
        <v>0</v>
      </c>
      <c r="H9" s="160"/>
      <c r="I9" s="160">
        <v>25839493</v>
      </c>
      <c r="J9" s="160">
        <v>235930425</v>
      </c>
      <c r="K9" s="160"/>
      <c r="L9" s="160"/>
      <c r="M9" s="160">
        <v>25839492</v>
      </c>
      <c r="N9" s="160">
        <v>889000</v>
      </c>
      <c r="O9" s="161">
        <f t="shared" si="0"/>
        <v>321068902</v>
      </c>
      <c r="P9" s="339"/>
    </row>
    <row r="10" spans="1:16" s="162" customFormat="1" ht="17.25" customHeight="1" thickBot="1" x14ac:dyDescent="0.25">
      <c r="A10" s="155" t="s">
        <v>15</v>
      </c>
      <c r="B10" s="124" t="s">
        <v>173</v>
      </c>
      <c r="C10" s="160"/>
      <c r="D10" s="160"/>
      <c r="E10" s="160"/>
      <c r="F10" s="160"/>
      <c r="G10" s="160"/>
      <c r="H10" s="160">
        <v>0</v>
      </c>
      <c r="I10" s="160">
        <v>0</v>
      </c>
      <c r="J10" s="160"/>
      <c r="K10" s="160"/>
      <c r="L10" s="160"/>
      <c r="M10" s="160"/>
      <c r="N10" s="160"/>
      <c r="O10" s="161">
        <f t="shared" si="0"/>
        <v>0</v>
      </c>
      <c r="P10" s="339"/>
    </row>
    <row r="11" spans="1:16" s="162" customFormat="1" ht="23.25" customHeight="1" thickBot="1" x14ac:dyDescent="0.25">
      <c r="A11" s="155" t="s">
        <v>5</v>
      </c>
      <c r="B11" s="41" t="s">
        <v>145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>
        <f t="shared" si="0"/>
        <v>0</v>
      </c>
      <c r="P11" s="339"/>
    </row>
    <row r="12" spans="1:16" s="162" customFormat="1" ht="24" customHeight="1" thickBot="1" x14ac:dyDescent="0.25">
      <c r="A12" s="155" t="s">
        <v>6</v>
      </c>
      <c r="B12" s="141" t="s">
        <v>167</v>
      </c>
      <c r="C12" s="160"/>
      <c r="D12" s="160">
        <v>0</v>
      </c>
      <c r="E12" s="160">
        <v>0</v>
      </c>
      <c r="F12" s="160">
        <v>233515168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1">
        <f t="shared" si="0"/>
        <v>233515168</v>
      </c>
      <c r="P12" s="339"/>
    </row>
    <row r="13" spans="1:16" s="156" customFormat="1" ht="15.95" customHeight="1" thickBot="1" x14ac:dyDescent="0.25">
      <c r="A13" s="155" t="s">
        <v>7</v>
      </c>
      <c r="B13" s="166" t="s">
        <v>63</v>
      </c>
      <c r="C13" s="167">
        <f t="shared" ref="C13:N13" si="1">SUM(C5:C12)</f>
        <v>40212193</v>
      </c>
      <c r="D13" s="167">
        <f t="shared" si="1"/>
        <v>46593192</v>
      </c>
      <c r="E13" s="167">
        <f t="shared" si="1"/>
        <v>55632191</v>
      </c>
      <c r="F13" s="167">
        <f t="shared" si="1"/>
        <v>299476850</v>
      </c>
      <c r="G13" s="167">
        <f t="shared" si="1"/>
        <v>39862189</v>
      </c>
      <c r="H13" s="167">
        <f t="shared" si="1"/>
        <v>39862188</v>
      </c>
      <c r="I13" s="167">
        <f t="shared" si="1"/>
        <v>65601680</v>
      </c>
      <c r="J13" s="167">
        <f t="shared" si="1"/>
        <v>275892611</v>
      </c>
      <c r="K13" s="167">
        <f t="shared" si="1"/>
        <v>50583099</v>
      </c>
      <c r="L13" s="167">
        <f t="shared" si="1"/>
        <v>39862184</v>
      </c>
      <c r="M13" s="167">
        <f t="shared" si="1"/>
        <v>65701674</v>
      </c>
      <c r="N13" s="167">
        <f t="shared" si="1"/>
        <v>51851243</v>
      </c>
      <c r="O13" s="168">
        <f t="shared" si="0"/>
        <v>1071131294</v>
      </c>
      <c r="P13" s="339"/>
    </row>
    <row r="14" spans="1:16" s="156" customFormat="1" ht="15" customHeight="1" thickBot="1" x14ac:dyDescent="0.25">
      <c r="A14" s="155" t="s">
        <v>8</v>
      </c>
      <c r="B14" s="340" t="s">
        <v>17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2"/>
      <c r="P14" s="339"/>
    </row>
    <row r="15" spans="1:16" s="162" customFormat="1" ht="14.1" customHeight="1" thickBot="1" x14ac:dyDescent="0.25">
      <c r="A15" s="155" t="s">
        <v>9</v>
      </c>
      <c r="B15" s="163" t="s">
        <v>19</v>
      </c>
      <c r="C15" s="164">
        <v>7237941</v>
      </c>
      <c r="D15" s="164">
        <v>7237941</v>
      </c>
      <c r="E15" s="164">
        <v>7237941</v>
      </c>
      <c r="F15" s="164">
        <v>7237941</v>
      </c>
      <c r="G15" s="164">
        <v>7237941</v>
      </c>
      <c r="H15" s="164">
        <v>7237941</v>
      </c>
      <c r="I15" s="164">
        <v>7237941</v>
      </c>
      <c r="J15" s="164">
        <v>7237941</v>
      </c>
      <c r="K15" s="164">
        <v>7237941</v>
      </c>
      <c r="L15" s="164">
        <v>7237941</v>
      </c>
      <c r="M15" s="164">
        <v>7237941</v>
      </c>
      <c r="N15" s="164">
        <v>7237942</v>
      </c>
      <c r="O15" s="165">
        <f t="shared" ref="O15:O25" si="2">SUM(C15:N15)</f>
        <v>86855293</v>
      </c>
      <c r="P15" s="339"/>
    </row>
    <row r="16" spans="1:16" s="162" customFormat="1" ht="27" customHeight="1" thickBot="1" x14ac:dyDescent="0.25">
      <c r="A16" s="155" t="s">
        <v>21</v>
      </c>
      <c r="B16" s="159" t="s">
        <v>11</v>
      </c>
      <c r="C16" s="160">
        <v>843407</v>
      </c>
      <c r="D16" s="160">
        <v>843407</v>
      </c>
      <c r="E16" s="160">
        <v>843407</v>
      </c>
      <c r="F16" s="160">
        <v>843407</v>
      </c>
      <c r="G16" s="160">
        <v>843407</v>
      </c>
      <c r="H16" s="160">
        <v>843407</v>
      </c>
      <c r="I16" s="160">
        <v>843407</v>
      </c>
      <c r="J16" s="160">
        <v>843407</v>
      </c>
      <c r="K16" s="160">
        <v>843407</v>
      </c>
      <c r="L16" s="160">
        <v>843407</v>
      </c>
      <c r="M16" s="160">
        <v>843407</v>
      </c>
      <c r="N16" s="160">
        <v>843416</v>
      </c>
      <c r="O16" s="161">
        <f t="shared" si="2"/>
        <v>10120893</v>
      </c>
      <c r="P16" s="339"/>
    </row>
    <row r="17" spans="1:16" s="162" customFormat="1" ht="14.1" customHeight="1" thickBot="1" x14ac:dyDescent="0.25">
      <c r="A17" s="155" t="s">
        <v>22</v>
      </c>
      <c r="B17" s="159" t="s">
        <v>20</v>
      </c>
      <c r="C17" s="160">
        <v>15039015</v>
      </c>
      <c r="D17" s="160">
        <v>15039015</v>
      </c>
      <c r="E17" s="160">
        <v>15039015</v>
      </c>
      <c r="F17" s="160">
        <v>15039015</v>
      </c>
      <c r="G17" s="160">
        <v>15039015</v>
      </c>
      <c r="H17" s="160">
        <v>15039015</v>
      </c>
      <c r="I17" s="160">
        <v>15039015</v>
      </c>
      <c r="J17" s="160">
        <v>15039015</v>
      </c>
      <c r="K17" s="160">
        <v>15039015</v>
      </c>
      <c r="L17" s="160">
        <v>15039015</v>
      </c>
      <c r="M17" s="160">
        <v>15039015</v>
      </c>
      <c r="N17" s="160">
        <v>15039020</v>
      </c>
      <c r="O17" s="161">
        <f t="shared" si="2"/>
        <v>180468185</v>
      </c>
      <c r="P17" s="339"/>
    </row>
    <row r="18" spans="1:16" s="162" customFormat="1" ht="14.1" customHeight="1" thickBot="1" x14ac:dyDescent="0.25">
      <c r="A18" s="155" t="s">
        <v>23</v>
      </c>
      <c r="B18" s="159" t="s">
        <v>64</v>
      </c>
      <c r="C18" s="160">
        <v>625000</v>
      </c>
      <c r="D18" s="160">
        <v>4625000</v>
      </c>
      <c r="E18" s="160">
        <v>625000</v>
      </c>
      <c r="F18" s="160">
        <v>625000</v>
      </c>
      <c r="G18" s="160">
        <v>625000</v>
      </c>
      <c r="H18" s="160">
        <v>625000</v>
      </c>
      <c r="I18" s="160">
        <v>625000</v>
      </c>
      <c r="J18" s="160">
        <v>625000</v>
      </c>
      <c r="K18" s="160">
        <v>625000</v>
      </c>
      <c r="L18" s="160">
        <v>625000</v>
      </c>
      <c r="M18" s="160">
        <v>625000</v>
      </c>
      <c r="N18" s="160">
        <v>12725000</v>
      </c>
      <c r="O18" s="161">
        <f t="shared" si="2"/>
        <v>23600000</v>
      </c>
      <c r="P18" s="339"/>
    </row>
    <row r="19" spans="1:16" s="162" customFormat="1" ht="12.75" customHeight="1" thickBot="1" x14ac:dyDescent="0.25">
      <c r="A19" s="155" t="s">
        <v>24</v>
      </c>
      <c r="B19" s="159" t="s">
        <v>12</v>
      </c>
      <c r="C19" s="160">
        <v>23766596</v>
      </c>
      <c r="D19" s="160">
        <v>23766596</v>
      </c>
      <c r="E19" s="160">
        <v>23766596</v>
      </c>
      <c r="F19" s="160">
        <v>23766596</v>
      </c>
      <c r="G19" s="160">
        <v>23766596</v>
      </c>
      <c r="H19" s="160">
        <v>23766596</v>
      </c>
      <c r="I19" s="160">
        <v>23766596</v>
      </c>
      <c r="J19" s="160">
        <v>23766596</v>
      </c>
      <c r="K19" s="160">
        <v>23766596</v>
      </c>
      <c r="L19" s="160">
        <v>23766596</v>
      </c>
      <c r="M19" s="160">
        <v>23766596</v>
      </c>
      <c r="N19" s="160">
        <v>23766600</v>
      </c>
      <c r="O19" s="161">
        <f t="shared" si="2"/>
        <v>285199156</v>
      </c>
      <c r="P19" s="339"/>
    </row>
    <row r="20" spans="1:16" s="162" customFormat="1" ht="19.5" customHeight="1" thickBot="1" x14ac:dyDescent="0.25">
      <c r="A20" s="155" t="s">
        <v>25</v>
      </c>
      <c r="B20" s="159" t="s">
        <v>293</v>
      </c>
      <c r="C20" s="160">
        <v>400000</v>
      </c>
      <c r="D20" s="160">
        <v>500000</v>
      </c>
      <c r="E20" s="160">
        <v>2211084</v>
      </c>
      <c r="F20" s="160">
        <v>1000000</v>
      </c>
      <c r="G20" s="160">
        <v>1000000</v>
      </c>
      <c r="H20" s="160">
        <v>1500000</v>
      </c>
      <c r="I20" s="160">
        <v>1400000</v>
      </c>
      <c r="J20" s="160">
        <v>1400000</v>
      </c>
      <c r="K20" s="160">
        <v>1200000</v>
      </c>
      <c r="L20" s="160">
        <v>1311780</v>
      </c>
      <c r="M20" s="160">
        <v>500000</v>
      </c>
      <c r="N20" s="160">
        <v>225000</v>
      </c>
      <c r="O20" s="161">
        <f t="shared" si="2"/>
        <v>12647864</v>
      </c>
      <c r="P20" s="339"/>
    </row>
    <row r="21" spans="1:16" s="162" customFormat="1" ht="21.75" customHeight="1" thickBot="1" x14ac:dyDescent="0.25">
      <c r="A21" s="155" t="s">
        <v>26</v>
      </c>
      <c r="B21" s="159" t="s">
        <v>87</v>
      </c>
      <c r="C21" s="160">
        <v>12536140</v>
      </c>
      <c r="D21" s="160">
        <v>10350000</v>
      </c>
      <c r="E21" s="160">
        <v>9500000</v>
      </c>
      <c r="F21" s="160">
        <v>4000000</v>
      </c>
      <c r="G21" s="160">
        <v>21968789</v>
      </c>
      <c r="H21" s="160">
        <v>0</v>
      </c>
      <c r="I21" s="160">
        <v>10000000</v>
      </c>
      <c r="J21" s="160">
        <v>21968789</v>
      </c>
      <c r="K21" s="160">
        <v>12484305</v>
      </c>
      <c r="L21" s="160">
        <v>2610000</v>
      </c>
      <c r="M21" s="160">
        <v>208182692</v>
      </c>
      <c r="N21" s="160">
        <v>18000000</v>
      </c>
      <c r="O21" s="161">
        <f t="shared" si="2"/>
        <v>331600715</v>
      </c>
      <c r="P21" s="339"/>
    </row>
    <row r="22" spans="1:16" s="162" customFormat="1" ht="20.25" customHeight="1" thickBot="1" x14ac:dyDescent="0.25">
      <c r="A22" s="155" t="s">
        <v>27</v>
      </c>
      <c r="B22" s="159" t="s">
        <v>13</v>
      </c>
      <c r="C22" s="160"/>
      <c r="D22" s="160">
        <v>18183225</v>
      </c>
      <c r="E22" s="160"/>
      <c r="F22" s="160"/>
      <c r="G22" s="160"/>
      <c r="H22" s="160">
        <v>43943832</v>
      </c>
      <c r="I22" s="160"/>
      <c r="J22" s="160"/>
      <c r="K22" s="160"/>
      <c r="L22" s="160"/>
      <c r="M22" s="160"/>
      <c r="N22" s="160">
        <v>2896997</v>
      </c>
      <c r="O22" s="161">
        <f t="shared" si="2"/>
        <v>65024054</v>
      </c>
      <c r="P22" s="339"/>
    </row>
    <row r="23" spans="1:16" s="162" customFormat="1" ht="14.1" customHeight="1" thickBot="1" x14ac:dyDescent="0.25">
      <c r="A23" s="155" t="s">
        <v>28</v>
      </c>
      <c r="B23" s="159" t="s">
        <v>88</v>
      </c>
      <c r="C23" s="160"/>
      <c r="D23" s="160"/>
      <c r="E23" s="160"/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1">
        <f t="shared" si="2"/>
        <v>0</v>
      </c>
      <c r="P23" s="339"/>
    </row>
    <row r="24" spans="1:16" s="162" customFormat="1" ht="18" customHeight="1" thickBot="1" x14ac:dyDescent="0.25">
      <c r="A24" s="155" t="s">
        <v>29</v>
      </c>
      <c r="B24" s="159" t="s">
        <v>89</v>
      </c>
      <c r="C24" s="160">
        <v>20280633</v>
      </c>
      <c r="D24" s="160">
        <v>5030409</v>
      </c>
      <c r="E24" s="160">
        <v>5030409</v>
      </c>
      <c r="F24" s="160">
        <v>5030409</v>
      </c>
      <c r="G24" s="160">
        <v>5030409</v>
      </c>
      <c r="H24" s="160">
        <v>5030409</v>
      </c>
      <c r="I24" s="160">
        <v>5030409</v>
      </c>
      <c r="J24" s="160">
        <v>5030409</v>
      </c>
      <c r="K24" s="160">
        <v>5030409</v>
      </c>
      <c r="L24" s="160">
        <v>5030409</v>
      </c>
      <c r="M24" s="160">
        <v>5030409</v>
      </c>
      <c r="N24" s="160">
        <v>5030411</v>
      </c>
      <c r="O24" s="161">
        <f t="shared" si="2"/>
        <v>75615134</v>
      </c>
      <c r="P24" s="339"/>
    </row>
    <row r="25" spans="1:16" s="156" customFormat="1" ht="15.95" customHeight="1" thickBot="1" x14ac:dyDescent="0.25">
      <c r="A25" s="155" t="s">
        <v>30</v>
      </c>
      <c r="B25" s="169" t="s">
        <v>65</v>
      </c>
      <c r="C25" s="167">
        <f t="shared" ref="C25:N25" si="3">SUM(C15:C24)</f>
        <v>80728732</v>
      </c>
      <c r="D25" s="167">
        <f t="shared" si="3"/>
        <v>85575593</v>
      </c>
      <c r="E25" s="167">
        <f t="shared" si="3"/>
        <v>64253452</v>
      </c>
      <c r="F25" s="167">
        <f t="shared" si="3"/>
        <v>57542368</v>
      </c>
      <c r="G25" s="167">
        <f t="shared" si="3"/>
        <v>75511157</v>
      </c>
      <c r="H25" s="167">
        <f t="shared" si="3"/>
        <v>97986200</v>
      </c>
      <c r="I25" s="167">
        <f t="shared" si="3"/>
        <v>63942368</v>
      </c>
      <c r="J25" s="167">
        <f t="shared" si="3"/>
        <v>75911157</v>
      </c>
      <c r="K25" s="167">
        <f t="shared" si="3"/>
        <v>66226673</v>
      </c>
      <c r="L25" s="167">
        <f t="shared" si="3"/>
        <v>56464148</v>
      </c>
      <c r="M25" s="167">
        <f t="shared" si="3"/>
        <v>261225060</v>
      </c>
      <c r="N25" s="167">
        <f t="shared" si="3"/>
        <v>85764386</v>
      </c>
      <c r="O25" s="168">
        <f t="shared" si="2"/>
        <v>1071131294</v>
      </c>
      <c r="P25" s="339"/>
    </row>
    <row r="26" spans="1:16" ht="15.75" thickBot="1" x14ac:dyDescent="0.25">
      <c r="A26" s="155" t="s">
        <v>288</v>
      </c>
      <c r="B26" s="170" t="s">
        <v>66</v>
      </c>
      <c r="C26" s="171">
        <f t="shared" ref="C26:O26" si="4">C13-C25</f>
        <v>-40516539</v>
      </c>
      <c r="D26" s="171">
        <f t="shared" si="4"/>
        <v>-38982401</v>
      </c>
      <c r="E26" s="171">
        <f t="shared" si="4"/>
        <v>-8621261</v>
      </c>
      <c r="F26" s="171">
        <f t="shared" si="4"/>
        <v>241934482</v>
      </c>
      <c r="G26" s="171">
        <f t="shared" si="4"/>
        <v>-35648968</v>
      </c>
      <c r="H26" s="171">
        <f t="shared" si="4"/>
        <v>-58124012</v>
      </c>
      <c r="I26" s="171">
        <f t="shared" si="4"/>
        <v>1659312</v>
      </c>
      <c r="J26" s="171">
        <f t="shared" si="4"/>
        <v>199981454</v>
      </c>
      <c r="K26" s="171">
        <f t="shared" si="4"/>
        <v>-15643574</v>
      </c>
      <c r="L26" s="171">
        <f t="shared" si="4"/>
        <v>-16601964</v>
      </c>
      <c r="M26" s="171">
        <f t="shared" si="4"/>
        <v>-195523386</v>
      </c>
      <c r="N26" s="171">
        <f t="shared" si="4"/>
        <v>-33913143</v>
      </c>
      <c r="O26" s="172">
        <f t="shared" si="4"/>
        <v>0</v>
      </c>
      <c r="P26" s="339"/>
    </row>
    <row r="27" spans="1:16" x14ac:dyDescent="0.2">
      <c r="A27" s="173"/>
    </row>
    <row r="28" spans="1:16" ht="15.75" x14ac:dyDescent="0.25">
      <c r="B28" s="174"/>
      <c r="C28" s="175"/>
      <c r="D28" s="175"/>
    </row>
  </sheetData>
  <mergeCells count="4">
    <mergeCell ref="A1:O1"/>
    <mergeCell ref="P1:P26"/>
    <mergeCell ref="B4:O4"/>
    <mergeCell ref="B14:O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19" workbookViewId="0">
      <selection activeCell="O43" sqref="O43"/>
    </sheetView>
  </sheetViews>
  <sheetFormatPr defaultRowHeight="12.75" x14ac:dyDescent="0.2"/>
  <cols>
    <col min="1" max="1" width="35.33203125" style="114" customWidth="1"/>
    <col min="2" max="2" width="12.1640625" style="1" bestFit="1" customWidth="1"/>
    <col min="3" max="3" width="13.1640625" style="1" customWidth="1"/>
    <col min="4" max="4" width="12" style="1" customWidth="1"/>
    <col min="5" max="5" width="13.83203125" style="1" customWidth="1"/>
    <col min="6" max="6" width="12.6640625" style="1" bestFit="1" customWidth="1"/>
    <col min="7" max="7" width="12.33203125" style="1" customWidth="1"/>
    <col min="8" max="9" width="12.83203125" style="1" customWidth="1"/>
    <col min="10" max="10" width="14.33203125" style="1" customWidth="1"/>
    <col min="11" max="11" width="12.6640625" style="1" bestFit="1" customWidth="1"/>
    <col min="12" max="12" width="13.5" style="1" bestFit="1" customWidth="1"/>
    <col min="13" max="13" width="12.6640625" style="1" customWidth="1"/>
    <col min="14" max="14" width="15" style="1" bestFit="1" customWidth="1"/>
    <col min="15" max="15" width="9.33203125" style="37"/>
    <col min="16" max="16" width="9.33203125" style="1"/>
    <col min="17" max="17" width="17.5" style="1" customWidth="1"/>
    <col min="18" max="16384" width="9.33203125" style="1"/>
  </cols>
  <sheetData>
    <row r="1" spans="1:17" x14ac:dyDescent="0.2">
      <c r="A1" s="343" t="s">
        <v>329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7" x14ac:dyDescent="0.2">
      <c r="M2" s="115" t="s">
        <v>235</v>
      </c>
    </row>
    <row r="3" spans="1:17" ht="13.5" thickBot="1" x14ac:dyDescent="0.25"/>
    <row r="4" spans="1:17" ht="25.5" customHeight="1" x14ac:dyDescent="0.2">
      <c r="A4" s="116" t="s">
        <v>218</v>
      </c>
      <c r="B4" s="117" t="s">
        <v>219</v>
      </c>
      <c r="C4" s="117" t="s">
        <v>220</v>
      </c>
      <c r="D4" s="117" t="s">
        <v>221</v>
      </c>
      <c r="E4" s="117" t="s">
        <v>222</v>
      </c>
      <c r="F4" s="117" t="s">
        <v>223</v>
      </c>
      <c r="G4" s="117" t="s">
        <v>224</v>
      </c>
      <c r="H4" s="117" t="s">
        <v>225</v>
      </c>
      <c r="I4" s="117" t="s">
        <v>226</v>
      </c>
      <c r="J4" s="117" t="s">
        <v>227</v>
      </c>
      <c r="K4" s="117" t="s">
        <v>228</v>
      </c>
      <c r="L4" s="117" t="s">
        <v>229</v>
      </c>
      <c r="M4" s="117" t="s">
        <v>230</v>
      </c>
      <c r="N4" s="118" t="s">
        <v>231</v>
      </c>
    </row>
    <row r="5" spans="1:17" ht="18" customHeight="1" x14ac:dyDescent="0.2">
      <c r="A5" s="119" t="s">
        <v>232</v>
      </c>
      <c r="B5" s="120"/>
      <c r="C5" s="120">
        <f>+B48</f>
        <v>-40516539</v>
      </c>
      <c r="D5" s="120">
        <f t="shared" ref="D5:M5" si="0">+C48</f>
        <v>-79498940</v>
      </c>
      <c r="E5" s="120">
        <f t="shared" si="0"/>
        <v>-88120201</v>
      </c>
      <c r="F5" s="120">
        <f t="shared" si="0"/>
        <v>153814281</v>
      </c>
      <c r="G5" s="120">
        <f t="shared" si="0"/>
        <v>118165313</v>
      </c>
      <c r="H5" s="120">
        <f t="shared" si="0"/>
        <v>60041301</v>
      </c>
      <c r="I5" s="120">
        <f t="shared" si="0"/>
        <v>61700613</v>
      </c>
      <c r="J5" s="120">
        <f t="shared" si="0"/>
        <v>261682067</v>
      </c>
      <c r="K5" s="120">
        <f t="shared" si="0"/>
        <v>246038493</v>
      </c>
      <c r="L5" s="120">
        <f t="shared" si="0"/>
        <v>229436529</v>
      </c>
      <c r="M5" s="120">
        <f t="shared" si="0"/>
        <v>33913143</v>
      </c>
      <c r="N5" s="121"/>
    </row>
    <row r="6" spans="1:17" ht="22.5" x14ac:dyDescent="0.2">
      <c r="A6" s="41" t="s">
        <v>154</v>
      </c>
      <c r="B6" s="157">
        <v>37635026</v>
      </c>
      <c r="C6" s="157">
        <v>37635026</v>
      </c>
      <c r="D6" s="157">
        <v>37635026</v>
      </c>
      <c r="E6" s="157">
        <v>37635026</v>
      </c>
      <c r="F6" s="157">
        <v>37635026</v>
      </c>
      <c r="G6" s="157">
        <v>37635026</v>
      </c>
      <c r="H6" s="157">
        <v>37635026</v>
      </c>
      <c r="I6" s="157">
        <v>37635026</v>
      </c>
      <c r="J6" s="157">
        <v>37635026</v>
      </c>
      <c r="K6" s="157">
        <v>37635026</v>
      </c>
      <c r="L6" s="157">
        <v>37635025</v>
      </c>
      <c r="M6" s="157">
        <v>37635025</v>
      </c>
      <c r="N6" s="123">
        <f>SUM(B6:M6)</f>
        <v>451620310</v>
      </c>
    </row>
    <row r="7" spans="1:17" ht="15" customHeight="1" x14ac:dyDescent="0.2">
      <c r="A7" s="124" t="s">
        <v>156</v>
      </c>
      <c r="B7" s="160">
        <v>500000</v>
      </c>
      <c r="C7" s="160">
        <v>150000</v>
      </c>
      <c r="D7" s="160">
        <v>15920000</v>
      </c>
      <c r="E7" s="160">
        <v>410000</v>
      </c>
      <c r="F7" s="160">
        <v>150000</v>
      </c>
      <c r="G7" s="160">
        <v>150000</v>
      </c>
      <c r="H7" s="160">
        <v>50000</v>
      </c>
      <c r="I7" s="160">
        <v>250000</v>
      </c>
      <c r="J7" s="160">
        <v>10870914</v>
      </c>
      <c r="K7" s="160">
        <v>150000</v>
      </c>
      <c r="L7" s="160">
        <v>150000</v>
      </c>
      <c r="M7" s="160">
        <v>11250000</v>
      </c>
      <c r="N7" s="123">
        <f t="shared" ref="N7:N45" si="1">SUM(B7:M7)</f>
        <v>40000914</v>
      </c>
    </row>
    <row r="8" spans="1:17" x14ac:dyDescent="0.2">
      <c r="A8" s="125" t="s">
        <v>158</v>
      </c>
      <c r="B8" s="164">
        <v>2077167</v>
      </c>
      <c r="C8" s="164">
        <v>2077166</v>
      </c>
      <c r="D8" s="164">
        <v>2077165</v>
      </c>
      <c r="E8" s="164">
        <v>2077164</v>
      </c>
      <c r="F8" s="164">
        <v>2077163</v>
      </c>
      <c r="G8" s="164">
        <v>2077162</v>
      </c>
      <c r="H8" s="164">
        <v>2077161</v>
      </c>
      <c r="I8" s="164">
        <v>2077160</v>
      </c>
      <c r="J8" s="164">
        <v>2077159</v>
      </c>
      <c r="K8" s="164">
        <v>2077158</v>
      </c>
      <c r="L8" s="164">
        <v>2077157</v>
      </c>
      <c r="M8" s="164">
        <v>2077218</v>
      </c>
      <c r="N8" s="123">
        <f t="shared" si="1"/>
        <v>24926000</v>
      </c>
    </row>
    <row r="9" spans="1:17" x14ac:dyDescent="0.2">
      <c r="A9" s="125" t="s">
        <v>160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>
        <f t="shared" si="1"/>
        <v>0</v>
      </c>
    </row>
    <row r="10" spans="1:17" s="128" customFormat="1" ht="14.25" customHeight="1" x14ac:dyDescent="0.2">
      <c r="A10" s="129" t="s">
        <v>165</v>
      </c>
      <c r="B10" s="126">
        <f t="shared" ref="B10:M10" si="2">+B6+B7+B8+B9</f>
        <v>40212193</v>
      </c>
      <c r="C10" s="126">
        <f t="shared" si="2"/>
        <v>39862192</v>
      </c>
      <c r="D10" s="126">
        <f t="shared" si="2"/>
        <v>55632191</v>
      </c>
      <c r="E10" s="126">
        <f t="shared" si="2"/>
        <v>40122190</v>
      </c>
      <c r="F10" s="126">
        <f t="shared" si="2"/>
        <v>39862189</v>
      </c>
      <c r="G10" s="126">
        <f t="shared" si="2"/>
        <v>39862188</v>
      </c>
      <c r="H10" s="126">
        <f t="shared" si="2"/>
        <v>39762187</v>
      </c>
      <c r="I10" s="126">
        <f t="shared" si="2"/>
        <v>39962186</v>
      </c>
      <c r="J10" s="126">
        <f t="shared" si="2"/>
        <v>50583099</v>
      </c>
      <c r="K10" s="126">
        <f t="shared" si="2"/>
        <v>39862184</v>
      </c>
      <c r="L10" s="126">
        <f t="shared" si="2"/>
        <v>39862182</v>
      </c>
      <c r="M10" s="126">
        <f t="shared" si="2"/>
        <v>50962243</v>
      </c>
      <c r="N10" s="123">
        <f t="shared" si="1"/>
        <v>516547224</v>
      </c>
      <c r="O10" s="37"/>
    </row>
    <row r="11" spans="1:17" s="128" customFormat="1" ht="18.75" customHeight="1" x14ac:dyDescent="0.2">
      <c r="A11" s="130" t="s">
        <v>167</v>
      </c>
      <c r="B11" s="160"/>
      <c r="C11" s="160"/>
      <c r="D11" s="160"/>
      <c r="E11" s="160">
        <v>233515168</v>
      </c>
      <c r="F11" s="160"/>
      <c r="G11" s="160"/>
      <c r="H11" s="160"/>
      <c r="I11" s="160"/>
      <c r="J11" s="160"/>
      <c r="K11" s="160"/>
      <c r="L11" s="160"/>
      <c r="M11" s="160"/>
      <c r="N11" s="123">
        <f t="shared" si="1"/>
        <v>233515168</v>
      </c>
      <c r="O11" s="37"/>
      <c r="Q11" s="131"/>
    </row>
    <row r="12" spans="1:17" ht="14.25" customHeight="1" x14ac:dyDescent="0.2">
      <c r="A12" s="127" t="s">
        <v>180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23">
        <f t="shared" si="1"/>
        <v>0</v>
      </c>
    </row>
    <row r="13" spans="1:17" ht="22.5" customHeight="1" x14ac:dyDescent="0.2">
      <c r="A13" s="43" t="s">
        <v>169</v>
      </c>
      <c r="B13" s="132">
        <f t="shared" ref="B13:M13" si="3">+B10+B11</f>
        <v>40212193</v>
      </c>
      <c r="C13" s="132">
        <f t="shared" si="3"/>
        <v>39862192</v>
      </c>
      <c r="D13" s="132">
        <f t="shared" si="3"/>
        <v>55632191</v>
      </c>
      <c r="E13" s="132">
        <f t="shared" si="3"/>
        <v>273637358</v>
      </c>
      <c r="F13" s="132">
        <f t="shared" si="3"/>
        <v>39862189</v>
      </c>
      <c r="G13" s="132">
        <f t="shared" si="3"/>
        <v>39862188</v>
      </c>
      <c r="H13" s="132">
        <f t="shared" si="3"/>
        <v>39762187</v>
      </c>
      <c r="I13" s="132">
        <f t="shared" si="3"/>
        <v>39962186</v>
      </c>
      <c r="J13" s="132">
        <f t="shared" si="3"/>
        <v>50583099</v>
      </c>
      <c r="K13" s="132">
        <f t="shared" si="3"/>
        <v>39862184</v>
      </c>
      <c r="L13" s="132">
        <f t="shared" si="3"/>
        <v>39862182</v>
      </c>
      <c r="M13" s="132">
        <f t="shared" si="3"/>
        <v>50962243</v>
      </c>
      <c r="N13" s="123">
        <f t="shared" si="1"/>
        <v>750062392</v>
      </c>
    </row>
    <row r="14" spans="1:17" ht="26.25" customHeight="1" x14ac:dyDescent="0.2">
      <c r="A14" s="124" t="s">
        <v>171</v>
      </c>
      <c r="B14" s="160"/>
      <c r="C14" s="160">
        <v>6731000</v>
      </c>
      <c r="D14" s="160"/>
      <c r="E14" s="160">
        <v>25839492</v>
      </c>
      <c r="F14" s="160">
        <v>0</v>
      </c>
      <c r="G14" s="160"/>
      <c r="H14" s="160">
        <v>25839493</v>
      </c>
      <c r="I14" s="160">
        <v>235930425</v>
      </c>
      <c r="J14" s="160"/>
      <c r="K14" s="160"/>
      <c r="L14" s="160">
        <v>25839492</v>
      </c>
      <c r="M14" s="160">
        <v>889000</v>
      </c>
      <c r="N14" s="123">
        <f t="shared" si="1"/>
        <v>321068902</v>
      </c>
    </row>
    <row r="15" spans="1:17" ht="14.25" customHeight="1" x14ac:dyDescent="0.2">
      <c r="A15" s="124" t="s">
        <v>173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>
        <f t="shared" si="1"/>
        <v>0</v>
      </c>
    </row>
    <row r="16" spans="1:17" ht="14.25" customHeight="1" x14ac:dyDescent="0.2">
      <c r="A16" s="35" t="s">
        <v>145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3">
        <f t="shared" si="1"/>
        <v>0</v>
      </c>
    </row>
    <row r="17" spans="1:16" ht="27.75" customHeight="1" x14ac:dyDescent="0.2">
      <c r="A17" s="129" t="s">
        <v>176</v>
      </c>
      <c r="B17" s="133">
        <f>+B14+B15+B16</f>
        <v>0</v>
      </c>
      <c r="C17" s="133">
        <f>+C14+C15+C16</f>
        <v>6731000</v>
      </c>
      <c r="D17" s="133">
        <f>+D14+D15+D16</f>
        <v>0</v>
      </c>
      <c r="E17" s="133">
        <f>+E14+E15+E16</f>
        <v>25839492</v>
      </c>
      <c r="F17" s="133">
        <f>+F14+F15+F16</f>
        <v>0</v>
      </c>
      <c r="G17" s="133">
        <f t="shared" ref="G17:M17" si="4">+G14+G15+G16</f>
        <v>0</v>
      </c>
      <c r="H17" s="133">
        <f t="shared" si="4"/>
        <v>25839493</v>
      </c>
      <c r="I17" s="133">
        <f t="shared" si="4"/>
        <v>235930425</v>
      </c>
      <c r="J17" s="133">
        <f t="shared" si="4"/>
        <v>0</v>
      </c>
      <c r="K17" s="133">
        <f t="shared" si="4"/>
        <v>0</v>
      </c>
      <c r="L17" s="133">
        <f t="shared" si="4"/>
        <v>25839492</v>
      </c>
      <c r="M17" s="133">
        <f t="shared" si="4"/>
        <v>889000</v>
      </c>
      <c r="N17" s="123">
        <f t="shared" si="1"/>
        <v>321068902</v>
      </c>
    </row>
    <row r="18" spans="1:16" ht="24.75" customHeight="1" x14ac:dyDescent="0.2">
      <c r="A18" s="141" t="s">
        <v>178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3">
        <f t="shared" si="1"/>
        <v>0</v>
      </c>
    </row>
    <row r="19" spans="1:16" ht="14.25" customHeight="1" x14ac:dyDescent="0.2">
      <c r="A19" s="134" t="s">
        <v>180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>
        <f t="shared" si="1"/>
        <v>0</v>
      </c>
    </row>
    <row r="20" spans="1:16" ht="14.25" customHeight="1" x14ac:dyDescent="0.2">
      <c r="A20" s="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23">
        <f t="shared" si="1"/>
        <v>0</v>
      </c>
    </row>
    <row r="21" spans="1:16" ht="21.75" customHeight="1" x14ac:dyDescent="0.2">
      <c r="A21" s="43" t="s">
        <v>181</v>
      </c>
      <c r="B21" s="135">
        <f t="shared" ref="B21:M21" si="5">+B17+B18</f>
        <v>0</v>
      </c>
      <c r="C21" s="135">
        <f t="shared" si="5"/>
        <v>6731000</v>
      </c>
      <c r="D21" s="135">
        <f t="shared" si="5"/>
        <v>0</v>
      </c>
      <c r="E21" s="135">
        <f t="shared" si="5"/>
        <v>25839492</v>
      </c>
      <c r="F21" s="135">
        <f t="shared" si="5"/>
        <v>0</v>
      </c>
      <c r="G21" s="135">
        <f t="shared" si="5"/>
        <v>0</v>
      </c>
      <c r="H21" s="135">
        <f t="shared" si="5"/>
        <v>25839493</v>
      </c>
      <c r="I21" s="135">
        <f t="shared" si="5"/>
        <v>235930425</v>
      </c>
      <c r="J21" s="135">
        <f t="shared" si="5"/>
        <v>0</v>
      </c>
      <c r="K21" s="135">
        <f t="shared" si="5"/>
        <v>0</v>
      </c>
      <c r="L21" s="135">
        <f t="shared" si="5"/>
        <v>25839492</v>
      </c>
      <c r="M21" s="135">
        <f t="shared" si="5"/>
        <v>889000</v>
      </c>
      <c r="N21" s="123">
        <f t="shared" si="1"/>
        <v>321068902</v>
      </c>
    </row>
    <row r="22" spans="1:16" ht="24" customHeight="1" x14ac:dyDescent="0.2">
      <c r="A22" s="138" t="s">
        <v>183</v>
      </c>
      <c r="B22" s="132">
        <f>+B13+B17</f>
        <v>40212193</v>
      </c>
      <c r="C22" s="132">
        <f>C13+C17</f>
        <v>46593192</v>
      </c>
      <c r="D22" s="132">
        <f>D13+D17</f>
        <v>55632191</v>
      </c>
      <c r="E22" s="132">
        <f t="shared" ref="E22:M22" si="6">E13+E17</f>
        <v>299476850</v>
      </c>
      <c r="F22" s="132">
        <f t="shared" si="6"/>
        <v>39862189</v>
      </c>
      <c r="G22" s="132">
        <f t="shared" si="6"/>
        <v>39862188</v>
      </c>
      <c r="H22" s="132">
        <f t="shared" si="6"/>
        <v>65601680</v>
      </c>
      <c r="I22" s="132">
        <f t="shared" si="6"/>
        <v>275892611</v>
      </c>
      <c r="J22" s="132">
        <f t="shared" si="6"/>
        <v>50583099</v>
      </c>
      <c r="K22" s="132">
        <f t="shared" si="6"/>
        <v>39862184</v>
      </c>
      <c r="L22" s="132">
        <f t="shared" si="6"/>
        <v>65701674</v>
      </c>
      <c r="M22" s="132">
        <f t="shared" si="6"/>
        <v>51851243</v>
      </c>
      <c r="N22" s="123">
        <f>SUM(B22:M22)</f>
        <v>1071131294</v>
      </c>
    </row>
    <row r="23" spans="1:16" ht="14.25" customHeight="1" x14ac:dyDescent="0.2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23">
        <f t="shared" si="1"/>
        <v>0</v>
      </c>
    </row>
    <row r="24" spans="1:16" ht="21.75" customHeight="1" x14ac:dyDescent="0.2">
      <c r="A24" s="138" t="s">
        <v>185</v>
      </c>
      <c r="B24" s="137">
        <f t="shared" ref="B24:M24" si="7">+B11+B18</f>
        <v>0</v>
      </c>
      <c r="C24" s="137">
        <f t="shared" si="7"/>
        <v>0</v>
      </c>
      <c r="D24" s="137">
        <f t="shared" si="7"/>
        <v>0</v>
      </c>
      <c r="E24" s="137">
        <f t="shared" si="7"/>
        <v>233515168</v>
      </c>
      <c r="F24" s="137">
        <f t="shared" si="7"/>
        <v>0</v>
      </c>
      <c r="G24" s="137">
        <f t="shared" si="7"/>
        <v>0</v>
      </c>
      <c r="H24" s="137">
        <f t="shared" si="7"/>
        <v>0</v>
      </c>
      <c r="I24" s="137">
        <f t="shared" si="7"/>
        <v>0</v>
      </c>
      <c r="J24" s="137">
        <f t="shared" si="7"/>
        <v>0</v>
      </c>
      <c r="K24" s="137">
        <f t="shared" si="7"/>
        <v>0</v>
      </c>
      <c r="L24" s="137">
        <f t="shared" si="7"/>
        <v>0</v>
      </c>
      <c r="M24" s="137">
        <f t="shared" si="7"/>
        <v>0</v>
      </c>
      <c r="N24" s="123">
        <f t="shared" si="1"/>
        <v>233515168</v>
      </c>
    </row>
    <row r="25" spans="1:16" ht="14.25" customHeight="1" x14ac:dyDescent="0.2">
      <c r="A25" s="284" t="s">
        <v>187</v>
      </c>
      <c r="B25" s="285">
        <f t="shared" ref="B25:M25" si="8">+B13+B21</f>
        <v>40212193</v>
      </c>
      <c r="C25" s="285">
        <f t="shared" si="8"/>
        <v>46593192</v>
      </c>
      <c r="D25" s="285">
        <f t="shared" si="8"/>
        <v>55632191</v>
      </c>
      <c r="E25" s="285">
        <f t="shared" si="8"/>
        <v>299476850</v>
      </c>
      <c r="F25" s="285">
        <f t="shared" si="8"/>
        <v>39862189</v>
      </c>
      <c r="G25" s="285">
        <f t="shared" si="8"/>
        <v>39862188</v>
      </c>
      <c r="H25" s="285">
        <f t="shared" si="8"/>
        <v>65601680</v>
      </c>
      <c r="I25" s="285">
        <f t="shared" si="8"/>
        <v>275892611</v>
      </c>
      <c r="J25" s="285">
        <f t="shared" si="8"/>
        <v>50583099</v>
      </c>
      <c r="K25" s="285">
        <f t="shared" si="8"/>
        <v>39862184</v>
      </c>
      <c r="L25" s="285">
        <f t="shared" si="8"/>
        <v>65701674</v>
      </c>
      <c r="M25" s="285">
        <f t="shared" si="8"/>
        <v>51851243</v>
      </c>
      <c r="N25" s="286">
        <f t="shared" si="1"/>
        <v>1071131294</v>
      </c>
    </row>
    <row r="26" spans="1:16" ht="14.25" customHeight="1" x14ac:dyDescent="0.2">
      <c r="A26" s="35" t="s">
        <v>155</v>
      </c>
      <c r="B26" s="164">
        <v>7237941</v>
      </c>
      <c r="C26" s="164">
        <v>7237941</v>
      </c>
      <c r="D26" s="164">
        <v>7237941</v>
      </c>
      <c r="E26" s="164">
        <v>7237941</v>
      </c>
      <c r="F26" s="164">
        <v>7237941</v>
      </c>
      <c r="G26" s="164">
        <v>7237941</v>
      </c>
      <c r="H26" s="164">
        <v>7237941</v>
      </c>
      <c r="I26" s="164">
        <v>7237941</v>
      </c>
      <c r="J26" s="164">
        <v>7237941</v>
      </c>
      <c r="K26" s="164">
        <v>7237941</v>
      </c>
      <c r="L26" s="164">
        <v>7237941</v>
      </c>
      <c r="M26" s="164">
        <v>7237942</v>
      </c>
      <c r="N26" s="165">
        <f t="shared" si="1"/>
        <v>86855293</v>
      </c>
    </row>
    <row r="27" spans="1:16" ht="27.75" customHeight="1" x14ac:dyDescent="0.2">
      <c r="A27" s="40" t="s">
        <v>157</v>
      </c>
      <c r="B27" s="160">
        <v>843407</v>
      </c>
      <c r="C27" s="160">
        <v>843407</v>
      </c>
      <c r="D27" s="160">
        <v>843407</v>
      </c>
      <c r="E27" s="160">
        <v>843407</v>
      </c>
      <c r="F27" s="160">
        <v>843407</v>
      </c>
      <c r="G27" s="160">
        <v>843407</v>
      </c>
      <c r="H27" s="160">
        <v>843407</v>
      </c>
      <c r="I27" s="160">
        <v>843407</v>
      </c>
      <c r="J27" s="160">
        <v>843407</v>
      </c>
      <c r="K27" s="160">
        <v>843407</v>
      </c>
      <c r="L27" s="160">
        <v>843407</v>
      </c>
      <c r="M27" s="160">
        <v>843416</v>
      </c>
      <c r="N27" s="161">
        <f t="shared" si="1"/>
        <v>10120893</v>
      </c>
    </row>
    <row r="28" spans="1:16" ht="14.25" customHeight="1" x14ac:dyDescent="0.2">
      <c r="A28" s="35" t="s">
        <v>159</v>
      </c>
      <c r="B28" s="160">
        <v>15039015</v>
      </c>
      <c r="C28" s="160">
        <v>15039015</v>
      </c>
      <c r="D28" s="160">
        <v>15039015</v>
      </c>
      <c r="E28" s="160">
        <v>15039015</v>
      </c>
      <c r="F28" s="160">
        <v>15039015</v>
      </c>
      <c r="G28" s="160">
        <v>15039015</v>
      </c>
      <c r="H28" s="160">
        <v>15039015</v>
      </c>
      <c r="I28" s="160">
        <v>15039015</v>
      </c>
      <c r="J28" s="160">
        <v>15039015</v>
      </c>
      <c r="K28" s="160">
        <v>15039015</v>
      </c>
      <c r="L28" s="160">
        <v>15039015</v>
      </c>
      <c r="M28" s="160">
        <v>15039020</v>
      </c>
      <c r="N28" s="161">
        <f t="shared" si="1"/>
        <v>180468185</v>
      </c>
    </row>
    <row r="29" spans="1:16" ht="14.25" customHeight="1" x14ac:dyDescent="0.2">
      <c r="A29" s="35" t="s">
        <v>161</v>
      </c>
      <c r="B29" s="160">
        <v>625000</v>
      </c>
      <c r="C29" s="160">
        <v>4625000</v>
      </c>
      <c r="D29" s="160">
        <v>625000</v>
      </c>
      <c r="E29" s="160">
        <v>625000</v>
      </c>
      <c r="F29" s="160">
        <v>625000</v>
      </c>
      <c r="G29" s="160">
        <v>625000</v>
      </c>
      <c r="H29" s="160">
        <v>625000</v>
      </c>
      <c r="I29" s="160">
        <v>625000</v>
      </c>
      <c r="J29" s="160">
        <v>625000</v>
      </c>
      <c r="K29" s="160">
        <v>625000</v>
      </c>
      <c r="L29" s="160">
        <v>625000</v>
      </c>
      <c r="M29" s="160">
        <v>12725000</v>
      </c>
      <c r="N29" s="161">
        <f t="shared" si="1"/>
        <v>23600000</v>
      </c>
    </row>
    <row r="30" spans="1:16" s="128" customFormat="1" ht="14.25" customHeight="1" x14ac:dyDescent="0.2">
      <c r="A30" s="35" t="s">
        <v>162</v>
      </c>
      <c r="B30" s="160">
        <v>23766596</v>
      </c>
      <c r="C30" s="160">
        <v>23766596</v>
      </c>
      <c r="D30" s="160">
        <v>23766596</v>
      </c>
      <c r="E30" s="160">
        <v>23766596</v>
      </c>
      <c r="F30" s="160">
        <v>23766596</v>
      </c>
      <c r="G30" s="160">
        <v>23766596</v>
      </c>
      <c r="H30" s="160">
        <v>23766596</v>
      </c>
      <c r="I30" s="160">
        <v>23766596</v>
      </c>
      <c r="J30" s="160">
        <v>23766596</v>
      </c>
      <c r="K30" s="160">
        <v>23766596</v>
      </c>
      <c r="L30" s="160">
        <v>23766596</v>
      </c>
      <c r="M30" s="160">
        <v>23766600</v>
      </c>
      <c r="N30" s="161">
        <f t="shared" si="1"/>
        <v>285199156</v>
      </c>
      <c r="O30" s="37"/>
      <c r="P30" s="139"/>
    </row>
    <row r="31" spans="1:16" s="128" customFormat="1" ht="14.25" customHeight="1" x14ac:dyDescent="0.2">
      <c r="A31" s="35" t="s">
        <v>247</v>
      </c>
      <c r="B31" s="160">
        <v>400000</v>
      </c>
      <c r="C31" s="160">
        <v>500000</v>
      </c>
      <c r="D31" s="160">
        <v>2211084</v>
      </c>
      <c r="E31" s="160">
        <v>1000000</v>
      </c>
      <c r="F31" s="160">
        <v>1000000</v>
      </c>
      <c r="G31" s="160">
        <v>1500000</v>
      </c>
      <c r="H31" s="160">
        <v>1400000</v>
      </c>
      <c r="I31" s="160">
        <v>1400000</v>
      </c>
      <c r="J31" s="160">
        <v>1200000</v>
      </c>
      <c r="K31" s="160">
        <v>1311780</v>
      </c>
      <c r="L31" s="160">
        <v>500000</v>
      </c>
      <c r="M31" s="160">
        <v>225000</v>
      </c>
      <c r="N31" s="287">
        <f t="shared" si="1"/>
        <v>12647864</v>
      </c>
      <c r="O31" s="37"/>
      <c r="P31" s="139"/>
    </row>
    <row r="32" spans="1:16" s="128" customFormat="1" ht="14.25" customHeight="1" x14ac:dyDescent="0.2">
      <c r="A32" s="12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>
        <f t="shared" si="1"/>
        <v>0</v>
      </c>
      <c r="O32" s="37"/>
      <c r="P32" s="139"/>
    </row>
    <row r="33" spans="1:18" s="128" customFormat="1" ht="14.25" customHeight="1" x14ac:dyDescent="0.2">
      <c r="A33" s="140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3">
        <f t="shared" si="1"/>
        <v>0</v>
      </c>
      <c r="O33" s="37"/>
      <c r="P33" s="139"/>
    </row>
    <row r="34" spans="1:18" s="128" customFormat="1" ht="14.25" customHeight="1" x14ac:dyDescent="0.2">
      <c r="A34" s="141" t="s">
        <v>166</v>
      </c>
      <c r="B34" s="133">
        <f>+B26+B27+B28+B29+B30+B31</f>
        <v>47911959</v>
      </c>
      <c r="C34" s="133">
        <f>+C26+C27+C28+C29+C30+C31</f>
        <v>52011959</v>
      </c>
      <c r="D34" s="133">
        <f t="shared" ref="D34:M34" si="9">+D26+D27+D28+D29+D30+D31</f>
        <v>49723043</v>
      </c>
      <c r="E34" s="133">
        <f t="shared" si="9"/>
        <v>48511959</v>
      </c>
      <c r="F34" s="133">
        <f t="shared" si="9"/>
        <v>48511959</v>
      </c>
      <c r="G34" s="133">
        <f t="shared" si="9"/>
        <v>49011959</v>
      </c>
      <c r="H34" s="133">
        <f t="shared" si="9"/>
        <v>48911959</v>
      </c>
      <c r="I34" s="133">
        <f t="shared" si="9"/>
        <v>48911959</v>
      </c>
      <c r="J34" s="133">
        <f t="shared" si="9"/>
        <v>48711959</v>
      </c>
      <c r="K34" s="133">
        <f t="shared" si="9"/>
        <v>48823739</v>
      </c>
      <c r="L34" s="133">
        <f t="shared" si="9"/>
        <v>48011959</v>
      </c>
      <c r="M34" s="133">
        <f t="shared" si="9"/>
        <v>59836978</v>
      </c>
      <c r="N34" s="123">
        <f t="shared" si="1"/>
        <v>598891391</v>
      </c>
      <c r="O34" s="37"/>
      <c r="P34" s="139"/>
    </row>
    <row r="35" spans="1:18" s="128" customFormat="1" ht="25.5" customHeight="1" x14ac:dyDescent="0.2">
      <c r="A35" s="141" t="s">
        <v>168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23">
        <f t="shared" si="1"/>
        <v>0</v>
      </c>
      <c r="O35" s="37"/>
      <c r="P35" s="143"/>
      <c r="Q35" s="131"/>
      <c r="R35" s="131"/>
    </row>
    <row r="36" spans="1:18" s="128" customFormat="1" ht="14.25" customHeight="1" x14ac:dyDescent="0.2">
      <c r="A36" s="141" t="s">
        <v>170</v>
      </c>
      <c r="B36" s="142">
        <f t="shared" ref="B36:M36" si="10">+B34+B35</f>
        <v>47911959</v>
      </c>
      <c r="C36" s="142">
        <f t="shared" si="10"/>
        <v>52011959</v>
      </c>
      <c r="D36" s="142">
        <f t="shared" si="10"/>
        <v>49723043</v>
      </c>
      <c r="E36" s="142">
        <f t="shared" si="10"/>
        <v>48511959</v>
      </c>
      <c r="F36" s="142">
        <f t="shared" si="10"/>
        <v>48511959</v>
      </c>
      <c r="G36" s="142">
        <f t="shared" si="10"/>
        <v>49011959</v>
      </c>
      <c r="H36" s="142">
        <f t="shared" si="10"/>
        <v>48911959</v>
      </c>
      <c r="I36" s="142">
        <f t="shared" si="10"/>
        <v>48911959</v>
      </c>
      <c r="J36" s="142">
        <f t="shared" si="10"/>
        <v>48711959</v>
      </c>
      <c r="K36" s="142">
        <f t="shared" si="10"/>
        <v>48823739</v>
      </c>
      <c r="L36" s="142">
        <f t="shared" si="10"/>
        <v>48011959</v>
      </c>
      <c r="M36" s="142">
        <f t="shared" si="10"/>
        <v>59836978</v>
      </c>
      <c r="N36" s="123">
        <f t="shared" si="1"/>
        <v>598891391</v>
      </c>
      <c r="O36" s="37"/>
      <c r="P36" s="143"/>
      <c r="Q36" s="131"/>
      <c r="R36" s="131"/>
    </row>
    <row r="37" spans="1:18" s="128" customFormat="1" ht="14.25" customHeight="1" x14ac:dyDescent="0.2">
      <c r="A37" s="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23">
        <f t="shared" si="1"/>
        <v>0</v>
      </c>
      <c r="O37" s="37"/>
      <c r="P37" s="143"/>
      <c r="Q37" s="131"/>
      <c r="R37" s="131"/>
    </row>
    <row r="38" spans="1:18" s="128" customFormat="1" ht="14.25" customHeight="1" x14ac:dyDescent="0.2">
      <c r="A38" s="42" t="s">
        <v>172</v>
      </c>
      <c r="B38" s="160">
        <v>12536140</v>
      </c>
      <c r="C38" s="160">
        <v>10350000</v>
      </c>
      <c r="D38" s="160">
        <v>9500000</v>
      </c>
      <c r="E38" s="160">
        <v>4000000</v>
      </c>
      <c r="F38" s="160">
        <v>21968789</v>
      </c>
      <c r="G38" s="160">
        <v>0</v>
      </c>
      <c r="H38" s="160">
        <v>10000000</v>
      </c>
      <c r="I38" s="160">
        <v>21968789</v>
      </c>
      <c r="J38" s="160">
        <v>12484305</v>
      </c>
      <c r="K38" s="160">
        <v>2610000</v>
      </c>
      <c r="L38" s="160">
        <v>208182692</v>
      </c>
      <c r="M38" s="160">
        <v>18000000</v>
      </c>
      <c r="N38" s="123">
        <f t="shared" si="1"/>
        <v>331600715</v>
      </c>
      <c r="O38" s="37"/>
      <c r="P38" s="143"/>
      <c r="Q38" s="131"/>
      <c r="R38" s="131"/>
    </row>
    <row r="39" spans="1:18" s="128" customFormat="1" ht="14.25" customHeight="1" x14ac:dyDescent="0.2">
      <c r="A39" s="42" t="s">
        <v>174</v>
      </c>
      <c r="B39" s="160"/>
      <c r="C39" s="160">
        <v>18183225</v>
      </c>
      <c r="D39" s="160"/>
      <c r="E39" s="160"/>
      <c r="F39" s="160"/>
      <c r="G39" s="160">
        <v>43943832</v>
      </c>
      <c r="H39" s="160"/>
      <c r="I39" s="160"/>
      <c r="J39" s="160"/>
      <c r="K39" s="160"/>
      <c r="L39" s="160"/>
      <c r="M39" s="160">
        <v>2896997</v>
      </c>
      <c r="N39" s="123">
        <f t="shared" si="1"/>
        <v>65024054</v>
      </c>
      <c r="O39" s="37"/>
      <c r="P39" s="143"/>
      <c r="Q39" s="131"/>
      <c r="R39" s="131"/>
    </row>
    <row r="40" spans="1:18" s="128" customFormat="1" ht="14.25" customHeight="1" x14ac:dyDescent="0.2">
      <c r="A40" s="42" t="s">
        <v>175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23">
        <f t="shared" si="1"/>
        <v>0</v>
      </c>
      <c r="O40" s="37"/>
      <c r="P40" s="143"/>
      <c r="Q40" s="131"/>
      <c r="R40" s="131"/>
    </row>
    <row r="41" spans="1:18" s="128" customFormat="1" ht="24.75" customHeight="1" x14ac:dyDescent="0.2">
      <c r="A41" s="141" t="s">
        <v>177</v>
      </c>
      <c r="B41" s="142">
        <f>+B38+B39+B40</f>
        <v>12536140</v>
      </c>
      <c r="C41" s="142">
        <f>+C38+C39+C40</f>
        <v>28533225</v>
      </c>
      <c r="D41" s="142">
        <f>+D38+D39+D40</f>
        <v>9500000</v>
      </c>
      <c r="E41" s="142">
        <f>+E38+E39+E40</f>
        <v>4000000</v>
      </c>
      <c r="F41" s="142">
        <f>+F38+F39+F40</f>
        <v>21968789</v>
      </c>
      <c r="G41" s="142">
        <f t="shared" ref="G41:M41" si="11">+G38+G39+G40</f>
        <v>43943832</v>
      </c>
      <c r="H41" s="142">
        <f t="shared" si="11"/>
        <v>10000000</v>
      </c>
      <c r="I41" s="142">
        <f t="shared" si="11"/>
        <v>21968789</v>
      </c>
      <c r="J41" s="142">
        <f t="shared" si="11"/>
        <v>12484305</v>
      </c>
      <c r="K41" s="142">
        <f t="shared" si="11"/>
        <v>2610000</v>
      </c>
      <c r="L41" s="142">
        <f t="shared" si="11"/>
        <v>208182692</v>
      </c>
      <c r="M41" s="142">
        <f t="shared" si="11"/>
        <v>20896997</v>
      </c>
      <c r="N41" s="123">
        <f t="shared" si="1"/>
        <v>396624769</v>
      </c>
      <c r="O41" s="37"/>
      <c r="P41" s="143"/>
      <c r="Q41" s="131"/>
      <c r="R41" s="131"/>
    </row>
    <row r="42" spans="1:18" s="128" customFormat="1" ht="27" customHeight="1" x14ac:dyDescent="0.2">
      <c r="A42" s="141" t="s">
        <v>179</v>
      </c>
      <c r="B42" s="160">
        <v>20280633</v>
      </c>
      <c r="C42" s="160">
        <v>5030409</v>
      </c>
      <c r="D42" s="160">
        <v>5030409</v>
      </c>
      <c r="E42" s="160">
        <v>5030409</v>
      </c>
      <c r="F42" s="160">
        <v>5030409</v>
      </c>
      <c r="G42" s="160">
        <v>5030409</v>
      </c>
      <c r="H42" s="160">
        <v>5030409</v>
      </c>
      <c r="I42" s="160">
        <v>5030409</v>
      </c>
      <c r="J42" s="160">
        <v>5030409</v>
      </c>
      <c r="K42" s="160">
        <v>5030409</v>
      </c>
      <c r="L42" s="160">
        <v>5030409</v>
      </c>
      <c r="M42" s="160">
        <v>5030411</v>
      </c>
      <c r="N42" s="123">
        <f t="shared" si="1"/>
        <v>75615134</v>
      </c>
      <c r="O42" s="37"/>
      <c r="P42" s="143"/>
      <c r="Q42" s="131"/>
      <c r="R42" s="131"/>
    </row>
    <row r="43" spans="1:18" s="128" customFormat="1" ht="29.25" customHeight="1" x14ac:dyDescent="0.2">
      <c r="A43" s="141" t="s">
        <v>182</v>
      </c>
      <c r="B43" s="142">
        <f>+B41+B42</f>
        <v>32816773</v>
      </c>
      <c r="C43" s="142">
        <f t="shared" ref="C43:I43" si="12">+C41+C42</f>
        <v>33563634</v>
      </c>
      <c r="D43" s="142">
        <f t="shared" si="12"/>
        <v>14530409</v>
      </c>
      <c r="E43" s="142">
        <f t="shared" si="12"/>
        <v>9030409</v>
      </c>
      <c r="F43" s="142">
        <f t="shared" si="12"/>
        <v>26999198</v>
      </c>
      <c r="G43" s="142">
        <f t="shared" si="12"/>
        <v>48974241</v>
      </c>
      <c r="H43" s="142">
        <f t="shared" si="12"/>
        <v>15030409</v>
      </c>
      <c r="I43" s="142">
        <f t="shared" si="12"/>
        <v>26999198</v>
      </c>
      <c r="J43" s="142">
        <f>J41+J42</f>
        <v>17514714</v>
      </c>
      <c r="K43" s="142">
        <f>+K41+K42</f>
        <v>7640409</v>
      </c>
      <c r="L43" s="142">
        <f>+L41+L42</f>
        <v>213213101</v>
      </c>
      <c r="M43" s="142">
        <f>+M41+M42</f>
        <v>25927408</v>
      </c>
      <c r="N43" s="123">
        <f t="shared" si="1"/>
        <v>472239903</v>
      </c>
      <c r="O43" s="37"/>
      <c r="P43" s="143"/>
      <c r="Q43" s="131"/>
      <c r="R43" s="131"/>
    </row>
    <row r="44" spans="1:18" s="257" customFormat="1" ht="24.75" customHeight="1" x14ac:dyDescent="0.2">
      <c r="A44" s="141" t="s">
        <v>184</v>
      </c>
      <c r="B44" s="142">
        <f t="shared" ref="B44:M44" si="13">+B34+B41</f>
        <v>60448099</v>
      </c>
      <c r="C44" s="142">
        <f t="shared" si="13"/>
        <v>80545184</v>
      </c>
      <c r="D44" s="142">
        <f t="shared" si="13"/>
        <v>59223043</v>
      </c>
      <c r="E44" s="142">
        <f t="shared" si="13"/>
        <v>52511959</v>
      </c>
      <c r="F44" s="142">
        <f t="shared" si="13"/>
        <v>70480748</v>
      </c>
      <c r="G44" s="142">
        <f t="shared" si="13"/>
        <v>92955791</v>
      </c>
      <c r="H44" s="142">
        <f t="shared" si="13"/>
        <v>58911959</v>
      </c>
      <c r="I44" s="142">
        <f t="shared" si="13"/>
        <v>70880748</v>
      </c>
      <c r="J44" s="142">
        <f t="shared" si="13"/>
        <v>61196264</v>
      </c>
      <c r="K44" s="142">
        <f t="shared" si="13"/>
        <v>51433739</v>
      </c>
      <c r="L44" s="142">
        <f t="shared" si="13"/>
        <v>256194651</v>
      </c>
      <c r="M44" s="142">
        <f t="shared" si="13"/>
        <v>80733975</v>
      </c>
      <c r="N44" s="123">
        <f t="shared" si="1"/>
        <v>995516160</v>
      </c>
      <c r="O44" s="254"/>
      <c r="P44" s="255"/>
      <c r="Q44" s="256"/>
      <c r="R44" s="256"/>
    </row>
    <row r="45" spans="1:18" s="128" customFormat="1" ht="33.75" customHeight="1" x14ac:dyDescent="0.2">
      <c r="A45" s="141" t="s">
        <v>186</v>
      </c>
      <c r="B45" s="142">
        <f t="shared" ref="B45:M45" si="14">+B35+B42</f>
        <v>20280633</v>
      </c>
      <c r="C45" s="142">
        <f t="shared" si="14"/>
        <v>5030409</v>
      </c>
      <c r="D45" s="142">
        <f t="shared" si="14"/>
        <v>5030409</v>
      </c>
      <c r="E45" s="142">
        <f t="shared" si="14"/>
        <v>5030409</v>
      </c>
      <c r="F45" s="142">
        <f t="shared" si="14"/>
        <v>5030409</v>
      </c>
      <c r="G45" s="142">
        <f t="shared" si="14"/>
        <v>5030409</v>
      </c>
      <c r="H45" s="142">
        <f t="shared" si="14"/>
        <v>5030409</v>
      </c>
      <c r="I45" s="142">
        <f t="shared" si="14"/>
        <v>5030409</v>
      </c>
      <c r="J45" s="142">
        <f t="shared" si="14"/>
        <v>5030409</v>
      </c>
      <c r="K45" s="142">
        <f t="shared" si="14"/>
        <v>5030409</v>
      </c>
      <c r="L45" s="142">
        <f t="shared" si="14"/>
        <v>5030409</v>
      </c>
      <c r="M45" s="142">
        <f t="shared" si="14"/>
        <v>5030411</v>
      </c>
      <c r="N45" s="123">
        <f t="shared" si="1"/>
        <v>75615134</v>
      </c>
      <c r="O45" s="37"/>
      <c r="P45" s="143"/>
      <c r="Q45" s="131"/>
      <c r="R45" s="131"/>
    </row>
    <row r="46" spans="1:18" s="128" customFormat="1" ht="14.25" customHeight="1" x14ac:dyDescent="0.2">
      <c r="A46" s="284" t="s">
        <v>188</v>
      </c>
      <c r="B46" s="306">
        <f>+B36+B43</f>
        <v>80728732</v>
      </c>
      <c r="C46" s="306">
        <f>+C36+C43</f>
        <v>85575593</v>
      </c>
      <c r="D46" s="306">
        <f t="shared" ref="D46:M46" si="15">+D36+D43</f>
        <v>64253452</v>
      </c>
      <c r="E46" s="306">
        <f t="shared" si="15"/>
        <v>57542368</v>
      </c>
      <c r="F46" s="306">
        <f t="shared" si="15"/>
        <v>75511157</v>
      </c>
      <c r="G46" s="306">
        <f t="shared" si="15"/>
        <v>97986200</v>
      </c>
      <c r="H46" s="306">
        <f t="shared" si="15"/>
        <v>63942368</v>
      </c>
      <c r="I46" s="306">
        <f t="shared" si="15"/>
        <v>75911157</v>
      </c>
      <c r="J46" s="306">
        <f t="shared" si="15"/>
        <v>66226673</v>
      </c>
      <c r="K46" s="306">
        <f t="shared" si="15"/>
        <v>56464148</v>
      </c>
      <c r="L46" s="306">
        <f t="shared" si="15"/>
        <v>261225060</v>
      </c>
      <c r="M46" s="306">
        <f t="shared" si="15"/>
        <v>85764386</v>
      </c>
      <c r="N46" s="286">
        <f>SUM(B46:M46)</f>
        <v>1071131294</v>
      </c>
      <c r="O46" s="37"/>
      <c r="P46" s="143"/>
      <c r="Q46" s="131"/>
      <c r="R46" s="131"/>
    </row>
    <row r="47" spans="1:18" ht="14.25" customHeight="1" x14ac:dyDescent="0.2">
      <c r="A47" s="144" t="s">
        <v>233</v>
      </c>
      <c r="B47" s="145">
        <f t="shared" ref="B47:M47" si="16">+B25-B46</f>
        <v>-40516539</v>
      </c>
      <c r="C47" s="145">
        <f t="shared" si="16"/>
        <v>-38982401</v>
      </c>
      <c r="D47" s="145">
        <f t="shared" si="16"/>
        <v>-8621261</v>
      </c>
      <c r="E47" s="145">
        <f t="shared" si="16"/>
        <v>241934482</v>
      </c>
      <c r="F47" s="145">
        <f t="shared" si="16"/>
        <v>-35648968</v>
      </c>
      <c r="G47" s="145">
        <f t="shared" si="16"/>
        <v>-58124012</v>
      </c>
      <c r="H47" s="145">
        <f t="shared" si="16"/>
        <v>1659312</v>
      </c>
      <c r="I47" s="145">
        <f t="shared" si="16"/>
        <v>199981454</v>
      </c>
      <c r="J47" s="145">
        <f t="shared" si="16"/>
        <v>-15643574</v>
      </c>
      <c r="K47" s="145">
        <f t="shared" si="16"/>
        <v>-16601964</v>
      </c>
      <c r="L47" s="145">
        <f t="shared" si="16"/>
        <v>-195523386</v>
      </c>
      <c r="M47" s="145">
        <f t="shared" si="16"/>
        <v>-33913143</v>
      </c>
      <c r="N47" s="123">
        <f>SUM(B47:M47)</f>
        <v>0</v>
      </c>
    </row>
    <row r="48" spans="1:18" ht="14.25" customHeight="1" thickBot="1" x14ac:dyDescent="0.25">
      <c r="A48" s="146" t="s">
        <v>234</v>
      </c>
      <c r="B48" s="147">
        <f>+B5+B47</f>
        <v>-40516539</v>
      </c>
      <c r="C48" s="147">
        <f t="shared" ref="C48:M48" si="17">+C5+C47-C19-C12</f>
        <v>-79498940</v>
      </c>
      <c r="D48" s="147">
        <f t="shared" si="17"/>
        <v>-88120201</v>
      </c>
      <c r="E48" s="147">
        <f t="shared" si="17"/>
        <v>153814281</v>
      </c>
      <c r="F48" s="147">
        <f t="shared" si="17"/>
        <v>118165313</v>
      </c>
      <c r="G48" s="147">
        <f t="shared" si="17"/>
        <v>60041301</v>
      </c>
      <c r="H48" s="147">
        <f t="shared" si="17"/>
        <v>61700613</v>
      </c>
      <c r="I48" s="147">
        <f t="shared" si="17"/>
        <v>261682067</v>
      </c>
      <c r="J48" s="147">
        <f t="shared" si="17"/>
        <v>246038493</v>
      </c>
      <c r="K48" s="147">
        <f t="shared" si="17"/>
        <v>229436529</v>
      </c>
      <c r="L48" s="147">
        <f t="shared" si="17"/>
        <v>33913143</v>
      </c>
      <c r="M48" s="147">
        <f t="shared" si="17"/>
        <v>0</v>
      </c>
      <c r="N48" s="123"/>
    </row>
    <row r="49" spans="2:14" x14ac:dyDescent="0.2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</row>
    <row r="50" spans="2:14" x14ac:dyDescent="0.2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2:14" x14ac:dyDescent="0.2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  <row r="52" spans="2:14" x14ac:dyDescent="0.2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</row>
    <row r="53" spans="2:14" x14ac:dyDescent="0.2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</row>
    <row r="54" spans="2:14" x14ac:dyDescent="0.2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2:14" x14ac:dyDescent="0.2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</row>
    <row r="56" spans="2:14" x14ac:dyDescent="0.2"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C8" sqref="C8"/>
    </sheetView>
  </sheetViews>
  <sheetFormatPr defaultColWidth="10.6640625" defaultRowHeight="12.75" x14ac:dyDescent="0.2"/>
  <cols>
    <col min="1" max="1" width="2.6640625" style="24" customWidth="1"/>
    <col min="2" max="2" width="80.5" style="24" customWidth="1"/>
    <col min="3" max="3" width="16.33203125" style="24" customWidth="1"/>
    <col min="4" max="4" width="13.1640625" style="24" customWidth="1"/>
    <col min="5" max="5" width="15.1640625" style="24" customWidth="1"/>
    <col min="6" max="6" width="4.1640625" style="24" customWidth="1"/>
    <col min="7" max="16384" width="10.6640625" style="24"/>
  </cols>
  <sheetData>
    <row r="1" spans="1:6" x14ac:dyDescent="0.2">
      <c r="A1" s="344"/>
      <c r="B1" s="344"/>
      <c r="C1" s="344"/>
      <c r="D1" s="344"/>
      <c r="E1" s="344"/>
      <c r="F1" s="344"/>
    </row>
    <row r="2" spans="1:6" x14ac:dyDescent="0.2">
      <c r="B2" s="345" t="s">
        <v>289</v>
      </c>
      <c r="C2" s="345"/>
      <c r="D2" s="345"/>
      <c r="E2" s="345"/>
    </row>
    <row r="3" spans="1:6" ht="19.5" customHeight="1" x14ac:dyDescent="0.2">
      <c r="B3" s="347" t="s">
        <v>238</v>
      </c>
      <c r="C3" s="347"/>
      <c r="D3" s="347"/>
      <c r="E3" s="347"/>
      <c r="F3" s="347"/>
    </row>
    <row r="4" spans="1:6" ht="19.5" customHeight="1" thickBot="1" x14ac:dyDescent="0.25">
      <c r="B4" s="191"/>
      <c r="C4" s="191"/>
      <c r="D4" s="192" t="s">
        <v>255</v>
      </c>
      <c r="E4" s="191"/>
      <c r="F4" s="191"/>
    </row>
    <row r="5" spans="1:6" s="25" customFormat="1" ht="22.5" customHeight="1" x14ac:dyDescent="0.2">
      <c r="B5" s="258" t="s">
        <v>17</v>
      </c>
      <c r="C5" s="259" t="s">
        <v>74</v>
      </c>
      <c r="D5" s="259" t="s">
        <v>75</v>
      </c>
      <c r="E5" s="260" t="s">
        <v>39</v>
      </c>
    </row>
    <row r="6" spans="1:6" ht="24.95" customHeight="1" x14ac:dyDescent="0.2">
      <c r="B6" s="261" t="s">
        <v>85</v>
      </c>
      <c r="C6" s="27"/>
      <c r="D6" s="27"/>
      <c r="E6" s="262"/>
    </row>
    <row r="7" spans="1:6" ht="24.95" customHeight="1" x14ac:dyDescent="0.2">
      <c r="B7" s="263" t="s">
        <v>76</v>
      </c>
      <c r="C7" s="28">
        <f>'2.'!D15-5825000</f>
        <v>593066391</v>
      </c>
      <c r="D7" s="28">
        <v>60364910</v>
      </c>
      <c r="E7" s="264">
        <f>SUM(C7:D7)</f>
        <v>653431301</v>
      </c>
    </row>
    <row r="8" spans="1:6" ht="24.95" customHeight="1" x14ac:dyDescent="0.2">
      <c r="B8" s="265" t="s">
        <v>77</v>
      </c>
      <c r="C8" s="28">
        <f>'2.'!D26</f>
        <v>396624769</v>
      </c>
      <c r="D8" s="28">
        <v>0</v>
      </c>
      <c r="E8" s="264">
        <f>SUM(C8:D8)</f>
        <v>396624769</v>
      </c>
    </row>
    <row r="9" spans="1:6" ht="24.95" customHeight="1" x14ac:dyDescent="0.2">
      <c r="B9" s="265" t="s">
        <v>294</v>
      </c>
      <c r="C9" s="28">
        <v>15250224</v>
      </c>
      <c r="D9" s="28"/>
      <c r="E9" s="264">
        <f>C9</f>
        <v>15250224</v>
      </c>
    </row>
    <row r="10" spans="1:6" s="25" customFormat="1" ht="24.95" customHeight="1" x14ac:dyDescent="0.2">
      <c r="B10" s="266" t="s">
        <v>80</v>
      </c>
      <c r="C10" s="26">
        <f>SUM(C7:C9)</f>
        <v>1004941384</v>
      </c>
      <c r="D10" s="26">
        <f>SUM(D7:D8)</f>
        <v>60364910</v>
      </c>
      <c r="E10" s="267">
        <f>SUM(E7:E9)</f>
        <v>1065306294</v>
      </c>
    </row>
    <row r="11" spans="1:6" ht="24.95" customHeight="1" x14ac:dyDescent="0.2">
      <c r="B11" s="268" t="s">
        <v>83</v>
      </c>
      <c r="C11" s="28"/>
      <c r="D11" s="28"/>
      <c r="E11" s="264"/>
    </row>
    <row r="12" spans="1:6" ht="26.25" customHeight="1" x14ac:dyDescent="0.2">
      <c r="B12" s="269" t="s">
        <v>327</v>
      </c>
      <c r="C12" s="28">
        <v>5825000</v>
      </c>
      <c r="D12" s="28">
        <v>0</v>
      </c>
      <c r="E12" s="264">
        <f>SUM(C12:D12)</f>
        <v>5825000</v>
      </c>
    </row>
    <row r="13" spans="1:6" ht="24.95" customHeight="1" x14ac:dyDescent="0.2">
      <c r="B13" s="265" t="s">
        <v>77</v>
      </c>
      <c r="C13" s="28">
        <v>0</v>
      </c>
      <c r="D13" s="28">
        <v>0</v>
      </c>
      <c r="E13" s="264">
        <f>SUM(C13:D13)</f>
        <v>0</v>
      </c>
    </row>
    <row r="14" spans="1:6" s="25" customFormat="1" ht="24.95" customHeight="1" x14ac:dyDescent="0.2">
      <c r="B14" s="266" t="s">
        <v>81</v>
      </c>
      <c r="C14" s="26">
        <f>SUM(C12:C13)</f>
        <v>5825000</v>
      </c>
      <c r="D14" s="26">
        <f>SUM(D12:D13)</f>
        <v>0</v>
      </c>
      <c r="E14" s="267">
        <f>SUM(E12:E13)</f>
        <v>5825000</v>
      </c>
    </row>
    <row r="15" spans="1:6" ht="24.95" customHeight="1" x14ac:dyDescent="0.2">
      <c r="B15" s="268" t="s">
        <v>84</v>
      </c>
      <c r="C15" s="28"/>
      <c r="D15" s="28"/>
      <c r="E15" s="264"/>
    </row>
    <row r="16" spans="1:6" ht="24.95" customHeight="1" x14ac:dyDescent="0.2">
      <c r="B16" s="269" t="s">
        <v>86</v>
      </c>
      <c r="C16" s="28">
        <v>0</v>
      </c>
      <c r="D16" s="28">
        <v>0</v>
      </c>
      <c r="E16" s="264">
        <f>SUM(C16:D16)</f>
        <v>0</v>
      </c>
      <c r="F16" s="346" t="s">
        <v>203</v>
      </c>
    </row>
    <row r="17" spans="2:6" ht="24.95" customHeight="1" x14ac:dyDescent="0.2">
      <c r="B17" s="265" t="s">
        <v>77</v>
      </c>
      <c r="C17" s="28">
        <v>0</v>
      </c>
      <c r="D17" s="28">
        <v>0</v>
      </c>
      <c r="E17" s="264">
        <f>SUM(C17:D17)</f>
        <v>0</v>
      </c>
      <c r="F17" s="346"/>
    </row>
    <row r="18" spans="2:6" s="25" customFormat="1" ht="24.95" customHeight="1" x14ac:dyDescent="0.2">
      <c r="B18" s="266" t="s">
        <v>82</v>
      </c>
      <c r="C18" s="26">
        <f>SUM(C16:C17)</f>
        <v>0</v>
      </c>
      <c r="D18" s="26">
        <f>SUM(D16:D17)</f>
        <v>0</v>
      </c>
      <c r="E18" s="267">
        <f>SUM(E16:E17)</f>
        <v>0</v>
      </c>
      <c r="F18" s="346"/>
    </row>
    <row r="19" spans="2:6" s="25" customFormat="1" ht="24.95" customHeight="1" x14ac:dyDescent="0.2">
      <c r="B19" s="270" t="s">
        <v>79</v>
      </c>
      <c r="C19" s="26">
        <f>C10+C14+C18</f>
        <v>1010766384</v>
      </c>
      <c r="D19" s="26">
        <f>D10+D14+D18</f>
        <v>60364910</v>
      </c>
      <c r="E19" s="267">
        <f>E10+E14+E18</f>
        <v>1071131294</v>
      </c>
      <c r="F19" s="346"/>
    </row>
    <row r="20" spans="2:6" s="25" customFormat="1" ht="24.95" customHeight="1" x14ac:dyDescent="0.2">
      <c r="B20" s="270" t="s">
        <v>78</v>
      </c>
      <c r="C20" s="26"/>
      <c r="D20" s="26">
        <v>0</v>
      </c>
      <c r="E20" s="267">
        <v>0</v>
      </c>
      <c r="F20" s="346"/>
    </row>
    <row r="21" spans="2:6" s="25" customFormat="1" ht="24.95" customHeight="1" thickBot="1" x14ac:dyDescent="0.25">
      <c r="B21" s="271" t="s">
        <v>39</v>
      </c>
      <c r="C21" s="272">
        <f>SUM(C19:C20)</f>
        <v>1010766384</v>
      </c>
      <c r="D21" s="272">
        <f>SUM(D19:D20)</f>
        <v>60364910</v>
      </c>
      <c r="E21" s="273">
        <f>SUM(E19:E20)</f>
        <v>1071131294</v>
      </c>
      <c r="F21" s="346"/>
    </row>
  </sheetData>
  <mergeCells count="4">
    <mergeCell ref="A1:F1"/>
    <mergeCell ref="B2:E2"/>
    <mergeCell ref="F16:F21"/>
    <mergeCell ref="B3:F3"/>
  </mergeCells>
  <pageMargins left="0.59055118110236227" right="0.59055118110236227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G21" sqref="G21"/>
    </sheetView>
  </sheetViews>
  <sheetFormatPr defaultRowHeight="12.75" x14ac:dyDescent="0.2"/>
  <cols>
    <col min="1" max="1" width="37" customWidth="1"/>
    <col min="2" max="8" width="17" customWidth="1"/>
  </cols>
  <sheetData>
    <row r="1" spans="1:8" x14ac:dyDescent="0.2">
      <c r="H1" s="72" t="s">
        <v>199</v>
      </c>
    </row>
    <row r="2" spans="1:8" ht="15" x14ac:dyDescent="0.2">
      <c r="G2" s="73"/>
    </row>
    <row r="4" spans="1:8" x14ac:dyDescent="0.2">
      <c r="A4" s="348" t="s">
        <v>205</v>
      </c>
      <c r="B4" s="348"/>
      <c r="C4" s="348"/>
      <c r="D4" s="348"/>
      <c r="E4" s="348"/>
      <c r="F4" s="348"/>
      <c r="G4" s="348"/>
      <c r="H4" s="348"/>
    </row>
    <row r="5" spans="1:8" x14ac:dyDescent="0.2">
      <c r="A5" s="348" t="s">
        <v>206</v>
      </c>
      <c r="B5" s="348"/>
      <c r="C5" s="348"/>
      <c r="D5" s="348"/>
      <c r="E5" s="348"/>
      <c r="F5" s="348"/>
      <c r="G5" s="348"/>
      <c r="H5" s="348"/>
    </row>
    <row r="6" spans="1:8" x14ac:dyDescent="0.2">
      <c r="B6" t="s">
        <v>207</v>
      </c>
    </row>
    <row r="8" spans="1:8" x14ac:dyDescent="0.2">
      <c r="H8" s="71" t="s">
        <v>208</v>
      </c>
    </row>
    <row r="9" spans="1:8" x14ac:dyDescent="0.2">
      <c r="A9" s="74" t="s">
        <v>153</v>
      </c>
      <c r="B9" s="75" t="s">
        <v>215</v>
      </c>
      <c r="C9" s="75" t="s">
        <v>238</v>
      </c>
      <c r="D9" s="75" t="s">
        <v>244</v>
      </c>
      <c r="E9" s="75" t="s">
        <v>295</v>
      </c>
      <c r="F9" s="75" t="s">
        <v>296</v>
      </c>
      <c r="G9" s="75" t="s">
        <v>297</v>
      </c>
      <c r="H9" s="75" t="s">
        <v>39</v>
      </c>
    </row>
    <row r="10" spans="1:8" x14ac:dyDescent="0.2">
      <c r="A10" s="76" t="s">
        <v>209</v>
      </c>
      <c r="B10" s="77"/>
      <c r="C10" s="77"/>
      <c r="D10" s="77"/>
      <c r="E10" s="77"/>
      <c r="F10" s="77"/>
      <c r="G10" s="78"/>
      <c r="H10" s="79">
        <f t="shared" ref="H10:H17" si="0">SUM(B10:G10)</f>
        <v>0</v>
      </c>
    </row>
    <row r="11" spans="1:8" x14ac:dyDescent="0.2">
      <c r="A11" s="76" t="s">
        <v>210</v>
      </c>
      <c r="B11" s="77"/>
      <c r="C11" s="77"/>
      <c r="D11" s="77"/>
      <c r="E11" s="77"/>
      <c r="F11" s="77"/>
      <c r="G11" s="78"/>
      <c r="H11" s="79">
        <f t="shared" si="0"/>
        <v>0</v>
      </c>
    </row>
    <row r="12" spans="1:8" x14ac:dyDescent="0.2">
      <c r="A12" s="76" t="s">
        <v>211</v>
      </c>
      <c r="B12" s="78"/>
      <c r="C12" s="78"/>
      <c r="D12" s="78"/>
      <c r="E12" s="78"/>
      <c r="F12" s="78"/>
      <c r="G12" s="78"/>
      <c r="H12" s="78">
        <f t="shared" si="0"/>
        <v>0</v>
      </c>
    </row>
    <row r="13" spans="1:8" x14ac:dyDescent="0.2">
      <c r="A13" s="76" t="s">
        <v>212</v>
      </c>
      <c r="B13" s="78"/>
      <c r="C13" s="78"/>
      <c r="D13" s="78"/>
      <c r="E13" s="78"/>
      <c r="F13" s="78"/>
      <c r="G13" s="78"/>
      <c r="H13" s="78">
        <f t="shared" si="0"/>
        <v>0</v>
      </c>
    </row>
    <row r="14" spans="1:8" x14ac:dyDescent="0.2">
      <c r="A14" s="76" t="s">
        <v>213</v>
      </c>
      <c r="B14" s="78"/>
      <c r="C14" s="78"/>
      <c r="D14" s="78"/>
      <c r="E14" s="78"/>
      <c r="F14" s="78"/>
      <c r="G14" s="78"/>
      <c r="H14" s="78">
        <f t="shared" si="0"/>
        <v>0</v>
      </c>
    </row>
    <row r="15" spans="1:8" x14ac:dyDescent="0.2">
      <c r="A15" s="76" t="s">
        <v>213</v>
      </c>
      <c r="B15" s="78"/>
      <c r="C15" s="78"/>
      <c r="D15" s="78"/>
      <c r="E15" s="78"/>
      <c r="F15" s="78"/>
      <c r="G15" s="78"/>
      <c r="H15" s="78">
        <f t="shared" si="0"/>
        <v>0</v>
      </c>
    </row>
    <row r="16" spans="1:8" x14ac:dyDescent="0.2">
      <c r="A16" s="80"/>
      <c r="B16" s="78"/>
      <c r="C16" s="78"/>
      <c r="D16" s="78"/>
      <c r="E16" s="78"/>
      <c r="F16" s="78"/>
      <c r="G16" s="78"/>
      <c r="H16" s="78">
        <f t="shared" si="0"/>
        <v>0</v>
      </c>
    </row>
    <row r="17" spans="1:8" x14ac:dyDescent="0.2">
      <c r="A17" s="80"/>
      <c r="B17" s="78"/>
      <c r="C17" s="78"/>
      <c r="D17" s="78"/>
      <c r="E17" s="78"/>
      <c r="F17" s="78"/>
      <c r="G17" s="78"/>
      <c r="H17" s="78">
        <f t="shared" si="0"/>
        <v>0</v>
      </c>
    </row>
    <row r="18" spans="1:8" x14ac:dyDescent="0.2">
      <c r="A18" s="81" t="s">
        <v>214</v>
      </c>
      <c r="B18" s="82">
        <f t="shared" ref="B18:H18" si="1">SUM(B10:B17)</f>
        <v>0</v>
      </c>
      <c r="C18" s="82">
        <f t="shared" si="1"/>
        <v>0</v>
      </c>
      <c r="D18" s="82">
        <f t="shared" si="1"/>
        <v>0</v>
      </c>
      <c r="E18" s="82">
        <f t="shared" si="1"/>
        <v>0</v>
      </c>
      <c r="F18" s="82">
        <f t="shared" si="1"/>
        <v>0</v>
      </c>
      <c r="G18" s="82">
        <f t="shared" si="1"/>
        <v>0</v>
      </c>
      <c r="H18" s="82">
        <f t="shared" si="1"/>
        <v>0</v>
      </c>
    </row>
    <row r="21" spans="1:8" x14ac:dyDescent="0.2">
      <c r="A21" s="46" t="s">
        <v>237</v>
      </c>
    </row>
  </sheetData>
  <mergeCells count="2"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3</vt:i4>
      </vt:variant>
    </vt:vector>
  </HeadingPairs>
  <TitlesOfParts>
    <vt:vector size="15" baseType="lpstr">
      <vt:lpstr>1.</vt:lpstr>
      <vt:lpstr>2.</vt:lpstr>
      <vt:lpstr>Normatíva 3.mell</vt:lpstr>
      <vt:lpstr>4.</vt:lpstr>
      <vt:lpstr>5.-6.</vt:lpstr>
      <vt:lpstr>7.A</vt:lpstr>
      <vt:lpstr>7.B</vt:lpstr>
      <vt:lpstr>8.</vt:lpstr>
      <vt:lpstr>9.</vt:lpstr>
      <vt:lpstr>10.</vt:lpstr>
      <vt:lpstr>11.</vt:lpstr>
      <vt:lpstr>12.</vt:lpstr>
      <vt:lpstr>'11.'!Nyomtatási_terület</vt:lpstr>
      <vt:lpstr>'7.B'!Nyomtatási_terület</vt:lpstr>
      <vt:lpstr>'8.'!Nyomtatási_terület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Valika</dc:creator>
  <cp:lastModifiedBy>ASP Önkormányzat 2</cp:lastModifiedBy>
  <cp:lastPrinted>2021-02-25T09:51:48Z</cp:lastPrinted>
  <dcterms:created xsi:type="dcterms:W3CDTF">2012-02-18T14:42:55Z</dcterms:created>
  <dcterms:modified xsi:type="dcterms:W3CDTF">2021-05-19T11:42:38Z</dcterms:modified>
</cp:coreProperties>
</file>