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8" activeTab="15"/>
  </bookViews>
  <sheets>
    <sheet name="1 mell" sheetId="1" r:id="rId1"/>
    <sheet name="2 mell " sheetId="2" r:id="rId2"/>
    <sheet name="3 mell  " sheetId="3" r:id="rId3"/>
    <sheet name="4mell " sheetId="4" r:id="rId4"/>
    <sheet name="5 mell" sheetId="5" r:id="rId5"/>
    <sheet name="6 mell" sheetId="6" r:id="rId6"/>
    <sheet name="7 mell" sheetId="7" r:id="rId7"/>
    <sheet name="8 mell" sheetId="8" r:id="rId8"/>
    <sheet name="9 mell" sheetId="9" r:id="rId9"/>
    <sheet name="10 mell" sheetId="10" r:id="rId10"/>
    <sheet name="11 mell" sheetId="11" r:id="rId11"/>
    <sheet name="12 mell " sheetId="12" r:id="rId12"/>
    <sheet name="13 mell" sheetId="13" r:id="rId13"/>
    <sheet name="14 mell" sheetId="14" r:id="rId14"/>
    <sheet name="15 mell" sheetId="15" r:id="rId15"/>
    <sheet name="16 mell" sheetId="16" r:id="rId16"/>
  </sheets>
  <definedNames>
    <definedName name="_xlnm.Print_Titles" localSheetId="10">'11 mell'!$5:$6</definedName>
    <definedName name="_xlnm.Print_Titles" localSheetId="11">'12 mell '!$7:$10</definedName>
    <definedName name="_xlnm.Print_Titles" localSheetId="15">'16 mell'!$9:$10</definedName>
    <definedName name="_xlnm.Print_Titles" localSheetId="1">'2 mell '!$7:$9</definedName>
    <definedName name="_xlnm.Print_Titles" localSheetId="3">'4mell '!$7:$11</definedName>
    <definedName name="_xlnm.Print_Titles" localSheetId="6">'7 mell'!$6:$7</definedName>
    <definedName name="_xlnm.Print_Titles" localSheetId="7">'8 mell'!$7:$8</definedName>
  </definedNames>
  <calcPr fullCalcOnLoad="1"/>
</workbook>
</file>

<file path=xl/sharedStrings.xml><?xml version="1.0" encoding="utf-8"?>
<sst xmlns="http://schemas.openxmlformats.org/spreadsheetml/2006/main" count="2288" uniqueCount="917">
  <si>
    <t>Felhalmozási célú támogatások államháztartáson belülről összesen:</t>
  </si>
  <si>
    <t>Felhalmozási célú átvett pénzeszközök összesen:</t>
  </si>
  <si>
    <t>c.)Tartalékok (különféle fejlesztési célú kiadások fedezetére)</t>
  </si>
  <si>
    <t xml:space="preserve">    Települési önkormányzatok egyes köznevelési feladatainak támogatása</t>
  </si>
  <si>
    <t>B4. Működési bevételekből felhalmozási célú</t>
  </si>
  <si>
    <t>Működési bevételekből felhalmozási célú összesen:</t>
  </si>
  <si>
    <t>Finanszírozási bevételek (hitelfelvétel)</t>
  </si>
  <si>
    <t>2017.</t>
  </si>
  <si>
    <t>I. Működési célú bevételek és kiadások mérlege</t>
  </si>
  <si>
    <t>II. felhalmozási célú bevételek és kiadások mérlege</t>
  </si>
  <si>
    <t>Ózdi Múzeális Gyűjtemény</t>
  </si>
  <si>
    <t>Államhatalmi és végrehajtó</t>
  </si>
  <si>
    <t>szervezetek tevékenységei</t>
  </si>
  <si>
    <t xml:space="preserve">Önkormányzati vagyonnal való </t>
  </si>
  <si>
    <t>Kommunális létesítményekkel</t>
  </si>
  <si>
    <t>kapcsolatos feladatok</t>
  </si>
  <si>
    <t>Város-és községgazdálkodási</t>
  </si>
  <si>
    <t>egyéb szolgáltatások</t>
  </si>
  <si>
    <t>és vallás</t>
  </si>
  <si>
    <t xml:space="preserve">Szabadidő, sport, kultúra </t>
  </si>
  <si>
    <t xml:space="preserve"> - Önkormányzatok működési támogatásai</t>
  </si>
  <si>
    <t>Települési önkormányzatok egyes köznevelési feladatainak támogatása</t>
  </si>
  <si>
    <t>Felhalmozási célú átvett pénzeszközök (kölcsönök visszatérülése)</t>
  </si>
  <si>
    <t>Alcim</t>
  </si>
  <si>
    <t>Hivatal üzemeltetésével kapcsolatos kiadások</t>
  </si>
  <si>
    <t>Al-</t>
  </si>
  <si>
    <t>cím</t>
  </si>
  <si>
    <t>összesen:</t>
  </si>
  <si>
    <t xml:space="preserve">Működési célú </t>
  </si>
  <si>
    <t>-</t>
  </si>
  <si>
    <t xml:space="preserve">Felhalmozási célú </t>
  </si>
  <si>
    <t>BEVÉTELEK MINDÖSSZESEN:</t>
  </si>
  <si>
    <t>II.</t>
  </si>
  <si>
    <t>Adatok: ezer Ft-ban</t>
  </si>
  <si>
    <t>Működési</t>
  </si>
  <si>
    <t>Ebből:</t>
  </si>
  <si>
    <t>Költség-</t>
  </si>
  <si>
    <t xml:space="preserve">Bevételek </t>
  </si>
  <si>
    <t>bevételek</t>
  </si>
  <si>
    <t xml:space="preserve">vetési </t>
  </si>
  <si>
    <t>összesen</t>
  </si>
  <si>
    <t>támogatása</t>
  </si>
  <si>
    <t>Összesen</t>
  </si>
  <si>
    <t xml:space="preserve">M e g n e v e z é s </t>
  </si>
  <si>
    <t xml:space="preserve">Beruházások </t>
  </si>
  <si>
    <t>KIADÁSOK ÖSSZESEN:</t>
  </si>
  <si>
    <t>Kistérségi Társulási tagdíj</t>
  </si>
  <si>
    <t>a)</t>
  </si>
  <si>
    <t>Általános tartalék</t>
  </si>
  <si>
    <t xml:space="preserve">Előre nem látható  feladatok fedezetére </t>
  </si>
  <si>
    <t>b)</t>
  </si>
  <si>
    <t>c)</t>
  </si>
  <si>
    <t>Hivatali igazgatási kiadások összesen:</t>
  </si>
  <si>
    <t xml:space="preserve">Testvérvárosi kapcsolatok ápolására  </t>
  </si>
  <si>
    <t>Személyi juttatások</t>
  </si>
  <si>
    <t>Személyi juttatások összesen:</t>
  </si>
  <si>
    <t>Dologi kiadások összesen:</t>
  </si>
  <si>
    <t>Ózd Város Önkormányzata</t>
  </si>
  <si>
    <t>Kiemelt</t>
  </si>
  <si>
    <t>I.</t>
  </si>
  <si>
    <t>INTÉZMÉNYEK BEVÉTELEI</t>
  </si>
  <si>
    <r>
      <t xml:space="preserve">                                                                                                      </t>
    </r>
    <r>
      <rPr>
        <sz val="11"/>
        <rFont val="CG Times"/>
        <family val="1"/>
      </rPr>
      <t xml:space="preserve"> Adatok: ezer Ft-ban</t>
    </r>
  </si>
  <si>
    <t>ÖNKORMÁNYZAT BEVÉTELEI</t>
  </si>
  <si>
    <t>INTÉZMÉNYEK BEVÉTELEI ÖSSZESEN:</t>
  </si>
  <si>
    <t>Intézmények Összesen:</t>
  </si>
  <si>
    <t>MINDÖSSZESEN:</t>
  </si>
  <si>
    <t>javaslat</t>
  </si>
  <si>
    <t xml:space="preserve">Kiemelt </t>
  </si>
  <si>
    <t>előir.</t>
  </si>
  <si>
    <t>A költségvetési egyenleg levezetése és finanszírozása</t>
  </si>
  <si>
    <t>Felhalmozási</t>
  </si>
  <si>
    <t>Intézmények költségvetési bevételei</t>
  </si>
  <si>
    <t>Önkormányzat költségvetési bevételei</t>
  </si>
  <si>
    <t>Összes költségvetési bevétel (1+2)</t>
  </si>
  <si>
    <t>Intézmények költségvetési kiadásai</t>
  </si>
  <si>
    <t>Önkormányzat költségvetési kiadásai</t>
  </si>
  <si>
    <t>Belső finanszírozásból</t>
  </si>
  <si>
    <t xml:space="preserve">   ▪ intézményeknél</t>
  </si>
  <si>
    <t>címenként és kiemelt előirányzatonként</t>
  </si>
  <si>
    <t xml:space="preserve">   ▪ önkormányzatnál</t>
  </si>
  <si>
    <t>Összes költségvetési kiadás (4+5)</t>
  </si>
  <si>
    <t>FINANSZÍROZÁSA:</t>
  </si>
  <si>
    <t>Cím száma</t>
  </si>
  <si>
    <t>Irányító szervtől kapott támogatás</t>
  </si>
  <si>
    <t>INTÉZMÉNYEK MŰKÖDÉSI CÉLÚ BEVÉTELEI</t>
  </si>
  <si>
    <t>ÖNKORMÁNYZAT MŰKÖDÉSI CÉLÚ BEVÉTELEI</t>
  </si>
  <si>
    <t>Működési célú költségvetési bevételek össszesen:</t>
  </si>
  <si>
    <t>Működési célú finanszírozási bevételek összesen:</t>
  </si>
  <si>
    <t>INTÉZMÉNYEK MŰKÖDÉSI CÉLÚ BEVÉTELEI ÖSSZESEN:</t>
  </si>
  <si>
    <t>Működési célú költségvetési bevételek összesen:</t>
  </si>
  <si>
    <t>MŰKÖDÉSI CÉLÚ BEVÉTELEK MINDÖSSZESEN:</t>
  </si>
  <si>
    <t>INTÉZMÉNYEK MŰKÖDÉSI CÉLÚ KIADÁSAI</t>
  </si>
  <si>
    <t>Működési célú költségvetési kiadások összesen:</t>
  </si>
  <si>
    <t>Működési célú finanszírozási kiadások összesen:</t>
  </si>
  <si>
    <t>INTÉZMÉNYEK MŰKÖDÉSI CÉLÚ KIADÁSAI ÖSSZESEN:</t>
  </si>
  <si>
    <t>ÖNKORMÁNYZAT MŰKÖDÉSI CÉLÚ KIADÁSAI</t>
  </si>
  <si>
    <t>Működési célú finaszírozási kiadások összesen:</t>
  </si>
  <si>
    <t>MŰKÖDÉSI CÉLÚ KIADÁSOK MINDÖSSZESEN:</t>
  </si>
  <si>
    <t>ÖNKORMÁNYZAT MŰKÖDÉSI CÉLÚ KIADÁSAI ÖSSZESEN:</t>
  </si>
  <si>
    <t>INTÉZMÉNYEK FELHALMOZÁSI CÉLÚ BEVÉTELEI</t>
  </si>
  <si>
    <t>Felhalmozási célú költségvetési kiadások összesen:</t>
  </si>
  <si>
    <t>Felhalmozási célú költségvetési bevételek összesen:</t>
  </si>
  <si>
    <t>Felhalmozási célú finanszírozási bevételek összesen:</t>
  </si>
  <si>
    <t>INTÉZMÉNYEK FELHALMOZÁSI CÉLÚ BEVÉTELEI ÖSSZESEN:</t>
  </si>
  <si>
    <t>ÖNKORMÁNYZAT FELHALMOZÁSI CÉLÚ KIADÁSAI</t>
  </si>
  <si>
    <t>ÖNKORMÁNYZAT FELHALMOZÁSI CÉLÚ BEVÉTELEI ÖSSZESEN:</t>
  </si>
  <si>
    <t>INTÉZMÉNYEK FELHALMOZÁSI CÉLÚ KIADÁSAI</t>
  </si>
  <si>
    <t>INTÉZMÉNYEK FELHALMOZÁSI CÉLÚ KIADÁSAI ÖSSZESEN:</t>
  </si>
  <si>
    <t>Felhalmozási célú finanszírozási kiadások összesen:</t>
  </si>
  <si>
    <t>Működési célra</t>
  </si>
  <si>
    <t>Felhalmozási célra</t>
  </si>
  <si>
    <t>Feladatonkénti részletes felsorolása  a 7.sz.mellékletben</t>
  </si>
  <si>
    <t>Feladatonkénti részletes felsorolása  a 8.sz.mellékletben</t>
  </si>
  <si>
    <t>Feladatonkénti részletes felsorolása a 7.sz.mellékletben</t>
  </si>
  <si>
    <t>Ingatlanok tulajdonjogának, ingatlannyilvántartásának</t>
  </si>
  <si>
    <t xml:space="preserve">díjakkal, ill. nem hiteles tulajdoni lapok </t>
  </si>
  <si>
    <t>ÓZD VÁROS ÖNKORMÁNYZATA</t>
  </si>
  <si>
    <t>KIADÁSOK MINDÖSSZESEN:</t>
  </si>
  <si>
    <t>Költségvetési bevételek és kiadások egyenlege (3-6)</t>
  </si>
  <si>
    <t>Finanszírozási kiadások (hiteltörlesztés)</t>
  </si>
  <si>
    <t xml:space="preserve">Külső forrásból finanszírozandó  </t>
  </si>
  <si>
    <t xml:space="preserve">ÖNKORMÁNYZAT FELHALMOZÁSI CÉLÚ BEVÉTELEI  </t>
  </si>
  <si>
    <t>ÖNKORMÁNYZAT FELHALMOZÁSI CÉLÚ KIADÁSAI ÖSSZESEN:</t>
  </si>
  <si>
    <t>Társulástól</t>
  </si>
  <si>
    <t>működés feltételeinek biztosítása</t>
  </si>
  <si>
    <t>Egyéb célokra képzett tartalék</t>
  </si>
  <si>
    <t>igénybevétele</t>
  </si>
  <si>
    <t>ÁLLAMIGAZGATÁSI</t>
  </si>
  <si>
    <t>ÖNKÉNT VÁLLALT</t>
  </si>
  <si>
    <t>KÖTELEZŐ</t>
  </si>
  <si>
    <t xml:space="preserve">ÁLLAMIGAZGATÁSI  </t>
  </si>
  <si>
    <t>ÖSSZES BEVÉTEL</t>
  </si>
  <si>
    <t>KIADÁSOK ÖSSZESEN</t>
  </si>
  <si>
    <t>Közfoglalkoztatás</t>
  </si>
  <si>
    <t>Oktatás</t>
  </si>
  <si>
    <t>Hivatal üzemeltetés</t>
  </si>
  <si>
    <t>Hivatali igazgatás</t>
  </si>
  <si>
    <t>ÖSSZES KIADÁS</t>
  </si>
  <si>
    <t>INTÉZMÉNY/FELADAT</t>
  </si>
  <si>
    <t>Egyéb művelődési házak</t>
  </si>
  <si>
    <t>Civil Ház</t>
  </si>
  <si>
    <t>Városi Könyvtár</t>
  </si>
  <si>
    <t>Művelődési Központ</t>
  </si>
  <si>
    <t>Iskolák működtetése</t>
  </si>
  <si>
    <t>Óvodai nevelés</t>
  </si>
  <si>
    <t xml:space="preserve">KIMUTATÁS </t>
  </si>
  <si>
    <t>FELADATOK SZERINTI MEGBONTÁSÁRÓL</t>
  </si>
  <si>
    <t>Önkormányzati hivatal működésének támogatása</t>
  </si>
  <si>
    <t>Beszámítás összege</t>
  </si>
  <si>
    <t>munkáját közvetlenül segítők bértámogatása</t>
  </si>
  <si>
    <t xml:space="preserve">Finanszírozási </t>
  </si>
  <si>
    <t>Finanszírozási bevételek és kiadások egyenlege (8-9)</t>
  </si>
  <si>
    <t>Költségvetési egyenleg (7+10)</t>
  </si>
  <si>
    <t>Óvodában foglalkoztatottak személyi juttatása</t>
  </si>
  <si>
    <t>szakmai feladatellátásban dolgozók)</t>
  </si>
  <si>
    <t>személyi juttatása</t>
  </si>
  <si>
    <t>Óvodában foglalkoztatottak járulékai</t>
  </si>
  <si>
    <t>foglalkoztatottak járulékai</t>
  </si>
  <si>
    <t>járulékai</t>
  </si>
  <si>
    <t>Munkaadókat terhelő járulékok és szociális</t>
  </si>
  <si>
    <t>Óvodák működtetésének kiadásai</t>
  </si>
  <si>
    <t>(üzemeltetési költségek, élelmiszerbeszerzés költségei)</t>
  </si>
  <si>
    <t>Városi Művelődési Központban foglalkoztatottak</t>
  </si>
  <si>
    <t xml:space="preserve">személyi juttatása </t>
  </si>
  <si>
    <t>közösségi házak gondnokainak megbízási díjai</t>
  </si>
  <si>
    <t>közösségi házak gondnokainak járulékai</t>
  </si>
  <si>
    <t>Városi Könyvtár dologi kiadásai</t>
  </si>
  <si>
    <t>Városi Művelődési Központ dologi kiadásai</t>
  </si>
  <si>
    <t>közösségi házak dologi kiadásai</t>
  </si>
  <si>
    <t xml:space="preserve">INTÉZMÉNYEK KÖLTSÉGVETÉSI KIADÁSAI </t>
  </si>
  <si>
    <t>Képviselő-testület kiadásai összesen:</t>
  </si>
  <si>
    <t xml:space="preserve">tartási jutalék, támogatás kezelési költségek, számlavezetési </t>
  </si>
  <si>
    <t>Belső ellenőrzési feladatok ellátásához</t>
  </si>
  <si>
    <t>Orvosi ügyelet működéséhez</t>
  </si>
  <si>
    <t>d)</t>
  </si>
  <si>
    <t xml:space="preserve">Bevételek elmaradása és önkormányzati kötelező feladatok </t>
  </si>
  <si>
    <t>ellátása során felmerülő nem tervezett kiadások fedezetére</t>
  </si>
  <si>
    <t xml:space="preserve"> - Veres Lajos festőművész</t>
  </si>
  <si>
    <t>Megnevezése</t>
  </si>
  <si>
    <t xml:space="preserve">kiadások (hitelkezelési költségek, rendelkezésre </t>
  </si>
  <si>
    <t>Ózd  Kistérség Többcélú Társulásának</t>
  </si>
  <si>
    <t>utáni ÁFA befizetés (bevétellel összefüggésben)</t>
  </si>
  <si>
    <t>Civil Ház dologi kiadásai</t>
  </si>
  <si>
    <t>(Kistérségi Társulástól átvett pénzeszközből)</t>
  </si>
  <si>
    <t>Civil Házban foglalkoztatottak járulékai</t>
  </si>
  <si>
    <t>e)</t>
  </si>
  <si>
    <t>ÖNKORMÁNYZAT MŰKÖDÉSI CÉLÚ BEVÉTELEI ÖSSZESEN:</t>
  </si>
  <si>
    <t>Ózdi Roma Nemzetiségi Önkormányzatnak</t>
  </si>
  <si>
    <t xml:space="preserve"> karbantartásához</t>
  </si>
  <si>
    <t>KÖLTSÉGVETÉSI KIADÁSOK ÖSSZESEN:</t>
  </si>
  <si>
    <t>Központi költségvetési szervtől</t>
  </si>
  <si>
    <t>Ebből: felhalmozási célú támogatás</t>
  </si>
  <si>
    <t>3. = (1.-2.)</t>
  </si>
  <si>
    <t>Karácsonyi díszkivilágítás költségeire</t>
  </si>
  <si>
    <t xml:space="preserve">Önkormányzati hitelekkel, befektetésekkel kapcsolatos </t>
  </si>
  <si>
    <t xml:space="preserve">Sajó-Bódva Völgye és Környéke Hulladékkezelési </t>
  </si>
  <si>
    <t xml:space="preserve">ÓZD VÁROS ÖNKORMÁNYZATA </t>
  </si>
  <si>
    <t>INTÉZMÉNYEK ÉS ÖNKORMÁNYZAT</t>
  </si>
  <si>
    <t>ÖSSZES KIADÁS  KIEMELT ELŐIRÁNYZATOK SZERINTI MEGBONTÁSA:</t>
  </si>
  <si>
    <t>Belső finanszírozásból összesen:</t>
  </si>
  <si>
    <t>KIADÁSAI MINDÖSSZESEN:</t>
  </si>
  <si>
    <t>Önkormányzati vagyon biztosítási díja</t>
  </si>
  <si>
    <t>Video megfigyelőrendszer üzemeltetéséhez,</t>
  </si>
  <si>
    <t>Működési támogatás Rendőrségnek</t>
  </si>
  <si>
    <t>Finanszírozási kiadások összesen:</t>
  </si>
  <si>
    <t>intézményenkénti részletezése</t>
  </si>
  <si>
    <t>Adatok: ezer FT-ban</t>
  </si>
  <si>
    <t>Intézményi kiadások összesen</t>
  </si>
  <si>
    <t>Intézményi saját bevételek összesen</t>
  </si>
  <si>
    <t>Adatok:ezer Ft-ban</t>
  </si>
  <si>
    <t>Sor-szám</t>
  </si>
  <si>
    <t>BEVÉTELEK</t>
  </si>
  <si>
    <t>KIADÁSOK</t>
  </si>
  <si>
    <t xml:space="preserve">I. </t>
  </si>
  <si>
    <t>FELHALMOZÁSI CÉLÚ BEVÉTELEK MINDÖSSZESEN:</t>
  </si>
  <si>
    <t>Fejlesztési célú hitelek tőketörlesztése</t>
  </si>
  <si>
    <t>FELHALMOZÁSI CÉLÚ KIADÁSOK MINDÖSSZESEN:</t>
  </si>
  <si>
    <t xml:space="preserve">   I. Bevételi előirányzatok</t>
  </si>
  <si>
    <t xml:space="preserve">   II. Kiadási előirányzatok</t>
  </si>
  <si>
    <t>Költségvetési bevételek összesen:</t>
  </si>
  <si>
    <t>Költségvetési kiadások össesen:</t>
  </si>
  <si>
    <t>Finanszírozási bevételek összesen:</t>
  </si>
  <si>
    <t xml:space="preserve">  BEVÉTELEK MINDÖSSZESEN</t>
  </si>
  <si>
    <t xml:space="preserve">  KIADÁSOK MINDÖSSZESEN  </t>
  </si>
  <si>
    <t xml:space="preserve">Az önkormányzat több éves kihatással járó </t>
  </si>
  <si>
    <t xml:space="preserve">kötelezettségvállalásainak részletezése </t>
  </si>
  <si>
    <t xml:space="preserve">      Adatok: ezer Ft-ban</t>
  </si>
  <si>
    <t xml:space="preserve">Feladat megnevezése </t>
  </si>
  <si>
    <t>Összes kiadás</t>
  </si>
  <si>
    <t>tervévet megelőzően</t>
  </si>
  <si>
    <t>teljesített kiadás</t>
  </si>
  <si>
    <t>ütemezés</t>
  </si>
  <si>
    <t>Makro-Book Kft üzlethelyiségének  felújítása</t>
  </si>
  <si>
    <t>Munkaügyi központ átalakítása *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</si>
  <si>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</si>
  <si>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</si>
  <si>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</si>
  <si>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</si>
  <si>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</si>
  <si>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</si>
  <si>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</si>
  <si>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</si>
  <si>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</si>
  <si>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</si>
  <si>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</si>
  <si>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</si>
  <si>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 ÖSSZESEN:</t>
  </si>
  <si>
    <t xml:space="preserve">                                       Adatok: ezer Ft-ban</t>
  </si>
  <si>
    <t>A támogatás</t>
  </si>
  <si>
    <t>Kedvezmény</t>
  </si>
  <si>
    <t>kedvezményezettje</t>
  </si>
  <si>
    <t>jogcíme</t>
  </si>
  <si>
    <t>tárgya</t>
  </si>
  <si>
    <t>összege</t>
  </si>
  <si>
    <t>(jellege)</t>
  </si>
  <si>
    <t xml:space="preserve">      (Önkormányzati rendelet alapján)</t>
  </si>
  <si>
    <t xml:space="preserve">      </t>
  </si>
  <si>
    <t xml:space="preserve"> - vállalkozók</t>
  </si>
  <si>
    <t>mentességek és</t>
  </si>
  <si>
    <t>helyi iparűzési adó</t>
  </si>
  <si>
    <t xml:space="preserve"> - magánszemélyek</t>
  </si>
  <si>
    <t>egyéb kedvezmények</t>
  </si>
  <si>
    <t>építményadó</t>
  </si>
  <si>
    <t xml:space="preserve">      (Önkormányzati határozat alapján)</t>
  </si>
  <si>
    <t>helyiség bérleti díj</t>
  </si>
  <si>
    <t>mentességek</t>
  </si>
  <si>
    <t>Közvetett támogatások mindösszesen:</t>
  </si>
  <si>
    <r>
      <t xml:space="preserve">a.) </t>
    </r>
    <r>
      <rPr>
        <u val="single"/>
        <sz val="10"/>
        <rFont val="Arial"/>
        <family val="2"/>
      </rPr>
      <t>Helyi adók, gépjárműadó</t>
    </r>
  </si>
  <si>
    <r>
      <t xml:space="preserve">b.) </t>
    </r>
    <r>
      <rPr>
        <u val="single"/>
        <sz val="10"/>
        <rFont val="Arial"/>
        <family val="2"/>
      </rPr>
      <t>Helyiségek bérleti díja</t>
    </r>
  </si>
  <si>
    <t>önkormányzati rendelethez</t>
  </si>
  <si>
    <t>I. Költségvetési címek</t>
  </si>
  <si>
    <t xml:space="preserve">Cím </t>
  </si>
  <si>
    <t>száma</t>
  </si>
  <si>
    <t>Cím neve</t>
  </si>
  <si>
    <t>1.</t>
  </si>
  <si>
    <t>2.</t>
  </si>
  <si>
    <t>Ózdi Művelődési Intézmények</t>
  </si>
  <si>
    <t>3.</t>
  </si>
  <si>
    <t>4.</t>
  </si>
  <si>
    <t>Cím</t>
  </si>
  <si>
    <t>Megnevezés</t>
  </si>
  <si>
    <t>Képviselő-testület kiadásai</t>
  </si>
  <si>
    <t>Hivatali igazgatási kiadások</t>
  </si>
  <si>
    <t>5.</t>
  </si>
  <si>
    <t>Polgármesteri Hivatal üzemeltetésével kapcsolatos kiadások</t>
  </si>
  <si>
    <t>6.</t>
  </si>
  <si>
    <t>7.</t>
  </si>
  <si>
    <t>8.</t>
  </si>
  <si>
    <t>9.</t>
  </si>
  <si>
    <t>10.</t>
  </si>
  <si>
    <t>11.</t>
  </si>
  <si>
    <t>12.</t>
  </si>
  <si>
    <t>13.</t>
  </si>
  <si>
    <t>Finanszírozási kiadások</t>
  </si>
  <si>
    <t xml:space="preserve">  - 2 -</t>
  </si>
  <si>
    <t>Felújítások</t>
  </si>
  <si>
    <t>Beruházások</t>
  </si>
  <si>
    <t>Tartalékok</t>
  </si>
  <si>
    <t>Személyi jellegű kiadások</t>
  </si>
  <si>
    <t>Munkaadókat terhelő járulékok</t>
  </si>
  <si>
    <t>Dologi kiadások</t>
  </si>
  <si>
    <t>Sor-</t>
  </si>
  <si>
    <t>M e g n e v e z é s</t>
  </si>
  <si>
    <t>szám</t>
  </si>
  <si>
    <t>előirányzat</t>
  </si>
  <si>
    <t>a.)</t>
  </si>
  <si>
    <t xml:space="preserve"> </t>
  </si>
  <si>
    <t>b.)</t>
  </si>
  <si>
    <t xml:space="preserve"> -</t>
  </si>
  <si>
    <t>Építményadó</t>
  </si>
  <si>
    <t xml:space="preserve"> - </t>
  </si>
  <si>
    <t>Talajterhelési díj</t>
  </si>
  <si>
    <t>Munkaügyi Központtól helyiség bérleti díj</t>
  </si>
  <si>
    <t>Összesen:</t>
  </si>
  <si>
    <t>▪</t>
  </si>
  <si>
    <t>Értékesített önkormányzati lakások törlesztő részletei</t>
  </si>
  <si>
    <t>Ózdi Polgármesteri Hivatal</t>
  </si>
  <si>
    <t>B1.</t>
  </si>
  <si>
    <t>Működési célú támogatások államháztartáson belülről</t>
  </si>
  <si>
    <t>B11.</t>
  </si>
  <si>
    <t>Önkormányzatok működési támogatásai</t>
  </si>
  <si>
    <t>Helyi önkormányzatok működésének általános támogatásai</t>
  </si>
  <si>
    <t>Települési önkormányzatok kulturális feladatainak támogatása</t>
  </si>
  <si>
    <t>B16.</t>
  </si>
  <si>
    <t>Önkormányzatok működési támogatásai összesen:</t>
  </si>
  <si>
    <t>B2.</t>
  </si>
  <si>
    <t xml:space="preserve">Felhalmozási célú támogatások államháztartáson belülről </t>
  </si>
  <si>
    <t>B3.</t>
  </si>
  <si>
    <t>Közhatalmi bevételek</t>
  </si>
  <si>
    <t>B34.</t>
  </si>
  <si>
    <t>Vagyoni tipusú adók</t>
  </si>
  <si>
    <t>B35.</t>
  </si>
  <si>
    <t>Termékek és szolgáltatások adói</t>
  </si>
  <si>
    <t>B351.</t>
  </si>
  <si>
    <t>Értékesítési és forgalmi adók</t>
  </si>
  <si>
    <t>B354.</t>
  </si>
  <si>
    <t>Belföldi gépjárművek adójának a helyi önkormányzatot</t>
  </si>
  <si>
    <t>megillető része</t>
  </si>
  <si>
    <t>B355.</t>
  </si>
  <si>
    <t>B36.</t>
  </si>
  <si>
    <t>Egyéb közhatalmi bevételek</t>
  </si>
  <si>
    <t>Igazgatási szolgáltatási díjak</t>
  </si>
  <si>
    <t>Környezetvédelmi bírság</t>
  </si>
  <si>
    <t>Építésügyi bírság</t>
  </si>
  <si>
    <t>Szabálysértési pénz és helyszíni bírságból származó</t>
  </si>
  <si>
    <t>bevételek 100 %-a</t>
  </si>
  <si>
    <t>Közhatalmi bevételek összesen:</t>
  </si>
  <si>
    <t>Működési célú támogatások államháztartáson belülről összesen:</t>
  </si>
  <si>
    <t>Egyéb közhatalmi bevételek összesen:</t>
  </si>
  <si>
    <t>behajtásából és végrehajtásából származó bevételek  40 %-a</t>
  </si>
  <si>
    <t>Közlekedési szabályszegések után kiszabott közigazgatási bírság</t>
  </si>
  <si>
    <t>Egyéb áruhasználati és szolgáltatási adók</t>
  </si>
  <si>
    <t>Termékek és szolgáltatások adói összesen:</t>
  </si>
  <si>
    <t>B4.</t>
  </si>
  <si>
    <t>Működési bevételek</t>
  </si>
  <si>
    <t>Távközlési szolgáltatók által fizetett bérleti díj</t>
  </si>
  <si>
    <t>MOL Nyrt által fizetett ingatlan bérleti díja</t>
  </si>
  <si>
    <t>(autógáz töltő állomás)</t>
  </si>
  <si>
    <t>Szolgáltatások ellenértéke összesen:</t>
  </si>
  <si>
    <t>származó bevétel</t>
  </si>
  <si>
    <t>▪  ÓZDINVEST Kft-től</t>
  </si>
  <si>
    <t xml:space="preserve">  ▫  Nem lakáscélú ingatlanok üzemeltetési díja</t>
  </si>
  <si>
    <t xml:space="preserve">  ▫  Bérlakások üzemeltetési díja</t>
  </si>
  <si>
    <t xml:space="preserve">  ▫  Piac üzemeltetési díja</t>
  </si>
  <si>
    <t xml:space="preserve">  ▫  Temető üzemeltetési díja</t>
  </si>
  <si>
    <t>▪  ÉRV Zrt-től</t>
  </si>
  <si>
    <t>Tulajdonosi bevételek összesen</t>
  </si>
  <si>
    <t>Kiszámlázott általános forgalmi adó</t>
  </si>
  <si>
    <t>Kiszámlázott általános forgalmi adó összesen</t>
  </si>
  <si>
    <t>Működési bevételek összesen:</t>
  </si>
  <si>
    <t>B5.</t>
  </si>
  <si>
    <t>Felhalmozási bevételek</t>
  </si>
  <si>
    <t>B52.</t>
  </si>
  <si>
    <t>Ingatlanok értékesítése</t>
  </si>
  <si>
    <t>Felhalmozási bevételek összesen:</t>
  </si>
  <si>
    <t>B6.</t>
  </si>
  <si>
    <t>Működési célú átvett pénzeszközök</t>
  </si>
  <si>
    <t>Működési célú átvett pénzeszközök összesen:</t>
  </si>
  <si>
    <t>B7.</t>
  </si>
  <si>
    <t>Lakásépítési és lakásvásárlási munkáltatói</t>
  </si>
  <si>
    <t>kölcsön törlesztés</t>
  </si>
  <si>
    <t>B8.</t>
  </si>
  <si>
    <t>Finanszírozási bevételek</t>
  </si>
  <si>
    <t>B81.</t>
  </si>
  <si>
    <t>Belföldi finanszírozás bevételei</t>
  </si>
  <si>
    <t>B813.</t>
  </si>
  <si>
    <t>Maradvány igénybevétele</t>
  </si>
  <si>
    <t xml:space="preserve">▪  </t>
  </si>
  <si>
    <t>▪  működési célú</t>
  </si>
  <si>
    <t>▪  felhalmozási célú</t>
  </si>
  <si>
    <t>Maradvány igénybevétele összesen:</t>
  </si>
  <si>
    <t>ÖNKORMÁNYZAT BEVÉTELEI ÖSSZESEN:</t>
  </si>
  <si>
    <t>B111.</t>
  </si>
  <si>
    <t xml:space="preserve">Település-üzemeltetéshez kapcsolódó </t>
  </si>
  <si>
    <t>feladatellátás támogatása</t>
  </si>
  <si>
    <t xml:space="preserve"> ▫  </t>
  </si>
  <si>
    <t xml:space="preserve">   ellátásának támogatása</t>
  </si>
  <si>
    <t>▪  Közvilágítás fenntartásának támogatása</t>
  </si>
  <si>
    <t>▪  Köztemető fenntartással kapcsolatos feladatok támogatása</t>
  </si>
  <si>
    <t>▪  Közutak fenntartásának támogatása</t>
  </si>
  <si>
    <t>Egyéb önkormányzati feladatok támogatása</t>
  </si>
  <si>
    <t xml:space="preserve">   Beszámítás összege</t>
  </si>
  <si>
    <t>Nem közművel összegyűjtött háztartási szennyvíz</t>
  </si>
  <si>
    <t>ártalmatlanítására</t>
  </si>
  <si>
    <t>Helyi önkormányzatok működésének általános támogatásai összesen:</t>
  </si>
  <si>
    <t>B112.</t>
  </si>
  <si>
    <t>Települési önkormányzatok egyes köznevelési feladatainak</t>
  </si>
  <si>
    <t>Óvodapedagógusok és az óvodapedagógusok nevelő</t>
  </si>
  <si>
    <t>Óvoda működtetési támogatás</t>
  </si>
  <si>
    <t>B113.</t>
  </si>
  <si>
    <t>▪  Házi segítségnyújtás</t>
  </si>
  <si>
    <t>▪  Szociális étkeztetés</t>
  </si>
  <si>
    <t>▪  Bölcsödei ellátás</t>
  </si>
  <si>
    <t>▪  Hajléktalanok éjjeli menedékhelye</t>
  </si>
  <si>
    <t>▪  Hajléktalanok átmeneti szállása</t>
  </si>
  <si>
    <t>Időskorúak ápoló-gondozó otthoni ellátásához</t>
  </si>
  <si>
    <t>▪  Szakmai dolgozók bértámogatása</t>
  </si>
  <si>
    <t>▪  Intézmény-üzemeltetési támogatása</t>
  </si>
  <si>
    <t>Gyermekétkeztetés támogatása</t>
  </si>
  <si>
    <t>B114.</t>
  </si>
  <si>
    <t>Települési önkormányzatok nyilvános könyvtári</t>
  </si>
  <si>
    <t>és közművelődési feladatainak támogatása</t>
  </si>
  <si>
    <t xml:space="preserve">támogatások </t>
  </si>
  <si>
    <t xml:space="preserve">Közhatalmi </t>
  </si>
  <si>
    <t>átvett</t>
  </si>
  <si>
    <t xml:space="preserve"> pénzeszközök</t>
  </si>
  <si>
    <t xml:space="preserve">államháztartáson </t>
  </si>
  <si>
    <t>belülről</t>
  </si>
  <si>
    <t>Ellátottak pénbeli juttatásai</t>
  </si>
  <si>
    <t>K1</t>
  </si>
  <si>
    <t>K2</t>
  </si>
  <si>
    <t>K3</t>
  </si>
  <si>
    <t>K4</t>
  </si>
  <si>
    <t>K5</t>
  </si>
  <si>
    <t>K6</t>
  </si>
  <si>
    <t>K7</t>
  </si>
  <si>
    <t>Egyéb felhalmozási célú kiadások</t>
  </si>
  <si>
    <t>K8</t>
  </si>
  <si>
    <t>Egyéb működési célú támogatások államháztartáson kívülre</t>
  </si>
  <si>
    <t>Egyéb működési célú támogatások államháztartáson belülre</t>
  </si>
  <si>
    <t xml:space="preserve">K9 </t>
  </si>
  <si>
    <t>INTÉZMÉNYEK KIADÁSAI</t>
  </si>
  <si>
    <t>K1.</t>
  </si>
  <si>
    <t>K2.</t>
  </si>
  <si>
    <t>K3.</t>
  </si>
  <si>
    <t>K4.</t>
  </si>
  <si>
    <t>Ellátottak  pénzbeli juttatásai</t>
  </si>
  <si>
    <t>Egyéb működési célú kiadások</t>
  </si>
  <si>
    <t xml:space="preserve">K5. </t>
  </si>
  <si>
    <t>K6.</t>
  </si>
  <si>
    <t>K7.</t>
  </si>
  <si>
    <t>K8.</t>
  </si>
  <si>
    <t>K506.</t>
  </si>
  <si>
    <t>K511.</t>
  </si>
  <si>
    <r>
      <t xml:space="preserve"> </t>
    </r>
    <r>
      <rPr>
        <sz val="10"/>
        <rFont val="Arial"/>
        <family val="2"/>
      </rPr>
      <t>▪</t>
    </r>
  </si>
  <si>
    <t xml:space="preserve"> költségvetési kiadásai összesen:</t>
  </si>
  <si>
    <t>költségvetési kiadásai összesen:</t>
  </si>
  <si>
    <t>K5.</t>
  </si>
  <si>
    <t>Egyéb működési célú kiadások összesen:</t>
  </si>
  <si>
    <t>Környezetvédelem</t>
  </si>
  <si>
    <t>Általános iskolák működtetéséhez szükséges technikai</t>
  </si>
  <si>
    <t>Iskolai konyhák működtetési kiadásai</t>
  </si>
  <si>
    <t>Ózdi Városkerti Óvodák</t>
  </si>
  <si>
    <t>Ózdi Petőfi Úti-Csépányi Összevont Óvoda</t>
  </si>
  <si>
    <t>Ózdi Béke Telepi Óvodák</t>
  </si>
  <si>
    <t>Iskolai konyhán foglalkoztatottak járulékai</t>
  </si>
  <si>
    <t>Óvodai konyha működtetési kiadásai</t>
  </si>
  <si>
    <t>Ózdi Muzeális Gyűjtemény foglalkoztatottjainak</t>
  </si>
  <si>
    <t>Ózdi Muzeális Gyűjtemény dologi kiadásai</t>
  </si>
  <si>
    <t>Ózdi  Polgármesteri Hivatal</t>
  </si>
  <si>
    <t>Felhalmozási célú átvett pénzeszközök</t>
  </si>
  <si>
    <t xml:space="preserve">III. Kiemelt kiadási előirányzatok </t>
  </si>
  <si>
    <t xml:space="preserve">IV. Kiemelt bevételi előirányzatok </t>
  </si>
  <si>
    <t>Társulásoktól és költségvetési szerveiktől</t>
  </si>
  <si>
    <t xml:space="preserve"> ▫  működési célú</t>
  </si>
  <si>
    <t xml:space="preserve"> ▫  felhalmozási célú</t>
  </si>
  <si>
    <t>Egyéb működési célú támogatások bevételei államháztartáson belülről</t>
  </si>
  <si>
    <t>Egyéb működési célú támogatások bevételei államháztartáson belülről összesen:</t>
  </si>
  <si>
    <t>Helyi iparűzési adó</t>
  </si>
  <si>
    <t>Önkormányzati vagyonnal való gazdálkodással kapcsolatos feladatok</t>
  </si>
  <si>
    <t>Közbiztonság</t>
  </si>
  <si>
    <t>Közúti közlekedés</t>
  </si>
  <si>
    <t>Kommunális létesítményekkel kapcsolatos feladatok</t>
  </si>
  <si>
    <t>Város-és községgazdálkodási egyéb szolgáltatások</t>
  </si>
  <si>
    <t>Egészségügy</t>
  </si>
  <si>
    <t>Szabadidő, sport, kultúra és vallás</t>
  </si>
  <si>
    <t>Szociális védelem</t>
  </si>
  <si>
    <t>Munkaszervezeti feladatokhoz</t>
  </si>
  <si>
    <t>Egyéb működési célú támogatások államháztartáson belülre összesen</t>
  </si>
  <si>
    <t>Önkormányzati többségi tulajdonú nem pénzügyi vállalkozásnak</t>
  </si>
  <si>
    <t>ÓZDINVEST KFT-nek</t>
  </si>
  <si>
    <t>Egyéb működési célú támogatások államháztartáson kívülre összesen:</t>
  </si>
  <si>
    <t>Kedvezményes bérleti díjak utáni ÁFA</t>
  </si>
  <si>
    <t>Kaszinó üzemeltetésére</t>
  </si>
  <si>
    <t>Közbiztonság összesen:</t>
  </si>
  <si>
    <t>Közfoglalkoztatás összesen:</t>
  </si>
  <si>
    <t>Közúti közlekedés összesen:</t>
  </si>
  <si>
    <t>Monitoring kutak (TESCO, UNICO területén)</t>
  </si>
  <si>
    <t>működtetésére</t>
  </si>
  <si>
    <t>Egyéb vállalkozásnak</t>
  </si>
  <si>
    <t>Környezetvédelem összesen:</t>
  </si>
  <si>
    <t>Kommunális létesítményekkel kapcsolatos feladatok összesen:</t>
  </si>
  <si>
    <t>működési támogatás</t>
  </si>
  <si>
    <t>K512.</t>
  </si>
  <si>
    <t>Város-és községgazdálkodási egyéb szolgáltatások összesen:</t>
  </si>
  <si>
    <t>Tartalékok összesen:</t>
  </si>
  <si>
    <t>Sportszervezetek támogatása</t>
  </si>
  <si>
    <t>Oktatás összesen:</t>
  </si>
  <si>
    <t>Pénzbeli és természetbeni szociális ellátások</t>
  </si>
  <si>
    <t>bank- és postaköltségére</t>
  </si>
  <si>
    <t>Szociális és gyermekjóléti feladatokra</t>
  </si>
  <si>
    <t>Feladatalápú támogatás átutalása</t>
  </si>
  <si>
    <t>Szociális védelem összesen:</t>
  </si>
  <si>
    <t>Ózdi Ipari Park Kft részére fizetendő bérleti díj</t>
  </si>
  <si>
    <t>Pályázatok előkészítési költségeire</t>
  </si>
  <si>
    <t>Feladatonkénti részletes felsorolása  a  .sz.mellékletben</t>
  </si>
  <si>
    <t>Ellátottak pénzbeli juttatásai</t>
  </si>
  <si>
    <t>Felhalmozási célú támogatások államháztartáson belülről</t>
  </si>
  <si>
    <t>Működési célú átvett pénzeszköz</t>
  </si>
  <si>
    <t>Felhalmozási célú átvett pénzeszköz</t>
  </si>
  <si>
    <t>Államhatalmi és végrehajtó szervezetek tevékenységei</t>
  </si>
  <si>
    <t>Államhatalmi és végrehajtó szervezetek tevékenységei összesen:</t>
  </si>
  <si>
    <t xml:space="preserve"> - Önkormányzatok működési támogatása</t>
  </si>
  <si>
    <t xml:space="preserve"> -Egyéb működési célú támogatások bevételei </t>
  </si>
  <si>
    <t xml:space="preserve">   államháztartáson belülről</t>
  </si>
  <si>
    <t xml:space="preserve"> -Vagyoni tipusú adók</t>
  </si>
  <si>
    <t>rendezésével, önkormányzati ingatlanok értékesítésével,</t>
  </si>
  <si>
    <t>művelési ág változás kiadásai) földhivatali szolgáltatási</t>
  </si>
  <si>
    <t xml:space="preserve">(értékbecslések, energetikai tanusítványok, telekhatár rendezések, </t>
  </si>
  <si>
    <t>számítógépes előállításához szükséges program</t>
  </si>
  <si>
    <t>szolgáltatási díjával kapcsolatos kiadásokra</t>
  </si>
  <si>
    <t>Volt Ady Kollégium üzemeltetésére</t>
  </si>
  <si>
    <t>ÓZDSZOLG Nonprofit Kft -nek</t>
  </si>
  <si>
    <t>Alapítványok, karitatív és egyéb civil szervezetek támogatása</t>
  </si>
  <si>
    <t xml:space="preserve"> ▫  működési támogatás</t>
  </si>
  <si>
    <t>Ózdi Kommunikációs Nonprofit Kft-nek</t>
  </si>
  <si>
    <t>B1. Működési célú támogatások államháztartáson belülről</t>
  </si>
  <si>
    <t>B4. Működési bevételek</t>
  </si>
  <si>
    <t>B6. Működési célú átvett pénzeszközök</t>
  </si>
  <si>
    <t>a.) Vagyoni tipusú adók -Építményadó</t>
  </si>
  <si>
    <t>c.) Egyéb közhatalmi bevételek</t>
  </si>
  <si>
    <t>B3. Közhatalmi bevételek</t>
  </si>
  <si>
    <t>a.)Működési célú kölcsönök visszatérülései államháztartáson kívülről</t>
  </si>
  <si>
    <t>b.)Egyéb működési célú átvett pénzeszközök</t>
  </si>
  <si>
    <t>a.)Önkormányzatok működési támogatásai</t>
  </si>
  <si>
    <t xml:space="preserve">    Helyi önkormányzatok működésének általános támogatásai</t>
  </si>
  <si>
    <t xml:space="preserve">    Települési önkormányzatok kulturális feladatainak támogatása</t>
  </si>
  <si>
    <t>b.)Egyéb működési célú támogatások bevételei államháztartáson belülről</t>
  </si>
  <si>
    <t>Feladatonkénti részletes felsorolása  a  8.sz.mellékletben</t>
  </si>
  <si>
    <t>Óvodai konyhán foglalkoztatottak járulékai</t>
  </si>
  <si>
    <t>Feladatonkénti részletes felsorolása  a   7.sz.mellékletben</t>
  </si>
  <si>
    <t>B8. Finanszírozási bevételek</t>
  </si>
  <si>
    <t>a.)Maradvány igénybevétele</t>
  </si>
  <si>
    <t>K1. Személyi juttatások</t>
  </si>
  <si>
    <t>K3. Dologi kiadások</t>
  </si>
  <si>
    <t>K4. Ellátottak pénzbeli juttatásai</t>
  </si>
  <si>
    <t>K5.Egyéb működési célú kiadások</t>
  </si>
  <si>
    <t>B5. Felhalmozási bevételek</t>
  </si>
  <si>
    <t>B7. Felhalmozási célú átvett pénzeszközök</t>
  </si>
  <si>
    <t>a.)Ingatlanok értékesítése</t>
  </si>
  <si>
    <t>b.)Részesedések értékesítése</t>
  </si>
  <si>
    <t>B2. Felhalmozási célú támogatások államháztartáson belülről</t>
  </si>
  <si>
    <t>K6. Beruházások</t>
  </si>
  <si>
    <t>K7. Felújítások</t>
  </si>
  <si>
    <t>K8. Egyéb felhalmozási célú kiadások</t>
  </si>
  <si>
    <t>a.) Egyéb felhalmozási célú támogatások államháztartáson belülre</t>
  </si>
  <si>
    <t>b.)Egyéb felhalmozási célú támogatások államháztartáson kívülre</t>
  </si>
  <si>
    <t>Egyéb felhalmozási célú kiadások összesen:</t>
  </si>
  <si>
    <t xml:space="preserve"> -Egyéb közhatalmi bevételek</t>
  </si>
  <si>
    <t>K9.</t>
  </si>
  <si>
    <t>Egyéb működési célú kiadások (tartalékokkal)</t>
  </si>
  <si>
    <t>B1+…+B7.</t>
  </si>
  <si>
    <t>B1+…+B8.</t>
  </si>
  <si>
    <t>Feladatonkénti részletes felsorolása a   7.sz.mellékletben</t>
  </si>
  <si>
    <t xml:space="preserve">ÉRV Zrt-től </t>
  </si>
  <si>
    <t>üzemeltetésből származó mennyiségarányos bérleti díj</t>
  </si>
  <si>
    <t>(bevétellel összefüggésben)</t>
  </si>
  <si>
    <t>Egyéb felhalmozási célú támogatások államháztartáson kívülre</t>
  </si>
  <si>
    <t xml:space="preserve">   alapjára történő befizetéshez</t>
  </si>
  <si>
    <t xml:space="preserve"> ▫  önkormányzati tulajdonú ingatlanok fejlesztési</t>
  </si>
  <si>
    <t>háztartási szennyvíz ártalmatlanítására</t>
  </si>
  <si>
    <t xml:space="preserve"> ▫  Belső ellenőrzési feladatokhoz</t>
  </si>
  <si>
    <t>B25.</t>
  </si>
  <si>
    <t>Egyéb felhalmozási célú támogatások bevételei államháztartáson belülről</t>
  </si>
  <si>
    <t>Egyéb bírság, pótlék</t>
  </si>
  <si>
    <t>B402.</t>
  </si>
  <si>
    <t>Szolgáltatások ellenértéke</t>
  </si>
  <si>
    <r>
      <rPr>
        <u val="single"/>
        <sz val="10"/>
        <rFont val="CG Times"/>
        <family val="1"/>
      </rPr>
      <t>ÉRV Zrt-től</t>
    </r>
    <r>
      <rPr>
        <sz val="10"/>
        <rFont val="CG Times"/>
        <family val="1"/>
      </rPr>
      <t xml:space="preserve"> </t>
    </r>
  </si>
  <si>
    <t xml:space="preserve"> ▫  2 db szippantó gépjármű bérleti díja</t>
  </si>
  <si>
    <t>B404.</t>
  </si>
  <si>
    <t>Tulajdonosi bevételek</t>
  </si>
  <si>
    <t>B406.</t>
  </si>
  <si>
    <t xml:space="preserve">  ▫  Mennyiségarányos bérleti díj ÁFÁ-ja</t>
  </si>
  <si>
    <t xml:space="preserve">  ▫  2 db szippantó gépjármű bérleti díj ÁFÁ-ja</t>
  </si>
  <si>
    <t>Költségvetési bevételek összesen: (B1+B2+…+B7)</t>
  </si>
  <si>
    <t>támogatása összesen:</t>
  </si>
  <si>
    <r>
      <t xml:space="preserve">b.) </t>
    </r>
    <r>
      <rPr>
        <u val="single"/>
        <sz val="10.5"/>
        <rFont val="CG Times"/>
        <family val="1"/>
      </rPr>
      <t>Termékek és szolgáltatások adói</t>
    </r>
    <r>
      <rPr>
        <sz val="10.5"/>
        <rFont val="CG Times"/>
        <family val="1"/>
      </rPr>
      <t xml:space="preserve"> -Helyi iparűzési adó</t>
    </r>
  </si>
  <si>
    <t xml:space="preserve">                                                    -Gépjárműadók</t>
  </si>
  <si>
    <t xml:space="preserve">                                                    -Egyéb áruhasználati és szolgáltatási adók</t>
  </si>
  <si>
    <t>a.) Egyéb működési célú támogatások államháztartáson belülre</t>
  </si>
  <si>
    <t>b.)Működési célú kölcsönök nyújtása államháztartáson kívülre</t>
  </si>
  <si>
    <t>c.)Egyéb működési célú kiadások államháztartáson kívülre</t>
  </si>
  <si>
    <t>d.)Tartalékok</t>
  </si>
  <si>
    <t xml:space="preserve">a.)Felhalmozási célú önkormányzati támogatások </t>
  </si>
  <si>
    <t>b.)Egyes felhalmozási célú támogatások bevétele államháztartáson belülről</t>
  </si>
  <si>
    <t xml:space="preserve">  - tulajdonosi bevételek</t>
  </si>
  <si>
    <t>b.)Egyéb felhalmozási célú átvett pénzeszközök</t>
  </si>
  <si>
    <t xml:space="preserve"> ▫  Munkaszervezeti feladatokhoz</t>
  </si>
  <si>
    <t>2 db szippantó gépjármű bérleti díj utáni ÁFA befizetése</t>
  </si>
  <si>
    <t>Feladatonkénti részletes felsorolása  a  7.sz.mellékletben</t>
  </si>
  <si>
    <t>Egészségügy összesen:</t>
  </si>
  <si>
    <t xml:space="preserve">Óvodai étkeztetés </t>
  </si>
  <si>
    <t>a.) Felhalmozási célú kölcsönök visszatérülése államháztartáson kívülről</t>
  </si>
  <si>
    <t xml:space="preserve">   Maradvány igénybevétele</t>
  </si>
  <si>
    <t>K I M U T A T Á S</t>
  </si>
  <si>
    <t>az önkormányzat költségvetési évet követő három év tervezett előirányzatairól</t>
  </si>
  <si>
    <t>Ózd Kistérség Többcélú Társulásától</t>
  </si>
  <si>
    <t xml:space="preserve"> -Termékek és szolgáltatások adói</t>
  </si>
  <si>
    <t xml:space="preserve">    ▫ Helyi iparűzési adó</t>
  </si>
  <si>
    <t xml:space="preserve">    ▫ Gépjárműadók</t>
  </si>
  <si>
    <t xml:space="preserve">    ▫ Egyéb áruhasználati és szolgáltatási adók  </t>
  </si>
  <si>
    <t xml:space="preserve">     (talajterhelési díj)</t>
  </si>
  <si>
    <t>Egyes szociális és gyermekjóléti feladatok támogatása</t>
  </si>
  <si>
    <t>2018.</t>
  </si>
  <si>
    <t xml:space="preserve">▪  Zöldterület-gazdálkodással kapcsolatos feladatok </t>
  </si>
  <si>
    <t>Lakott területtel kapcsolatos feladatok támogatása</t>
  </si>
  <si>
    <t xml:space="preserve">Kiegészítő támogatás az óvodapedagógusok minősítéséből adódó </t>
  </si>
  <si>
    <t>▪ Bértámogatás</t>
  </si>
  <si>
    <t>Települési önkormányzatok szociális,  gyermekjóléti és gyermek-</t>
  </si>
  <si>
    <t>étkeztetési feladatainak támogatása összesen:</t>
  </si>
  <si>
    <t>Gépjárműadó</t>
  </si>
  <si>
    <t xml:space="preserve"> ▫  csatornatisztító jármű bérleti díja</t>
  </si>
  <si>
    <t xml:space="preserve">  ▫  Üzemeltetésből származó mennyiségarányos bérleti díj</t>
  </si>
  <si>
    <t>▪  ÓZDSZOLG Nonprofit Kft-től</t>
  </si>
  <si>
    <t xml:space="preserve">  ▫  Erdők vagyonkezelési díja</t>
  </si>
  <si>
    <t xml:space="preserve">  ▫  Erdők használati díja</t>
  </si>
  <si>
    <t xml:space="preserve">  ▫  csatornatisztító jármű bérleti díj ÁFÁ-ja</t>
  </si>
  <si>
    <t xml:space="preserve">    vagyonkezelési és használati díj ÁFÁ-ja</t>
  </si>
  <si>
    <t>Előző évi maradvány igénybevétele</t>
  </si>
  <si>
    <t>Ózdi Német Nemzetiségi Önkormányzatnak</t>
  </si>
  <si>
    <t>csatornatisztító jármű bérleti díj utáni ÁFA befizetés</t>
  </si>
  <si>
    <t>Brassói úti Székház felújítási alapjára</t>
  </si>
  <si>
    <t>Sajó-Bódva Völgye és Környéke Hulladékkezelési</t>
  </si>
  <si>
    <t>megtérítése</t>
  </si>
  <si>
    <t>Egyéb működési célú támogatások államháztartáson belülre összesen:</t>
  </si>
  <si>
    <t>Közkutas ivóvízszolgáltatás kiadásaira</t>
  </si>
  <si>
    <t>a Turisztikai projekttel kapcsolatban (12 hó)</t>
  </si>
  <si>
    <t>Önkormányzati kiegészítő támogatás</t>
  </si>
  <si>
    <t xml:space="preserve">többlet kiadásokhoz </t>
  </si>
  <si>
    <t>Települési önkormányzatok szociális, gyermekjóléti és</t>
  </si>
  <si>
    <t>▪  Időskorúak nappali intézményi ellátása</t>
  </si>
  <si>
    <t>▪  Szenvedélybetegek nappali intézményi ellátása</t>
  </si>
  <si>
    <t>▪  Hajléktalanok nappali intézményi ellátása</t>
  </si>
  <si>
    <t>gépjárműadó</t>
  </si>
  <si>
    <t>Ózdi Sajóvárkonyi-Táblai Összevont Óvoda</t>
  </si>
  <si>
    <t>II. Költségvetési alcímek</t>
  </si>
  <si>
    <t>Ózdi Városközponti Óvodák</t>
  </si>
  <si>
    <t>Ózdi Városközponti  Óvodák</t>
  </si>
  <si>
    <t>Tárgyi eszközök üzemeltetésbe adásából</t>
  </si>
  <si>
    <t>Vagyonkezelésbe adásból származó bevétel</t>
  </si>
  <si>
    <t>ÓZDSZOLG Nonprofit Kft által fizetett vagyonkezelési és</t>
  </si>
  <si>
    <t xml:space="preserve">ÓZDINVEST Kft által fizetett üzemeltetési  díj </t>
  </si>
  <si>
    <t>LH díj, óvadék visszafizetésre</t>
  </si>
  <si>
    <t>Észak-magyarországi Közlekedési Központ Zrt-nek</t>
  </si>
  <si>
    <r>
      <rPr>
        <u val="single"/>
        <sz val="10"/>
        <rFont val="CG Times"/>
        <family val="1"/>
      </rPr>
      <t>Önkormányzati Társulásnak</t>
    </r>
    <r>
      <rPr>
        <sz val="10"/>
        <rFont val="CG Times"/>
        <family val="1"/>
      </rPr>
      <t xml:space="preserve"> hulladékszállítási veszteség</t>
    </r>
  </si>
  <si>
    <r>
      <rPr>
        <u val="single"/>
        <sz val="10"/>
        <rFont val="CG Times"/>
        <family val="1"/>
      </rPr>
      <t>ÉRV Zrt-nek</t>
    </r>
    <r>
      <rPr>
        <sz val="10"/>
        <rFont val="CG Times"/>
        <family val="1"/>
      </rPr>
      <t xml:space="preserve"> nem közművel összegyűjtött</t>
    </r>
  </si>
  <si>
    <t>Felhalmozási tartalék váratlan kiadásokra</t>
  </si>
  <si>
    <t>▪ Üzemeltetési támogatás</t>
  </si>
  <si>
    <t xml:space="preserve">     gyermekétkeztetési feladatainak támogatása</t>
  </si>
  <si>
    <t xml:space="preserve">    Települési önkormányzatok szociális, gyermekjóléti és</t>
  </si>
  <si>
    <t xml:space="preserve">       (levonva a tulajdonosi bevételek összege) </t>
  </si>
  <si>
    <t xml:space="preserve"> - költségvetési maradványból</t>
  </si>
  <si>
    <t xml:space="preserve">Finanszírozási bevételek </t>
  </si>
  <si>
    <t>Települési önkormányzatok szociális, gyermekjóléti és gyermekétkeztetési feladatainak támogatása</t>
  </si>
  <si>
    <t xml:space="preserve"> - Egyéb működési célú támogatások államháztartáson belülről</t>
  </si>
  <si>
    <t>** EUR árfolyam alapján fizetjük.</t>
  </si>
  <si>
    <t xml:space="preserve">NYITÓ </t>
  </si>
  <si>
    <t xml:space="preserve">     ZÁRÓ </t>
  </si>
  <si>
    <t>BEVÉTELI JOGCÍM</t>
  </si>
  <si>
    <t xml:space="preserve">            (levonva a tulajdonosi bevételek  összege)</t>
  </si>
  <si>
    <t>Egyházak támogatása</t>
  </si>
  <si>
    <t>Ózdi Városüzemeltető Intézmény</t>
  </si>
  <si>
    <t>Ózd Városi Rendészet</t>
  </si>
  <si>
    <t>Az önkormányzat 2016. évi költségvetésének címrendje</t>
  </si>
  <si>
    <r>
      <rPr>
        <u val="single"/>
        <sz val="10"/>
        <rFont val="CG Times"/>
        <family val="1"/>
      </rPr>
      <t>Ózd Városi Rendészet</t>
    </r>
    <r>
      <rPr>
        <sz val="10"/>
        <rFont val="CG Times"/>
        <family val="1"/>
      </rPr>
      <t xml:space="preserve"> helyszíni bírságból származó bevétel</t>
    </r>
  </si>
  <si>
    <t>▪ Beszámítás összege</t>
  </si>
  <si>
    <t>Köznevelési intézmények működtetéséhez kapcsoldó</t>
  </si>
  <si>
    <t>támogatás</t>
  </si>
  <si>
    <t>▪  Család- és gyermekjóléti szolgálat</t>
  </si>
  <si>
    <t>▪  Család- és gyermekjóléti központ</t>
  </si>
  <si>
    <t xml:space="preserve">  étkeztetésének támogatása</t>
  </si>
  <si>
    <t>Támogató szolgáltatás</t>
  </si>
  <si>
    <t>Szenvedélybetegek részére nyújtott közösségi alapellátás</t>
  </si>
  <si>
    <r>
      <rPr>
        <u val="single"/>
        <sz val="10"/>
        <rFont val="CG Times"/>
        <family val="1"/>
      </rPr>
      <t>ÓZDINVEST Kft</t>
    </r>
    <r>
      <rPr>
        <sz val="10"/>
        <rFont val="CG Times"/>
        <family val="1"/>
      </rPr>
      <t xml:space="preserve"> által fizetett üzemeltetési díj ÁFÁ-ja</t>
    </r>
  </si>
  <si>
    <t>ÉRV Zrt-től</t>
  </si>
  <si>
    <t>ÓZDSZOLG Nonprofit Kft által fizetett</t>
  </si>
  <si>
    <t>Városüzemeltetési és foglalkoztatási osztályon dolgozók</t>
  </si>
  <si>
    <t xml:space="preserve"> járulékai</t>
  </si>
  <si>
    <t>kiadásai</t>
  </si>
  <si>
    <t>Városüzemeltetési és foglalkoztatási osztály működtetésének</t>
  </si>
  <si>
    <t>Startprogram Iroda</t>
  </si>
  <si>
    <t>Önkormányzat beszerzéseinek közbeszerzési díjára</t>
  </si>
  <si>
    <t>K89.</t>
  </si>
  <si>
    <t>Ózd-Gömör Polgárőr Egyesület támogatása</t>
  </si>
  <si>
    <t>Ózd és Térsége Polgárőrség támogatása</t>
  </si>
  <si>
    <t xml:space="preserve"> -  Startprogram Iroda dologi kiadásaira</t>
  </si>
  <si>
    <t>Startprogram Iroda összesen:</t>
  </si>
  <si>
    <t>Forgalmi rend változással kapcsolatos autóoktatók</t>
  </si>
  <si>
    <t>és lakossági javaslatok költségeire</t>
  </si>
  <si>
    <t xml:space="preserve">     megtérítésére</t>
  </si>
  <si>
    <t>Környezetvédelmi Intézkedési Terv feladataihoz</t>
  </si>
  <si>
    <t xml:space="preserve">Ózd, Gál-völgye úti rekultivált hulladéklerakó </t>
  </si>
  <si>
    <t>utógondozási munkáira</t>
  </si>
  <si>
    <t>őrzésére</t>
  </si>
  <si>
    <t>kaszálásra</t>
  </si>
  <si>
    <t>(központi támogatásból)</t>
  </si>
  <si>
    <t xml:space="preserve">Ózdi Ipari Park Kft területén lévő önkormányzati terület </t>
  </si>
  <si>
    <t>őrzésének díja (14 hónap)</t>
  </si>
  <si>
    <t>Ózdi Sport-és Élményközpont Nonprofit Kft-nek</t>
  </si>
  <si>
    <t>Települési támogatás</t>
  </si>
  <si>
    <t>Szociális rendezvények</t>
  </si>
  <si>
    <t>Gyerekesély Iroda kiadásaira</t>
  </si>
  <si>
    <t xml:space="preserve">▪ </t>
  </si>
  <si>
    <t xml:space="preserve">    Beszámítás összege</t>
  </si>
  <si>
    <t>Egyéb bírság</t>
  </si>
  <si>
    <t>Helyi önkormányzatok működésének általános támogatása</t>
  </si>
  <si>
    <t>B74.</t>
  </si>
  <si>
    <t>(Uraj, Susa, Center, Szentsimon, Szenna)</t>
  </si>
  <si>
    <t>Digitális Iroda dologi kiadásai</t>
  </si>
  <si>
    <t>Biztos Kezdet Gyermekház keretében</t>
  </si>
  <si>
    <t>foglalkoztatottak személyi juttatásai</t>
  </si>
  <si>
    <t>Gyermekesély Iroda keretében</t>
  </si>
  <si>
    <t>Környezetközpontú Irányítási Rendszer működtetési</t>
  </si>
  <si>
    <t>költségeire</t>
  </si>
  <si>
    <t>ÖSSZESEN:(1+9 címek együtt)</t>
  </si>
  <si>
    <t>Piac út- Sárli út körforgalmi csomópont terv engedélyeztetésére</t>
  </si>
  <si>
    <t>K513.</t>
  </si>
  <si>
    <t>ÉRV Zrt által fizetett viziközmű üzemeltetési díjból</t>
  </si>
  <si>
    <t>Feladatonkénti részletes felsorolása  a   8.sz.mellékletben</t>
  </si>
  <si>
    <t xml:space="preserve">K8. </t>
  </si>
  <si>
    <t>Egyéb felhalmozásii célú kiadások</t>
  </si>
  <si>
    <t>Ózdi Kommunikációs Nonprofit Kft-nek fejlesztésre</t>
  </si>
  <si>
    <t>Pályázat keretében foglalkoztatottak</t>
  </si>
  <si>
    <t>gazdálkodással kapcsolatos feladatok</t>
  </si>
  <si>
    <t>Előző évi maradvány</t>
  </si>
  <si>
    <t>Városüzemeltetési és foglalkoztatási osztály</t>
  </si>
  <si>
    <t>MŰKÖDÉSI  KIADÁS</t>
  </si>
  <si>
    <t>FELHALMOZÁSI    KIADÁS</t>
  </si>
  <si>
    <t>MŰKÖDÉSI   BEVÉTEL</t>
  </si>
  <si>
    <t>FELHALMOZÁSI BEVÉTEL</t>
  </si>
  <si>
    <t xml:space="preserve">(óvodapedagógusok, dajkák és a nem közvetlen </t>
  </si>
  <si>
    <t>(Ózd, Vasvár út 19.1/3.)</t>
  </si>
  <si>
    <t xml:space="preserve">Iskolai  étkeztetés </t>
  </si>
  <si>
    <t>Digitális Iroda</t>
  </si>
  <si>
    <t>Felhalmozási célú maradvány</t>
  </si>
  <si>
    <t>Ózdi Ipari Park Kft bérleti díj MaNDA projekt kapcsán ***</t>
  </si>
  <si>
    <t>B3.Közhatalmi bevételek</t>
  </si>
  <si>
    <t xml:space="preserve">  -Helyi iparűzési adóból felhalmozási célú </t>
  </si>
  <si>
    <t xml:space="preserve">*** Határozatlan idejű szerződés miatt a prognosztizálás 10 évre történt.  </t>
  </si>
  <si>
    <t>Biztos Kezdet Gyermekház kiadásaira</t>
  </si>
  <si>
    <t>gyermekétkeztetési feladatainak támogatása</t>
  </si>
  <si>
    <t>Tárgyi eszközök bérbeadásából származó bevételek</t>
  </si>
  <si>
    <t>(gondnokok, fűtők, gépkocsivezetők, karbantartók, takarítók)</t>
  </si>
  <si>
    <t>Munkaadókat terhelő járulékok és szociális hozzájárulási adó</t>
  </si>
  <si>
    <t>hozzájárulási adó</t>
  </si>
  <si>
    <t>Feladatonkénti részletes felsorolása  a 7 .sz.mellékletben</t>
  </si>
  <si>
    <t>Feladatonkénti részletes felsorolása  a 8 .sz.mellékletben</t>
  </si>
  <si>
    <t>Önkormányzati vagyonnal való gazdálkodással kapcsolatos feladatok összesen:</t>
  </si>
  <si>
    <t>viziközmű fejlesztésre szolgáló kötött felhasználású tartalék</t>
  </si>
  <si>
    <t>Szabadidő, sport, kultúra és vallás összesen:</t>
  </si>
  <si>
    <t>Ellátottak  pénzbeli juttatásai összesen:</t>
  </si>
  <si>
    <t>K2.Munkaadókat terhelő járulékok és szociális hozzájárulási adó</t>
  </si>
  <si>
    <t>b.)Egyéb tárgyi eszköz,  részvény értékesítése</t>
  </si>
  <si>
    <t xml:space="preserve">       Adatok: ezer Ft-ban</t>
  </si>
  <si>
    <t>Alcím</t>
  </si>
  <si>
    <t>Kiemelt előir.</t>
  </si>
  <si>
    <t>Városüzemeltetési feladatok kiadásai</t>
  </si>
  <si>
    <t>Érdekeltségnövelő pályázat önrészéből műszaki, technikai</t>
  </si>
  <si>
    <t>eszközbeszerzés</t>
  </si>
  <si>
    <t>Ózdi Művelődési Intézmények kiadásai összesen:</t>
  </si>
  <si>
    <t>INTÉZMÉNYEK BERUHÁZÁSI KIADÁSAI ÖSSZESEN:</t>
  </si>
  <si>
    <t>Városrehabilitációs  célú feladatokra</t>
  </si>
  <si>
    <t>Önkormányzati vagyonnal való gazdálkodással kapcsolatos feladatok kiadásai összesen:</t>
  </si>
  <si>
    <t>Közvilágítási hálózatfejlesztés</t>
  </si>
  <si>
    <t>Kommunális létesítményekkel kapcsolatos feladatok kiadásai összesen:</t>
  </si>
  <si>
    <t>ÖNKORMÁNYZAT BERUHÁZÁSI KIADÁSAI ÖSSZESEN:</t>
  </si>
  <si>
    <t>INTÉZMÉNYEK ÉS ÖNKORMÁNYZAT BERUHÁZÁSI KIADÁSAI MINDÖSSZESEN:</t>
  </si>
  <si>
    <t>INTÉZMÉNYEK FELÚJÍTÁSI KIADÁSAI ÖSSZESEN:</t>
  </si>
  <si>
    <t>ÓZDINVEST Kft  üzemeltetésében lévő</t>
  </si>
  <si>
    <t>nem lakáscélú ingatlanok felújítása</t>
  </si>
  <si>
    <t>lakáscélú ingatlanok felújítása</t>
  </si>
  <si>
    <t>lévő temetők felújítása</t>
  </si>
  <si>
    <t>lévő piac felújítása</t>
  </si>
  <si>
    <t xml:space="preserve">Makro-Book Kft üzlethelyiségének felújítása </t>
  </si>
  <si>
    <t>bérbeszámítás alapján</t>
  </si>
  <si>
    <t xml:space="preserve">Munkaügyi Központ átalakítása </t>
  </si>
  <si>
    <t xml:space="preserve">bérbeszámítás alapján (Vasvár út 125.sz.) </t>
  </si>
  <si>
    <t>Szabadidő, sport kultúra és vallás kiadásai összesen:</t>
  </si>
  <si>
    <t>ÖNKORMÁNYZAT FELÚJÍTÁSI KIADÁSAI ÖSSZESEN:</t>
  </si>
  <si>
    <t>INTÉZMÉNYEK ÉS ÖNKORMÁNYZAT FELÚJÍTÁSI KIADÁSAI MINDÖSSZESEN:</t>
  </si>
  <si>
    <t>díjak, tranzakciós illetékek)</t>
  </si>
  <si>
    <t>Startmunka programok dologi kiadásainak önkormányzati önerejére</t>
  </si>
  <si>
    <t xml:space="preserve">használati díj utáni ÁFA befizetés </t>
  </si>
  <si>
    <t>Feladatonkénti részletes felsorolása  a   7. mellékletben</t>
  </si>
  <si>
    <t>Feladatonkénti részletes felsorolása  a 8. mellékletben</t>
  </si>
  <si>
    <t>A 2017. évi bevételi források intézményenkénti részletezése</t>
  </si>
  <si>
    <t>Az intézmények és az Önkormányzat 2017. évi bevételi forrásai kiemelt előirányzatonként</t>
  </si>
  <si>
    <t>2017. évi</t>
  </si>
  <si>
    <t>Az irányító szervtől kapott támogatás 2017. évi előirányzatának</t>
  </si>
  <si>
    <t xml:space="preserve">2017.évi </t>
  </si>
  <si>
    <t>Az intézmények és az Önkormányzat 2017. évi kiadási előirányzatai</t>
  </si>
  <si>
    <t>Az intézmények és az önkormányzat 2017. évi  beruházási kiadási előirányzatai feladatonként</t>
  </si>
  <si>
    <t xml:space="preserve">2017.évi előirányzat </t>
  </si>
  <si>
    <t>2017.évi előirányzat</t>
  </si>
  <si>
    <t>A 2017. évi működési bevételek és kiadások előirányzatainak mérlege</t>
  </si>
  <si>
    <t>A 2017. évi felhalmozási bevételek és kiadások előirányzatainak mérlege</t>
  </si>
  <si>
    <t>A 2017.évi bevételi és kiadási előirányzatok összevont mérlege</t>
  </si>
  <si>
    <t xml:space="preserve"> Az Önkormányzat 2017. évi előirányzat felhasználási terve</t>
  </si>
  <si>
    <t>Az Ózd Város Önkormányzata 2017. évi közvetett támogatásai</t>
  </si>
  <si>
    <t>Családalapítást és tanulást segítő támogatásokra</t>
  </si>
  <si>
    <t>ÓZDSZOLG Nonprofit Kft támogatása</t>
  </si>
  <si>
    <t xml:space="preserve"> ▫  2016.évi áthúzódó működési támogatás  </t>
  </si>
  <si>
    <t xml:space="preserve"> ▫  2017.évi működési támogatás 1-12.hóra a veszteség </t>
  </si>
  <si>
    <t>Vendégház üzemeltetésére</t>
  </si>
  <si>
    <t>Városi rendezvényekre</t>
  </si>
  <si>
    <t>Felsőoktatási képzési központ kiadásaira</t>
  </si>
  <si>
    <t>2021.és utáni</t>
  </si>
  <si>
    <t>Térfigyelő rendszer karbantartása, üzemeltetése ***</t>
  </si>
  <si>
    <t>Lakóterületi működési céltartalék</t>
  </si>
  <si>
    <t>Lakóterületi felhalmozási céltartalék</t>
  </si>
  <si>
    <t>Pedagógus társasház felújítási alapjára</t>
  </si>
  <si>
    <t>Strand felújítására</t>
  </si>
  <si>
    <t>48-as úti volt Vízmű Kft Székház megvásárlására</t>
  </si>
  <si>
    <t>Nyilvános WC kialakítására</t>
  </si>
  <si>
    <t>Ózdi Polgármesteri Hivatal kiadásai összesen:</t>
  </si>
  <si>
    <t>E-közműtérkép elkészítésére</t>
  </si>
  <si>
    <t>Ózdi Városüzemeltető Intézmény kiadásai összesen:</t>
  </si>
  <si>
    <t xml:space="preserve">ÓZDINVEST Kft  üzemeltetésében lévő </t>
  </si>
  <si>
    <t>Az intézmények és az önkormányzat 2017. évi felújítási kiadási előirányzatai feladatonként</t>
  </si>
  <si>
    <t>Informatikai és egyéb eszközök beszerzésére</t>
  </si>
  <si>
    <t>Települési önkormányzatok szociális feladainak egyéb támogatása</t>
  </si>
  <si>
    <t xml:space="preserve">   - személyi gondozás</t>
  </si>
  <si>
    <t xml:space="preserve">Kiegészítő támogatás a bölcsődében foglalkoztatott felsőfokú </t>
  </si>
  <si>
    <t xml:space="preserve"> ▫ szennyvízberuházás projekt keretén belül beszerzett</t>
  </si>
  <si>
    <t>B64.</t>
  </si>
  <si>
    <t>Működési célú visszatérítendő támogatások, kölcsönök</t>
  </si>
  <si>
    <t>ÓZDINVEST Kft-től tagi kölcsön visszafizetése</t>
  </si>
  <si>
    <t>szennyvízberuházás projekt keretén belül beszerzett</t>
  </si>
  <si>
    <t>munkagép és a hozzátartozó kiegészítő eszközök bérleti díj</t>
  </si>
  <si>
    <t>Szociális Városrehabilitáció projekt honlap tárhely díjára</t>
  </si>
  <si>
    <t>csekkadó költség megtérítése</t>
  </si>
  <si>
    <t>tagdíj</t>
  </si>
  <si>
    <t>Új komplett Településrendezési Terv készítésére</t>
  </si>
  <si>
    <t>Orvosi műhiba miatti járadék fizetésére (12 hó)</t>
  </si>
  <si>
    <t>Városimázs keret</t>
  </si>
  <si>
    <t>Rászoruló gyermekek szünidei étkeztetésének kiadásaira</t>
  </si>
  <si>
    <t xml:space="preserve">   - szociális segítés</t>
  </si>
  <si>
    <t xml:space="preserve">▪ Rászoruló gyermekek  intézményen kívüli szünidei </t>
  </si>
  <si>
    <t>kisgyermeknevelők és szakemberek béréhez</t>
  </si>
  <si>
    <t xml:space="preserve"> - Önerő Alap támogatás </t>
  </si>
  <si>
    <t>visszatérülése államháztartáson kívülről</t>
  </si>
  <si>
    <t>Felhalmozási célú visszatérítendő támogatások, kölcsönök visszatérülése</t>
  </si>
  <si>
    <t xml:space="preserve"> államháztartáson kívülről</t>
  </si>
  <si>
    <t xml:space="preserve">Önkormányzati Társulás </t>
  </si>
  <si>
    <t xml:space="preserve">"Ivóvízellátási infrastruktúra és elosztási rendszer fejlesztése </t>
  </si>
  <si>
    <t>és fenntartható irányítása" projekt kiadásaira</t>
  </si>
  <si>
    <t>foglalkoztatottak járulékai - december havi</t>
  </si>
  <si>
    <t>foglalkoztatottak személyi juttatása - december havi</t>
  </si>
  <si>
    <t>Számviteli osztályon dolgozók  járulékai</t>
  </si>
  <si>
    <t>Általános iskolák december havi közüzemi díja</t>
  </si>
  <si>
    <t>Számviteli osztály működtetésének kiadásai</t>
  </si>
  <si>
    <t>ÓMI kezelésében lévő szabadidő központok, kultúrházak,</t>
  </si>
  <si>
    <t xml:space="preserve">Kistérségi Gyerekesély Iroda fenntartására </t>
  </si>
  <si>
    <t>Számviteli osztályon dolgozók személyi juttatása</t>
  </si>
  <si>
    <t>Számviteli osztály</t>
  </si>
  <si>
    <t>2019.</t>
  </si>
  <si>
    <t>0</t>
  </si>
  <si>
    <t xml:space="preserve"> - Mislolci Egyetem</t>
  </si>
  <si>
    <t xml:space="preserve">   (2017.09.01-12.31.)</t>
  </si>
  <si>
    <t xml:space="preserve">    Működési célú kölcsönök visszatérülése államháztartáson kívülről</t>
  </si>
  <si>
    <t>Egyéb fejezeti kezelésű előirányzatból</t>
  </si>
  <si>
    <t>Biztos Kezdet Gyerekház működtetésére</t>
  </si>
  <si>
    <t>* Évente az infláció mértékével emelkedik</t>
  </si>
  <si>
    <t>Ivóvíz ellátási infrastruktúra és elosztási rendszer fejlesztéséhez</t>
  </si>
  <si>
    <t xml:space="preserve">    munkagép és a hozzátartozó kiegészítő eszközök bérleti díja</t>
  </si>
  <si>
    <t xml:space="preserve">  ▫ szennyvízberuházás projekt keretén belül beszerzett</t>
  </si>
  <si>
    <t xml:space="preserve">     munkagép és a hozzátartozó kiegészítő eszközök bérleti díj ÁFÁ-ja</t>
  </si>
  <si>
    <t>Iskolai konyhán foglalkoztatottak személyi juttatása</t>
  </si>
  <si>
    <t>Óvodai konyhán foglalkoztatottak személyi juttatása</t>
  </si>
  <si>
    <t xml:space="preserve">Civil Házban foglalkoztatottak személyi juttatása </t>
  </si>
  <si>
    <t xml:space="preserve">Városi Könyvtárban foglalkoztatottak személyi juttatása </t>
  </si>
  <si>
    <t>Ózdi Muzeális Gyűjtemény foglalkoztatottjainak járulékai</t>
  </si>
  <si>
    <t>Városi Könyvtárban foglalkoztatottak járulékai</t>
  </si>
  <si>
    <t xml:space="preserve">Startmunka program lebonyolításában </t>
  </si>
  <si>
    <t>résztvevők járulékaira</t>
  </si>
  <si>
    <t xml:space="preserve">résztvevők személyi juttatásaira </t>
  </si>
  <si>
    <t>Startprogram Iroda dologi kiadásaira</t>
  </si>
  <si>
    <t xml:space="preserve">Közvilágítás, térfigyelő kamerák áramdíja, bérleti díja  </t>
  </si>
  <si>
    <t>Sajó-Rima Régió  Határon átnyúló Együttműködés és ETT tagdíj **</t>
  </si>
  <si>
    <t>Sajó-Rima Régió  Határon átnyúló Együttműködés és ETT tagdíj</t>
  </si>
  <si>
    <t xml:space="preserve">AZ ÖNKORMÁNYZAT KIADÁSAINAK ÉS BEVÉTELEINEK KÖTELEZŐ, ÖNKÉNT VÁLLALT ÉS ÁLLAMIGAZGATÁSI </t>
  </si>
  <si>
    <r>
      <t xml:space="preserve"> </t>
    </r>
    <r>
      <rPr>
        <b/>
        <i/>
        <u val="single"/>
        <sz val="10"/>
        <rFont val="CG Times"/>
        <family val="1"/>
      </rPr>
      <t>1. melléklet az 1/2017. (II. 3)</t>
    </r>
  </si>
  <si>
    <r>
      <t>2</t>
    </r>
    <r>
      <rPr>
        <b/>
        <i/>
        <u val="single"/>
        <sz val="10"/>
        <rFont val="CG Times"/>
        <family val="1"/>
      </rPr>
      <t>. melléklet az 1/2017.  (II. 3.)</t>
    </r>
  </si>
  <si>
    <r>
      <t>3</t>
    </r>
    <r>
      <rPr>
        <b/>
        <i/>
        <u val="single"/>
        <sz val="10"/>
        <rFont val="CG Times"/>
        <family val="1"/>
      </rPr>
      <t>. melléklet az 1/2017.  (II. 3.)</t>
    </r>
  </si>
  <si>
    <r>
      <t>4</t>
    </r>
    <r>
      <rPr>
        <b/>
        <i/>
        <u val="single"/>
        <sz val="10"/>
        <rFont val="CG Times"/>
        <family val="1"/>
      </rPr>
      <t>. melléklet az 1/2017. (II. 3.)</t>
    </r>
  </si>
  <si>
    <r>
      <t>5</t>
    </r>
    <r>
      <rPr>
        <b/>
        <i/>
        <u val="single"/>
        <sz val="10"/>
        <rFont val="CG Times"/>
        <family val="1"/>
      </rPr>
      <t>. melléklet az 1/.2017. (II. 3.)</t>
    </r>
  </si>
  <si>
    <r>
      <t>6</t>
    </r>
    <r>
      <rPr>
        <b/>
        <i/>
        <u val="single"/>
        <sz val="10"/>
        <rFont val="CG Times"/>
        <family val="1"/>
      </rPr>
      <t>. melléklet az 1/2017. (II. 3.)</t>
    </r>
  </si>
  <si>
    <t>7. melléklet az 1/2017. (II. 3.)</t>
  </si>
  <si>
    <t>8. melléklet az 1/2017. (II. 3.)</t>
  </si>
  <si>
    <r>
      <t>9</t>
    </r>
    <r>
      <rPr>
        <b/>
        <i/>
        <u val="single"/>
        <sz val="10"/>
        <rFont val="CG Times"/>
        <family val="1"/>
      </rPr>
      <t>.melléklet az 1/2017. (II. 3.)</t>
    </r>
  </si>
  <si>
    <r>
      <t>10</t>
    </r>
    <r>
      <rPr>
        <b/>
        <i/>
        <u val="single"/>
        <sz val="10"/>
        <rFont val="CG Times"/>
        <family val="1"/>
      </rPr>
      <t xml:space="preserve"> melléklet az 1/2017. (II. 3.)</t>
    </r>
  </si>
  <si>
    <r>
      <t>11.</t>
    </r>
    <r>
      <rPr>
        <b/>
        <i/>
        <u val="single"/>
        <sz val="10"/>
        <rFont val="CG Times"/>
        <family val="1"/>
      </rPr>
      <t xml:space="preserve"> melléklet az 1/2017. (II. 3.)</t>
    </r>
  </si>
  <si>
    <t>12.  melléklet az 1/2017. (II. 3.)</t>
  </si>
  <si>
    <r>
      <t>13.</t>
    </r>
    <r>
      <rPr>
        <b/>
        <i/>
        <u val="single"/>
        <sz val="10"/>
        <rFont val="CG Times"/>
        <family val="1"/>
      </rPr>
      <t xml:space="preserve">  melléklet az 1/2017. (II. 3.)</t>
    </r>
  </si>
  <si>
    <r>
      <t>14.</t>
    </r>
    <r>
      <rPr>
        <b/>
        <i/>
        <u val="single"/>
        <sz val="10"/>
        <rFont val="CG Times"/>
        <family val="1"/>
      </rPr>
      <t xml:space="preserve">  melléklet az 1/2017. (II.3.)</t>
    </r>
  </si>
  <si>
    <r>
      <t>15.</t>
    </r>
    <r>
      <rPr>
        <b/>
        <i/>
        <u val="single"/>
        <sz val="10"/>
        <rFont val="CG Times"/>
        <family val="1"/>
      </rPr>
      <t xml:space="preserve"> melléklet az 1/2017. (II. 3.)</t>
    </r>
  </si>
  <si>
    <t>16. melléklet az 1/2017. (II. 3.)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</si>
</sst>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%"/>
  </numFmts>
  <fonts count="11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name val="CG Times"/>
      <family val="1"/>
    </font>
    <font>
      <b/>
      <i/>
      <u val="single"/>
      <sz val="10"/>
      <name val="CG Times"/>
      <family val="1"/>
    </font>
    <font>
      <i/>
      <sz val="10"/>
      <name val="CG Times"/>
      <family val="1"/>
    </font>
    <font>
      <u val="single"/>
      <sz val="10"/>
      <name val="CG Times"/>
      <family val="1"/>
    </font>
    <font>
      <b/>
      <i/>
      <u val="single"/>
      <sz val="11"/>
      <name val="CG Times"/>
      <family val="1"/>
    </font>
    <font>
      <sz val="11"/>
      <name val="MS Sans Serif"/>
      <family val="2"/>
    </font>
    <font>
      <sz val="12"/>
      <name val="MS Sans Serif"/>
      <family val="2"/>
    </font>
    <font>
      <b/>
      <i/>
      <sz val="10"/>
      <name val="CG Times"/>
      <family val="1"/>
    </font>
    <font>
      <b/>
      <i/>
      <sz val="10"/>
      <name val="MS Sans Serif"/>
      <family val="2"/>
    </font>
    <font>
      <b/>
      <i/>
      <sz val="12"/>
      <name val="MS Sans Serif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CG Times"/>
      <family val="1"/>
    </font>
    <font>
      <b/>
      <sz val="10"/>
      <name val="CG Times"/>
      <family val="1"/>
    </font>
    <font>
      <sz val="10"/>
      <name val="Arial"/>
      <family val="2"/>
    </font>
    <font>
      <b/>
      <sz val="11"/>
      <name val="CG Times"/>
      <family val="1"/>
    </font>
    <font>
      <b/>
      <sz val="10"/>
      <name val="Arial CE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Times New Roman"/>
      <family val="1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1"/>
      <name val="CG Times"/>
      <family val="1"/>
    </font>
    <font>
      <sz val="11"/>
      <name val="Arial"/>
      <family val="2"/>
    </font>
    <font>
      <b/>
      <i/>
      <sz val="12"/>
      <name val="CG Times"/>
      <family val="1"/>
    </font>
    <font>
      <sz val="14"/>
      <name val="CG Times"/>
      <family val="1"/>
    </font>
    <font>
      <b/>
      <i/>
      <u val="single"/>
      <sz val="14"/>
      <name val="CG Times"/>
      <family val="1"/>
    </font>
    <font>
      <sz val="12"/>
      <name val="CG Times"/>
      <family val="1"/>
    </font>
    <font>
      <b/>
      <sz val="12"/>
      <name val="CG Times"/>
      <family val="1"/>
    </font>
    <font>
      <b/>
      <u val="single"/>
      <sz val="11"/>
      <name val="CG Times"/>
      <family val="1"/>
    </font>
    <font>
      <sz val="9"/>
      <name val="CG Times"/>
      <family val="1"/>
    </font>
    <font>
      <b/>
      <u val="single"/>
      <sz val="12"/>
      <name val="CG Times"/>
      <family val="1"/>
    </font>
    <font>
      <i/>
      <u val="single"/>
      <sz val="10"/>
      <name val="CG Times"/>
      <family val="1"/>
    </font>
    <font>
      <b/>
      <u val="single"/>
      <sz val="10"/>
      <name val="CG Times"/>
      <family val="1"/>
    </font>
    <font>
      <b/>
      <i/>
      <sz val="10"/>
      <name val="Arial"/>
      <family val="2"/>
    </font>
    <font>
      <sz val="11"/>
      <name val="Bookman Old Style"/>
      <family val="1"/>
    </font>
    <font>
      <b/>
      <i/>
      <u val="single"/>
      <sz val="12"/>
      <name val="CG Times"/>
      <family val="1"/>
    </font>
    <font>
      <sz val="12"/>
      <name val="Arial CE"/>
      <family val="0"/>
    </font>
    <font>
      <b/>
      <i/>
      <sz val="12"/>
      <name val="Arial CE"/>
      <family val="0"/>
    </font>
    <font>
      <sz val="10"/>
      <name val="CG Times CE"/>
      <family val="1"/>
    </font>
    <font>
      <i/>
      <u val="single"/>
      <sz val="10"/>
      <name val="MS Sans Serif"/>
      <family val="2"/>
    </font>
    <font>
      <i/>
      <u val="single"/>
      <sz val="12"/>
      <name val="CG Times CE"/>
      <family val="0"/>
    </font>
    <font>
      <b/>
      <i/>
      <u val="single"/>
      <sz val="10"/>
      <name val="CG Times CE"/>
      <family val="0"/>
    </font>
    <font>
      <sz val="11"/>
      <name val="CG Times CE"/>
      <family val="1"/>
    </font>
    <font>
      <b/>
      <i/>
      <u val="single"/>
      <sz val="14"/>
      <name val="CG Times CE"/>
      <family val="1"/>
    </font>
    <font>
      <i/>
      <sz val="10"/>
      <name val="CG Times CE"/>
      <family val="0"/>
    </font>
    <font>
      <i/>
      <sz val="10"/>
      <name val="MS Sans Serif"/>
      <family val="2"/>
    </font>
    <font>
      <b/>
      <i/>
      <sz val="10"/>
      <name val="CG Times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u val="single"/>
      <sz val="15"/>
      <name val="CG Times"/>
      <family val="1"/>
    </font>
    <font>
      <sz val="15"/>
      <name val="CG Times"/>
      <family val="1"/>
    </font>
    <font>
      <b/>
      <sz val="9"/>
      <name val="CG Times"/>
      <family val="1"/>
    </font>
    <font>
      <b/>
      <u val="single"/>
      <sz val="14"/>
      <name val="CG Times"/>
      <family val="1"/>
    </font>
    <font>
      <b/>
      <u val="single"/>
      <sz val="13"/>
      <name val="CG Times"/>
      <family val="1"/>
    </font>
    <font>
      <sz val="13"/>
      <name val="CG Times"/>
      <family val="1"/>
    </font>
    <font>
      <b/>
      <sz val="13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.5"/>
      <name val="CG Times"/>
      <family val="1"/>
    </font>
    <font>
      <b/>
      <sz val="10.5"/>
      <name val="CG Times"/>
      <family val="1"/>
    </font>
    <font>
      <b/>
      <u val="single"/>
      <sz val="10.5"/>
      <name val="CG Times"/>
      <family val="1"/>
    </font>
    <font>
      <b/>
      <i/>
      <sz val="10"/>
      <name val="Bodoni MT Black"/>
      <family val="1"/>
    </font>
    <font>
      <b/>
      <i/>
      <u val="single"/>
      <sz val="10"/>
      <name val="Bodoni MT Black"/>
      <family val="1"/>
    </font>
    <font>
      <b/>
      <i/>
      <u val="single"/>
      <sz val="10.5"/>
      <name val="CG Times"/>
      <family val="1"/>
    </font>
    <font>
      <sz val="10.5"/>
      <name val="Arial"/>
      <family val="2"/>
    </font>
    <font>
      <i/>
      <sz val="10.5"/>
      <name val="CG Times"/>
      <family val="1"/>
    </font>
    <font>
      <b/>
      <i/>
      <sz val="10.5"/>
      <name val="CG Times"/>
      <family val="1"/>
    </font>
    <font>
      <b/>
      <sz val="10.2"/>
      <name val="CG Times"/>
      <family val="1"/>
    </font>
    <font>
      <b/>
      <i/>
      <u val="single"/>
      <sz val="10.2"/>
      <name val="CG Times"/>
      <family val="1"/>
    </font>
    <font>
      <b/>
      <i/>
      <sz val="10.2"/>
      <name val="CG Times"/>
      <family val="1"/>
    </font>
    <font>
      <b/>
      <sz val="10.2"/>
      <name val="Arial"/>
      <family val="2"/>
    </font>
    <font>
      <b/>
      <i/>
      <sz val="10.2"/>
      <name val="Arial"/>
      <family val="2"/>
    </font>
    <font>
      <b/>
      <i/>
      <sz val="10.5"/>
      <name val="Arial"/>
      <family val="2"/>
    </font>
    <font>
      <b/>
      <sz val="10.5"/>
      <name val="Arial"/>
      <family val="2"/>
    </font>
    <font>
      <sz val="11.5"/>
      <name val="CG Times"/>
      <family val="1"/>
    </font>
    <font>
      <b/>
      <i/>
      <sz val="11.5"/>
      <name val="CG Times"/>
      <family val="1"/>
    </font>
    <font>
      <u val="single"/>
      <sz val="10.5"/>
      <name val="CG Times"/>
      <family val="1"/>
    </font>
    <font>
      <sz val="9.5"/>
      <name val="Arial"/>
      <family val="2"/>
    </font>
    <font>
      <u val="single"/>
      <sz val="10"/>
      <name val="Arial CE"/>
      <family val="0"/>
    </font>
    <font>
      <b/>
      <sz val="9.5"/>
      <name val="Arial"/>
      <family val="2"/>
    </font>
    <font>
      <b/>
      <u val="single"/>
      <sz val="9.5"/>
      <name val="Arial"/>
      <family val="2"/>
    </font>
    <font>
      <sz val="9.5"/>
      <name val="Arial CE"/>
      <family val="0"/>
    </font>
    <font>
      <b/>
      <sz val="9"/>
      <name val="Arial"/>
      <family val="2"/>
    </font>
    <font>
      <sz val="11"/>
      <name val="Arial CE"/>
      <family val="0"/>
    </font>
    <font>
      <i/>
      <sz val="9"/>
      <name val="CG Times"/>
      <family val="1"/>
    </font>
    <font>
      <u val="single"/>
      <sz val="12"/>
      <name val="CG Times"/>
      <family val="1"/>
    </font>
    <font>
      <b/>
      <i/>
      <sz val="12"/>
      <name val="Bodoni MT Black"/>
      <family val="1"/>
    </font>
    <font>
      <sz val="13"/>
      <name val="Arial CE"/>
      <family val="0"/>
    </font>
    <font>
      <i/>
      <sz val="12"/>
      <name val="CG Times"/>
      <family val="1"/>
    </font>
    <font>
      <sz val="11"/>
      <color theme="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5" borderId="5" applyNumberFormat="0" applyAlignment="0" applyProtection="0"/>
    <xf numFmtId="0" fontId="8" fillId="15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6" borderId="7" applyNumberFormat="0" applyFont="0" applyAlignment="0" applyProtection="0"/>
    <xf numFmtId="0" fontId="9" fillId="6" borderId="7" applyNumberFormat="0" applyFont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16" borderId="8" applyNumberFormat="0" applyAlignment="0" applyProtection="0"/>
    <xf numFmtId="0" fontId="12" fillId="16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9" fillId="0" borderId="0">
      <alignment/>
      <protection/>
    </xf>
    <xf numFmtId="0" fontId="5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5">
    <xf numFmtId="0" fontId="0" fillId="0" borderId="0" xfId="0" applyAlignment="1">
      <alignment/>
    </xf>
    <xf numFmtId="0" fontId="18" fillId="0" borderId="0" xfId="101" applyFont="1">
      <alignment/>
      <protection/>
    </xf>
    <xf numFmtId="0" fontId="9" fillId="0" borderId="0" xfId="101">
      <alignment/>
      <protection/>
    </xf>
    <xf numFmtId="0" fontId="20" fillId="0" borderId="0" xfId="101" applyFont="1" applyAlignment="1">
      <alignment horizontal="center"/>
      <protection/>
    </xf>
    <xf numFmtId="0" fontId="21" fillId="0" borderId="0" xfId="101" applyFont="1">
      <alignment/>
      <protection/>
    </xf>
    <xf numFmtId="0" fontId="19" fillId="0" borderId="0" xfId="101" applyFont="1">
      <alignment/>
      <protection/>
    </xf>
    <xf numFmtId="0" fontId="9" fillId="0" borderId="0" xfId="101" applyFont="1">
      <alignment/>
      <protection/>
    </xf>
    <xf numFmtId="0" fontId="22" fillId="0" borderId="0" xfId="101" applyFont="1" applyAlignment="1">
      <alignment horizontal="centerContinuous"/>
      <protection/>
    </xf>
    <xf numFmtId="0" fontId="23" fillId="0" borderId="0" xfId="101" applyFont="1">
      <alignment/>
      <protection/>
    </xf>
    <xf numFmtId="0" fontId="19" fillId="0" borderId="0" xfId="101" applyFont="1" applyAlignment="1">
      <alignment horizontal="centerContinuous"/>
      <protection/>
    </xf>
    <xf numFmtId="0" fontId="24" fillId="0" borderId="0" xfId="101" applyFont="1">
      <alignment/>
      <protection/>
    </xf>
    <xf numFmtId="0" fontId="18" fillId="0" borderId="0" xfId="101" applyFont="1" applyAlignment="1">
      <alignment horizontal="left"/>
      <protection/>
    </xf>
    <xf numFmtId="0" fontId="18" fillId="0" borderId="0" xfId="101" applyFont="1" applyAlignment="1">
      <alignment horizontal="centerContinuous"/>
      <protection/>
    </xf>
    <xf numFmtId="0" fontId="25" fillId="0" borderId="0" xfId="101" applyFont="1">
      <alignment/>
      <protection/>
    </xf>
    <xf numFmtId="0" fontId="26" fillId="0" borderId="0" xfId="101" applyFont="1">
      <alignment/>
      <protection/>
    </xf>
    <xf numFmtId="0" fontId="27" fillId="0" borderId="0" xfId="101" applyFont="1">
      <alignment/>
      <protection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1" xfId="0" applyNumberFormat="1" applyFont="1" applyBorder="1" applyAlignment="1">
      <alignment/>
    </xf>
    <xf numFmtId="0" fontId="32" fillId="0" borderId="0" xfId="109">
      <alignment/>
      <protection/>
    </xf>
    <xf numFmtId="0" fontId="35" fillId="0" borderId="0" xfId="109" applyFont="1" applyAlignment="1">
      <alignment horizontal="right"/>
      <protection/>
    </xf>
    <xf numFmtId="0" fontId="19" fillId="0" borderId="0" xfId="109" applyFont="1" applyAlignment="1">
      <alignment horizontal="left"/>
      <protection/>
    </xf>
    <xf numFmtId="0" fontId="35" fillId="0" borderId="0" xfId="109" applyFont="1">
      <alignment/>
      <protection/>
    </xf>
    <xf numFmtId="0" fontId="19" fillId="0" borderId="0" xfId="109" applyFont="1">
      <alignment/>
      <protection/>
    </xf>
    <xf numFmtId="0" fontId="40" fillId="0" borderId="0" xfId="109" applyFont="1">
      <alignment/>
      <protection/>
    </xf>
    <xf numFmtId="0" fontId="39" fillId="0" borderId="0" xfId="109" applyFont="1" applyBorder="1" applyAlignment="1">
      <alignment horizontal="center"/>
      <protection/>
    </xf>
    <xf numFmtId="0" fontId="32" fillId="0" borderId="0" xfId="109" applyBorder="1" applyAlignment="1">
      <alignment/>
      <protection/>
    </xf>
    <xf numFmtId="3" fontId="42" fillId="0" borderId="0" xfId="110" applyNumberFormat="1" applyFont="1" applyFill="1" applyBorder="1">
      <alignment/>
      <protection/>
    </xf>
    <xf numFmtId="3" fontId="42" fillId="0" borderId="12" xfId="110" applyNumberFormat="1" applyFont="1" applyFill="1" applyBorder="1">
      <alignment/>
      <protection/>
    </xf>
    <xf numFmtId="3" fontId="45" fillId="0" borderId="0" xfId="110" applyNumberFormat="1" applyFont="1" applyBorder="1">
      <alignment/>
      <protection/>
    </xf>
    <xf numFmtId="3" fontId="45" fillId="0" borderId="0" xfId="110" applyNumberFormat="1" applyFont="1" applyFill="1" applyBorder="1">
      <alignment/>
      <protection/>
    </xf>
    <xf numFmtId="9" fontId="46" fillId="0" borderId="0" xfId="128" applyFont="1" applyBorder="1" applyAlignment="1">
      <alignment horizontal="center"/>
    </xf>
    <xf numFmtId="3" fontId="46" fillId="0" borderId="0" xfId="110" applyNumberFormat="1" applyFont="1" applyFill="1" applyBorder="1" applyAlignment="1">
      <alignment horizontal="center"/>
      <protection/>
    </xf>
    <xf numFmtId="3" fontId="22" fillId="0" borderId="0" xfId="110" applyNumberFormat="1" applyFont="1" applyFill="1" applyBorder="1" applyAlignment="1">
      <alignment horizontal="center"/>
      <protection/>
    </xf>
    <xf numFmtId="3" fontId="22" fillId="0" borderId="0" xfId="110" applyNumberFormat="1" applyFont="1" applyBorder="1" applyAlignment="1">
      <alignment horizontal="center"/>
      <protection/>
    </xf>
    <xf numFmtId="3" fontId="42" fillId="0" borderId="0" xfId="110" applyNumberFormat="1" applyFont="1" applyBorder="1">
      <alignment/>
      <protection/>
    </xf>
    <xf numFmtId="3" fontId="42" fillId="0" borderId="0" xfId="110" applyNumberFormat="1" applyFont="1" applyFill="1" applyBorder="1" applyAlignment="1">
      <alignment horizontal="right"/>
      <protection/>
    </xf>
    <xf numFmtId="3" fontId="42" fillId="0" borderId="0" xfId="110" applyNumberFormat="1" applyFont="1" applyFill="1" applyBorder="1" applyAlignment="1">
      <alignment horizontal="center"/>
      <protection/>
    </xf>
    <xf numFmtId="0" fontId="32" fillId="0" borderId="0" xfId="113">
      <alignment/>
      <protection/>
    </xf>
    <xf numFmtId="0" fontId="38" fillId="0" borderId="0" xfId="113" applyFont="1" applyAlignment="1">
      <alignment/>
      <protection/>
    </xf>
    <xf numFmtId="0" fontId="38" fillId="0" borderId="0" xfId="113" applyFont="1">
      <alignment/>
      <protection/>
    </xf>
    <xf numFmtId="0" fontId="55" fillId="0" borderId="0" xfId="102">
      <alignment/>
      <protection/>
    </xf>
    <xf numFmtId="0" fontId="32" fillId="0" borderId="0" xfId="103">
      <alignment/>
      <protection/>
    </xf>
    <xf numFmtId="0" fontId="18" fillId="0" borderId="0" xfId="105" applyFont="1" applyAlignment="1">
      <alignment horizontal="right"/>
      <protection/>
    </xf>
    <xf numFmtId="0" fontId="18" fillId="0" borderId="0" xfId="105" applyFont="1">
      <alignment/>
      <protection/>
    </xf>
    <xf numFmtId="0" fontId="38" fillId="0" borderId="0" xfId="105" applyFont="1" applyAlignment="1">
      <alignment/>
      <protection/>
    </xf>
    <xf numFmtId="3" fontId="18" fillId="0" borderId="0" xfId="105" applyNumberFormat="1" applyFont="1">
      <alignment/>
      <protection/>
    </xf>
    <xf numFmtId="0" fontId="38" fillId="0" borderId="0" xfId="105" applyFont="1">
      <alignment/>
      <protection/>
    </xf>
    <xf numFmtId="0" fontId="51" fillId="0" borderId="0" xfId="105" applyFont="1" applyAlignment="1">
      <alignment horizontal="center"/>
      <protection/>
    </xf>
    <xf numFmtId="3" fontId="18" fillId="0" borderId="0" xfId="105" applyNumberFormat="1" applyFont="1" applyAlignment="1">
      <alignment horizontal="right"/>
      <protection/>
    </xf>
    <xf numFmtId="3" fontId="18" fillId="0" borderId="13" xfId="105" applyNumberFormat="1" applyFont="1" applyBorder="1">
      <alignment/>
      <protection/>
    </xf>
    <xf numFmtId="0" fontId="18" fillId="0" borderId="14" xfId="105" applyFont="1" applyBorder="1" applyAlignment="1">
      <alignment horizontal="right"/>
      <protection/>
    </xf>
    <xf numFmtId="0" fontId="18" fillId="0" borderId="10" xfId="105" applyFont="1" applyBorder="1">
      <alignment/>
      <protection/>
    </xf>
    <xf numFmtId="3" fontId="18" fillId="0" borderId="15" xfId="105" applyNumberFormat="1" applyFont="1" applyBorder="1">
      <alignment/>
      <protection/>
    </xf>
    <xf numFmtId="0" fontId="18" fillId="0" borderId="16" xfId="105" applyFont="1" applyBorder="1" applyAlignment="1">
      <alignment horizontal="right"/>
      <protection/>
    </xf>
    <xf numFmtId="0" fontId="18" fillId="0" borderId="0" xfId="105" applyFont="1" applyBorder="1">
      <alignment/>
      <protection/>
    </xf>
    <xf numFmtId="3" fontId="18" fillId="0" borderId="17" xfId="105" applyNumberFormat="1" applyFont="1" applyBorder="1">
      <alignment/>
      <protection/>
    </xf>
    <xf numFmtId="0" fontId="18" fillId="0" borderId="0" xfId="105" applyFont="1" applyBorder="1" applyAlignment="1">
      <alignment horizontal="right"/>
      <protection/>
    </xf>
    <xf numFmtId="0" fontId="18" fillId="0" borderId="0" xfId="105" applyFont="1" applyBorder="1" applyAlignment="1">
      <alignment horizontal="center"/>
      <protection/>
    </xf>
    <xf numFmtId="0" fontId="18" fillId="0" borderId="0" xfId="105" applyFont="1" applyFill="1" applyBorder="1" applyAlignment="1">
      <alignment horizontal="left"/>
      <protection/>
    </xf>
    <xf numFmtId="0" fontId="18" fillId="0" borderId="0" xfId="105" applyFont="1" applyFill="1" applyBorder="1">
      <alignment/>
      <protection/>
    </xf>
    <xf numFmtId="0" fontId="18" fillId="0" borderId="18" xfId="105" applyFont="1" applyBorder="1" applyAlignment="1">
      <alignment horizontal="right"/>
      <protection/>
    </xf>
    <xf numFmtId="0" fontId="18" fillId="0" borderId="11" xfId="105" applyFont="1" applyBorder="1">
      <alignment/>
      <protection/>
    </xf>
    <xf numFmtId="3" fontId="18" fillId="0" borderId="19" xfId="105" applyNumberFormat="1" applyFont="1" applyBorder="1">
      <alignment/>
      <protection/>
    </xf>
    <xf numFmtId="0" fontId="31" fillId="0" borderId="16" xfId="105" applyFont="1" applyBorder="1" applyAlignment="1">
      <alignment horizontal="left"/>
      <protection/>
    </xf>
    <xf numFmtId="0" fontId="31" fillId="0" borderId="0" xfId="105" applyFont="1" applyBorder="1">
      <alignment/>
      <protection/>
    </xf>
    <xf numFmtId="3" fontId="31" fillId="0" borderId="17" xfId="105" applyNumberFormat="1" applyFont="1" applyBorder="1">
      <alignment/>
      <protection/>
    </xf>
    <xf numFmtId="0" fontId="31" fillId="0" borderId="18" xfId="105" applyFont="1" applyBorder="1" applyAlignment="1">
      <alignment horizontal="left"/>
      <protection/>
    </xf>
    <xf numFmtId="0" fontId="31" fillId="0" borderId="11" xfId="105" applyFont="1" applyBorder="1">
      <alignment/>
      <protection/>
    </xf>
    <xf numFmtId="0" fontId="31" fillId="0" borderId="0" xfId="105" applyFont="1" applyBorder="1">
      <alignment/>
      <protection/>
    </xf>
    <xf numFmtId="0" fontId="31" fillId="0" borderId="11" xfId="105" applyFont="1" applyBorder="1">
      <alignment/>
      <protection/>
    </xf>
    <xf numFmtId="3" fontId="31" fillId="0" borderId="19" xfId="105" applyNumberFormat="1" applyFont="1" applyBorder="1">
      <alignment/>
      <protection/>
    </xf>
    <xf numFmtId="0" fontId="33" fillId="0" borderId="20" xfId="105" applyFont="1" applyBorder="1" applyAlignment="1">
      <alignment horizontal="left"/>
      <protection/>
    </xf>
    <xf numFmtId="0" fontId="18" fillId="0" borderId="21" xfId="105" applyFont="1" applyBorder="1">
      <alignment/>
      <protection/>
    </xf>
    <xf numFmtId="0" fontId="30" fillId="0" borderId="21" xfId="105" applyFont="1" applyBorder="1">
      <alignment/>
      <protection/>
    </xf>
    <xf numFmtId="3" fontId="33" fillId="0" borderId="13" xfId="105" applyNumberFormat="1" applyFont="1" applyBorder="1">
      <alignment/>
      <protection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37" fillId="0" borderId="0" xfId="108" applyFont="1">
      <alignment/>
      <protection/>
    </xf>
    <xf numFmtId="0" fontId="57" fillId="0" borderId="0" xfId="0" applyFont="1" applyAlignment="1">
      <alignment/>
    </xf>
    <xf numFmtId="0" fontId="44" fillId="0" borderId="22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7" fillId="0" borderId="22" xfId="0" applyFont="1" applyBorder="1" applyAlignment="1">
      <alignment wrapText="1"/>
    </xf>
    <xf numFmtId="3" fontId="47" fillId="0" borderId="22" xfId="0" applyNumberFormat="1" applyFont="1" applyBorder="1" applyAlignment="1">
      <alignment/>
    </xf>
    <xf numFmtId="0" fontId="59" fillId="0" borderId="0" xfId="106" applyFont="1">
      <alignment/>
      <protection/>
    </xf>
    <xf numFmtId="0" fontId="60" fillId="0" borderId="0" xfId="106" applyFont="1">
      <alignment/>
      <protection/>
    </xf>
    <xf numFmtId="0" fontId="61" fillId="0" borderId="0" xfId="106" applyFont="1">
      <alignment/>
      <protection/>
    </xf>
    <xf numFmtId="0" fontId="9" fillId="0" borderId="0" xfId="106">
      <alignment/>
      <protection/>
    </xf>
    <xf numFmtId="0" fontId="59" fillId="0" borderId="0" xfId="106" applyFont="1" applyAlignment="1">
      <alignment horizontal="left"/>
      <protection/>
    </xf>
    <xf numFmtId="0" fontId="63" fillId="0" borderId="0" xfId="106" applyFont="1">
      <alignment/>
      <protection/>
    </xf>
    <xf numFmtId="0" fontId="64" fillId="0" borderId="0" xfId="106" applyFont="1" applyAlignment="1">
      <alignment horizontal="centerContinuous"/>
      <protection/>
    </xf>
    <xf numFmtId="0" fontId="59" fillId="0" borderId="0" xfId="106" applyFont="1" applyAlignment="1">
      <alignment horizontal="centerContinuous"/>
      <protection/>
    </xf>
    <xf numFmtId="0" fontId="59" fillId="0" borderId="0" xfId="106" applyFont="1">
      <alignment/>
      <protection/>
    </xf>
    <xf numFmtId="0" fontId="59" fillId="0" borderId="0" xfId="106" applyFont="1" applyAlignment="1">
      <alignment horizontal="right"/>
      <protection/>
    </xf>
    <xf numFmtId="0" fontId="65" fillId="0" borderId="22" xfId="106" applyFont="1" applyBorder="1">
      <alignment/>
      <protection/>
    </xf>
    <xf numFmtId="0" fontId="65" fillId="0" borderId="22" xfId="106" applyFont="1" applyBorder="1" applyAlignment="1">
      <alignment horizontal="center"/>
      <protection/>
    </xf>
    <xf numFmtId="0" fontId="66" fillId="0" borderId="0" xfId="106" applyFont="1">
      <alignment/>
      <protection/>
    </xf>
    <xf numFmtId="0" fontId="65" fillId="0" borderId="23" xfId="106" applyFont="1" applyBorder="1" applyAlignment="1">
      <alignment horizontal="center"/>
      <protection/>
    </xf>
    <xf numFmtId="0" fontId="59" fillId="0" borderId="23" xfId="106" applyFont="1" applyBorder="1">
      <alignment/>
      <protection/>
    </xf>
    <xf numFmtId="3" fontId="59" fillId="0" borderId="23" xfId="106" applyNumberFormat="1" applyFont="1" applyBorder="1" applyAlignment="1">
      <alignment horizontal="right"/>
      <protection/>
    </xf>
    <xf numFmtId="0" fontId="59" fillId="0" borderId="25" xfId="106" applyFont="1" applyBorder="1">
      <alignment/>
      <protection/>
    </xf>
    <xf numFmtId="3" fontId="59" fillId="0" borderId="25" xfId="106" applyNumberFormat="1" applyFont="1" applyBorder="1" applyAlignment="1">
      <alignment horizontal="right"/>
      <protection/>
    </xf>
    <xf numFmtId="0" fontId="59" fillId="0" borderId="26" xfId="106" applyFont="1" applyBorder="1">
      <alignment/>
      <protection/>
    </xf>
    <xf numFmtId="3" fontId="59" fillId="0" borderId="26" xfId="106" applyNumberFormat="1" applyFont="1" applyBorder="1" applyAlignment="1">
      <alignment horizontal="right"/>
      <protection/>
    </xf>
    <xf numFmtId="0" fontId="59" fillId="0" borderId="27" xfId="106" applyFont="1" applyBorder="1">
      <alignment/>
      <protection/>
    </xf>
    <xf numFmtId="3" fontId="59" fillId="0" borderId="27" xfId="106" applyNumberFormat="1" applyFont="1" applyBorder="1" applyAlignment="1">
      <alignment horizontal="right"/>
      <protection/>
    </xf>
    <xf numFmtId="0" fontId="59" fillId="0" borderId="24" xfId="106" applyFont="1" applyBorder="1" applyAlignment="1">
      <alignment vertical="center"/>
      <protection/>
    </xf>
    <xf numFmtId="3" fontId="67" fillId="0" borderId="24" xfId="106" applyNumberFormat="1" applyFont="1" applyBorder="1" applyAlignment="1">
      <alignment horizontal="right" vertical="center"/>
      <protection/>
    </xf>
    <xf numFmtId="0" fontId="9" fillId="0" borderId="0" xfId="106" applyAlignment="1">
      <alignment vertical="center"/>
      <protection/>
    </xf>
    <xf numFmtId="0" fontId="59" fillId="0" borderId="28" xfId="106" applyFont="1" applyBorder="1">
      <alignment/>
      <protection/>
    </xf>
    <xf numFmtId="3" fontId="59" fillId="0" borderId="28" xfId="106" applyNumberFormat="1" applyFont="1" applyBorder="1" applyAlignment="1">
      <alignment horizontal="right"/>
      <protection/>
    </xf>
    <xf numFmtId="3" fontId="67" fillId="0" borderId="24" xfId="106" applyNumberFormat="1" applyFont="1" applyBorder="1" applyAlignment="1">
      <alignment vertical="center"/>
      <protection/>
    </xf>
    <xf numFmtId="0" fontId="26" fillId="0" borderId="0" xfId="106" applyFont="1">
      <alignment/>
      <protection/>
    </xf>
    <xf numFmtId="0" fontId="32" fillId="0" borderId="0" xfId="107">
      <alignment/>
      <protection/>
    </xf>
    <xf numFmtId="0" fontId="68" fillId="0" borderId="0" xfId="107" applyFont="1" applyBorder="1">
      <alignment/>
      <protection/>
    </xf>
    <xf numFmtId="0" fontId="32" fillId="0" borderId="0" xfId="107" applyBorder="1">
      <alignment/>
      <protection/>
    </xf>
    <xf numFmtId="0" fontId="69" fillId="0" borderId="0" xfId="107" applyFont="1" applyBorder="1" applyAlignment="1">
      <alignment/>
      <protection/>
    </xf>
    <xf numFmtId="0" fontId="38" fillId="0" borderId="0" xfId="107" applyFont="1" applyBorder="1" applyAlignment="1">
      <alignment/>
      <protection/>
    </xf>
    <xf numFmtId="0" fontId="38" fillId="0" borderId="0" xfId="107" applyFont="1" applyAlignment="1">
      <alignment horizontal="center"/>
      <protection/>
    </xf>
    <xf numFmtId="0" fontId="54" fillId="0" borderId="14" xfId="107" applyFont="1" applyBorder="1" applyAlignment="1">
      <alignment horizontal="center"/>
      <protection/>
    </xf>
    <xf numFmtId="0" fontId="54" fillId="0" borderId="16" xfId="107" applyFont="1" applyBorder="1" applyAlignment="1">
      <alignment horizontal="center"/>
      <protection/>
    </xf>
    <xf numFmtId="0" fontId="54" fillId="0" borderId="27" xfId="107" applyFont="1" applyBorder="1" applyAlignment="1">
      <alignment horizontal="center"/>
      <protection/>
    </xf>
    <xf numFmtId="0" fontId="54" fillId="0" borderId="18" xfId="107" applyFont="1" applyBorder="1" applyAlignment="1">
      <alignment horizontal="center"/>
      <protection/>
    </xf>
    <xf numFmtId="0" fontId="54" fillId="0" borderId="24" xfId="107" applyFont="1" applyBorder="1" applyAlignment="1">
      <alignment horizontal="center"/>
      <protection/>
    </xf>
    <xf numFmtId="0" fontId="32" fillId="0" borderId="16" xfId="107" applyBorder="1">
      <alignment/>
      <protection/>
    </xf>
    <xf numFmtId="0" fontId="32" fillId="0" borderId="23" xfId="107" applyBorder="1">
      <alignment/>
      <protection/>
    </xf>
    <xf numFmtId="3" fontId="32" fillId="0" borderId="23" xfId="107" applyNumberFormat="1" applyBorder="1" applyAlignment="1">
      <alignment horizontal="right"/>
      <protection/>
    </xf>
    <xf numFmtId="0" fontId="41" fillId="0" borderId="16" xfId="107" applyFont="1" applyBorder="1">
      <alignment/>
      <protection/>
    </xf>
    <xf numFmtId="0" fontId="36" fillId="0" borderId="23" xfId="107" applyFont="1" applyBorder="1">
      <alignment/>
      <protection/>
    </xf>
    <xf numFmtId="0" fontId="32" fillId="0" borderId="16" xfId="107" applyFont="1" applyFill="1" applyBorder="1" applyAlignment="1">
      <alignment horizontal="left"/>
      <protection/>
    </xf>
    <xf numFmtId="49" fontId="32" fillId="0" borderId="23" xfId="107" applyNumberFormat="1" applyBorder="1" applyAlignment="1">
      <alignment horizontal="right"/>
      <protection/>
    </xf>
    <xf numFmtId="0" fontId="32" fillId="0" borderId="14" xfId="107" applyBorder="1">
      <alignment/>
      <protection/>
    </xf>
    <xf numFmtId="3" fontId="32" fillId="0" borderId="27" xfId="107" applyNumberFormat="1" applyBorder="1" applyAlignment="1">
      <alignment horizontal="right"/>
      <protection/>
    </xf>
    <xf numFmtId="0" fontId="32" fillId="0" borderId="18" xfId="107" applyBorder="1">
      <alignment/>
      <protection/>
    </xf>
    <xf numFmtId="0" fontId="32" fillId="0" borderId="24" xfId="107" applyBorder="1">
      <alignment/>
      <protection/>
    </xf>
    <xf numFmtId="0" fontId="54" fillId="0" borderId="24" xfId="107" applyFont="1" applyBorder="1">
      <alignment/>
      <protection/>
    </xf>
    <xf numFmtId="3" fontId="54" fillId="0" borderId="24" xfId="107" applyNumberFormat="1" applyFont="1" applyBorder="1" applyAlignment="1">
      <alignment horizontal="right"/>
      <protection/>
    </xf>
    <xf numFmtId="3" fontId="32" fillId="0" borderId="23" xfId="107" applyNumberFormat="1" applyBorder="1">
      <alignment/>
      <protection/>
    </xf>
    <xf numFmtId="0" fontId="32" fillId="0" borderId="27" xfId="107" applyBorder="1">
      <alignment/>
      <protection/>
    </xf>
    <xf numFmtId="3" fontId="32" fillId="0" borderId="27" xfId="107" applyNumberFormat="1" applyBorder="1">
      <alignment/>
      <protection/>
    </xf>
    <xf numFmtId="3" fontId="54" fillId="0" borderId="24" xfId="107" applyNumberFormat="1" applyFont="1" applyBorder="1">
      <alignment/>
      <protection/>
    </xf>
    <xf numFmtId="0" fontId="32" fillId="0" borderId="10" xfId="107" applyBorder="1">
      <alignment/>
      <protection/>
    </xf>
    <xf numFmtId="3" fontId="32" fillId="0" borderId="15" xfId="107" applyNumberFormat="1" applyBorder="1">
      <alignment/>
      <protection/>
    </xf>
    <xf numFmtId="0" fontId="54" fillId="0" borderId="18" xfId="107" applyFont="1" applyBorder="1">
      <alignment/>
      <protection/>
    </xf>
    <xf numFmtId="0" fontId="32" fillId="0" borderId="11" xfId="107" applyBorder="1">
      <alignment/>
      <protection/>
    </xf>
    <xf numFmtId="3" fontId="35" fillId="0" borderId="19" xfId="107" applyNumberFormat="1" applyFont="1" applyBorder="1">
      <alignment/>
      <protection/>
    </xf>
    <xf numFmtId="0" fontId="19" fillId="0" borderId="0" xfId="114" applyFont="1" applyAlignment="1">
      <alignment horizontal="right"/>
      <protection/>
    </xf>
    <xf numFmtId="0" fontId="20" fillId="0" borderId="0" xfId="114" applyFont="1" applyAlignment="1">
      <alignment horizontal="right"/>
      <protection/>
    </xf>
    <xf numFmtId="0" fontId="52" fillId="0" borderId="0" xfId="114" applyFont="1" applyAlignment="1">
      <alignment horizontal="right"/>
      <protection/>
    </xf>
    <xf numFmtId="0" fontId="18" fillId="0" borderId="0" xfId="101" applyFont="1" applyAlignment="1">
      <alignment horizontal="right"/>
      <protection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0" fillId="0" borderId="0" xfId="114" applyFont="1" applyAlignment="1">
      <alignment horizontal="right"/>
      <protection/>
    </xf>
    <xf numFmtId="0" fontId="19" fillId="0" borderId="0" xfId="114" applyFont="1" applyAlignment="1">
      <alignment horizontal="right"/>
      <protection/>
    </xf>
    <xf numFmtId="0" fontId="50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47" fillId="0" borderId="0" xfId="0" applyFont="1" applyBorder="1" applyAlignment="1">
      <alignment/>
    </xf>
    <xf numFmtId="0" fontId="31" fillId="0" borderId="0" xfId="0" applyFont="1" applyAlignment="1">
      <alignment/>
    </xf>
    <xf numFmtId="0" fontId="53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11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31" fillId="0" borderId="11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right"/>
    </xf>
    <xf numFmtId="0" fontId="53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52" fillId="0" borderId="11" xfId="0" applyFont="1" applyBorder="1" applyAlignment="1">
      <alignment/>
    </xf>
    <xf numFmtId="3" fontId="31" fillId="0" borderId="0" xfId="0" applyNumberFormat="1" applyFont="1" applyBorder="1" applyAlignment="1">
      <alignment horizontal="right"/>
    </xf>
    <xf numFmtId="3" fontId="30" fillId="0" borderId="0" xfId="110" applyNumberFormat="1" applyFont="1" applyFill="1" applyBorder="1" applyAlignment="1">
      <alignment horizontal="left"/>
      <protection/>
    </xf>
    <xf numFmtId="3" fontId="42" fillId="0" borderId="10" xfId="110" applyNumberFormat="1" applyFont="1" applyFill="1" applyBorder="1">
      <alignment/>
      <protection/>
    </xf>
    <xf numFmtId="0" fontId="31" fillId="0" borderId="18" xfId="105" applyFont="1" applyBorder="1" applyAlignment="1">
      <alignment horizontal="right"/>
      <protection/>
    </xf>
    <xf numFmtId="0" fontId="31" fillId="0" borderId="16" xfId="105" applyFont="1" applyBorder="1" applyAlignment="1">
      <alignment horizontal="right"/>
      <protection/>
    </xf>
    <xf numFmtId="0" fontId="18" fillId="0" borderId="11" xfId="105" applyFont="1" applyBorder="1" applyAlignment="1">
      <alignment horizontal="center"/>
      <protection/>
    </xf>
    <xf numFmtId="0" fontId="52" fillId="0" borderId="0" xfId="0" applyFont="1" applyBorder="1" applyAlignment="1">
      <alignment/>
    </xf>
    <xf numFmtId="49" fontId="18" fillId="0" borderId="0" xfId="0" applyNumberFormat="1" applyFont="1" applyBorder="1" applyAlignment="1">
      <alignment horizontal="right"/>
    </xf>
    <xf numFmtId="0" fontId="18" fillId="0" borderId="0" xfId="110" applyFont="1">
      <alignment/>
      <protection/>
    </xf>
    <xf numFmtId="0" fontId="52" fillId="0" borderId="0" xfId="114" applyFont="1" applyAlignment="1">
      <alignment horizontal="right"/>
      <protection/>
    </xf>
    <xf numFmtId="3" fontId="42" fillId="0" borderId="27" xfId="110" applyNumberFormat="1" applyFont="1" applyBorder="1">
      <alignment/>
      <protection/>
    </xf>
    <xf numFmtId="3" fontId="42" fillId="0" borderId="23" xfId="110" applyNumberFormat="1" applyFont="1" applyBorder="1">
      <alignment/>
      <protection/>
    </xf>
    <xf numFmtId="3" fontId="42" fillId="0" borderId="24" xfId="110" applyNumberFormat="1" applyFont="1" applyBorder="1">
      <alignment/>
      <protection/>
    </xf>
    <xf numFmtId="0" fontId="18" fillId="0" borderId="24" xfId="110" applyFont="1" applyBorder="1">
      <alignment/>
      <protection/>
    </xf>
    <xf numFmtId="0" fontId="18" fillId="0" borderId="15" xfId="110" applyFont="1" applyBorder="1">
      <alignment/>
      <protection/>
    </xf>
    <xf numFmtId="3" fontId="42" fillId="0" borderId="17" xfId="110" applyNumberFormat="1" applyFont="1" applyFill="1" applyBorder="1" applyAlignment="1">
      <alignment horizontal="center"/>
      <protection/>
    </xf>
    <xf numFmtId="0" fontId="18" fillId="0" borderId="17" xfId="110" applyFont="1" applyBorder="1">
      <alignment/>
      <protection/>
    </xf>
    <xf numFmtId="3" fontId="42" fillId="0" borderId="27" xfId="110" applyNumberFormat="1" applyFont="1" applyFill="1" applyBorder="1" applyAlignment="1">
      <alignment horizontal="center"/>
      <protection/>
    </xf>
    <xf numFmtId="3" fontId="42" fillId="0" borderId="23" xfId="110" applyNumberFormat="1" applyFont="1" applyFill="1" applyBorder="1" applyAlignment="1">
      <alignment horizontal="center"/>
      <protection/>
    </xf>
    <xf numFmtId="3" fontId="42" fillId="0" borderId="23" xfId="110" applyNumberFormat="1" applyFont="1" applyFill="1" applyBorder="1">
      <alignment/>
      <protection/>
    </xf>
    <xf numFmtId="3" fontId="42" fillId="0" borderId="24" xfId="110" applyNumberFormat="1" applyFont="1" applyFill="1" applyBorder="1">
      <alignment/>
      <protection/>
    </xf>
    <xf numFmtId="3" fontId="42" fillId="0" borderId="24" xfId="110" applyNumberFormat="1" applyFont="1" applyFill="1" applyBorder="1" applyAlignment="1">
      <alignment horizontal="center"/>
      <protection/>
    </xf>
    <xf numFmtId="0" fontId="18" fillId="0" borderId="23" xfId="110" applyFont="1" applyBorder="1" applyAlignment="1">
      <alignment vertical="center"/>
      <protection/>
    </xf>
    <xf numFmtId="0" fontId="18" fillId="0" borderId="23" xfId="110" applyFont="1" applyFill="1" applyBorder="1" applyAlignment="1">
      <alignment vertical="center"/>
      <protection/>
    </xf>
    <xf numFmtId="0" fontId="30" fillId="0" borderId="23" xfId="110" applyFont="1" applyFill="1" applyBorder="1" applyAlignment="1">
      <alignment vertical="center"/>
      <protection/>
    </xf>
    <xf numFmtId="0" fontId="18" fillId="0" borderId="17" xfId="110" applyFont="1" applyBorder="1" applyAlignment="1">
      <alignment vertical="center"/>
      <protection/>
    </xf>
    <xf numFmtId="0" fontId="30" fillId="0" borderId="0" xfId="110" applyFont="1" applyFill="1" applyBorder="1" applyAlignment="1">
      <alignment vertical="center"/>
      <protection/>
    </xf>
    <xf numFmtId="0" fontId="33" fillId="0" borderId="11" xfId="110" applyFont="1" applyFill="1" applyBorder="1" applyAlignment="1">
      <alignment vertical="center"/>
      <protection/>
    </xf>
    <xf numFmtId="0" fontId="30" fillId="0" borderId="0" xfId="110" applyFont="1" applyBorder="1" applyAlignment="1">
      <alignment vertical="center"/>
      <protection/>
    </xf>
    <xf numFmtId="0" fontId="33" fillId="0" borderId="21" xfId="110" applyFont="1" applyFill="1" applyBorder="1" applyAlignment="1">
      <alignment vertical="center"/>
      <protection/>
    </xf>
    <xf numFmtId="0" fontId="49" fillId="0" borderId="0" xfId="110" applyFont="1" applyFill="1" applyBorder="1" applyAlignment="1">
      <alignment vertical="center"/>
      <protection/>
    </xf>
    <xf numFmtId="0" fontId="31" fillId="0" borderId="24" xfId="110" applyFont="1" applyBorder="1" applyAlignment="1">
      <alignment vertical="center"/>
      <protection/>
    </xf>
    <xf numFmtId="0" fontId="33" fillId="0" borderId="0" xfId="110" applyFont="1" applyFill="1" applyBorder="1" applyAlignment="1">
      <alignment/>
      <protection/>
    </xf>
    <xf numFmtId="0" fontId="72" fillId="0" borderId="0" xfId="110" applyFont="1">
      <alignment/>
      <protection/>
    </xf>
    <xf numFmtId="0" fontId="49" fillId="0" borderId="0" xfId="109" applyFont="1" applyBorder="1" applyAlignment="1">
      <alignment horizontal="center"/>
      <protection/>
    </xf>
    <xf numFmtId="0" fontId="18" fillId="0" borderId="0" xfId="109" applyFont="1" applyBorder="1" applyAlignment="1">
      <alignment/>
      <protection/>
    </xf>
    <xf numFmtId="0" fontId="77" fillId="0" borderId="0" xfId="109" applyFont="1">
      <alignment/>
      <protection/>
    </xf>
    <xf numFmtId="0" fontId="50" fillId="0" borderId="29" xfId="109" applyFont="1" applyBorder="1" applyAlignment="1">
      <alignment horizontal="center"/>
      <protection/>
    </xf>
    <xf numFmtId="0" fontId="50" fillId="0" borderId="30" xfId="109" applyFont="1" applyBorder="1" applyAlignment="1">
      <alignment horizontal="center"/>
      <protection/>
    </xf>
    <xf numFmtId="0" fontId="73" fillId="0" borderId="30" xfId="109" applyFont="1" applyBorder="1" applyAlignment="1">
      <alignment horizontal="center"/>
      <protection/>
    </xf>
    <xf numFmtId="0" fontId="73" fillId="0" borderId="31" xfId="109" applyFont="1" applyBorder="1" applyAlignment="1">
      <alignment horizontal="center"/>
      <protection/>
    </xf>
    <xf numFmtId="0" fontId="70" fillId="0" borderId="0" xfId="109" applyFont="1">
      <alignment/>
      <protection/>
    </xf>
    <xf numFmtId="0" fontId="50" fillId="0" borderId="32" xfId="109" applyFont="1" applyBorder="1" applyAlignment="1">
      <alignment horizontal="center"/>
      <protection/>
    </xf>
    <xf numFmtId="0" fontId="50" fillId="0" borderId="23" xfId="109" applyFont="1" applyBorder="1" applyAlignment="1">
      <alignment horizontal="center"/>
      <protection/>
    </xf>
    <xf numFmtId="0" fontId="73" fillId="0" borderId="23" xfId="109" applyFont="1" applyBorder="1" applyAlignment="1">
      <alignment horizontal="center"/>
      <protection/>
    </xf>
    <xf numFmtId="0" fontId="73" fillId="0" borderId="33" xfId="109" applyFont="1" applyBorder="1" applyAlignment="1">
      <alignment horizontal="center"/>
      <protection/>
    </xf>
    <xf numFmtId="0" fontId="50" fillId="0" borderId="32" xfId="109" applyFont="1" applyBorder="1">
      <alignment/>
      <protection/>
    </xf>
    <xf numFmtId="0" fontId="50" fillId="0" borderId="23" xfId="109" applyFont="1" applyBorder="1">
      <alignment/>
      <protection/>
    </xf>
    <xf numFmtId="0" fontId="73" fillId="0" borderId="33" xfId="109" applyFont="1" applyBorder="1">
      <alignment/>
      <protection/>
    </xf>
    <xf numFmtId="0" fontId="50" fillId="0" borderId="34" xfId="109" applyFont="1" applyBorder="1">
      <alignment/>
      <protection/>
    </xf>
    <xf numFmtId="0" fontId="50" fillId="0" borderId="24" xfId="109" applyFont="1" applyBorder="1">
      <alignment/>
      <protection/>
    </xf>
    <xf numFmtId="0" fontId="30" fillId="0" borderId="34" xfId="109" applyFont="1" applyBorder="1" applyAlignment="1">
      <alignment horizontal="center" vertical="center"/>
      <protection/>
    </xf>
    <xf numFmtId="3" fontId="30" fillId="0" borderId="24" xfId="109" applyNumberFormat="1" applyFont="1" applyBorder="1" applyAlignment="1">
      <alignment vertical="center"/>
      <protection/>
    </xf>
    <xf numFmtId="3" fontId="33" fillId="0" borderId="24" xfId="109" applyNumberFormat="1" applyFont="1" applyBorder="1" applyAlignment="1">
      <alignment vertical="center"/>
      <protection/>
    </xf>
    <xf numFmtId="3" fontId="33" fillId="0" borderId="22" xfId="109" applyNumberFormat="1" applyFont="1" applyBorder="1" applyAlignment="1">
      <alignment vertical="center"/>
      <protection/>
    </xf>
    <xf numFmtId="3" fontId="30" fillId="0" borderId="22" xfId="109" applyNumberFormat="1" applyFont="1" applyBorder="1" applyAlignment="1">
      <alignment vertical="center"/>
      <protection/>
    </xf>
    <xf numFmtId="3" fontId="33" fillId="0" borderId="35" xfId="109" applyNumberFormat="1" applyFont="1" applyBorder="1" applyAlignment="1">
      <alignment vertical="center"/>
      <protection/>
    </xf>
    <xf numFmtId="0" fontId="43" fillId="0" borderId="0" xfId="109" applyFont="1">
      <alignment/>
      <protection/>
    </xf>
    <xf numFmtId="0" fontId="30" fillId="0" borderId="36" xfId="109" applyFont="1" applyBorder="1" applyAlignment="1">
      <alignment horizontal="center" vertical="center"/>
      <protection/>
    </xf>
    <xf numFmtId="0" fontId="30" fillId="0" borderId="22" xfId="109" applyFont="1" applyBorder="1" applyAlignment="1">
      <alignment vertical="center"/>
      <protection/>
    </xf>
    <xf numFmtId="3" fontId="33" fillId="0" borderId="27" xfId="109" applyNumberFormat="1" applyFont="1" applyBorder="1" applyAlignment="1">
      <alignment vertical="center"/>
      <protection/>
    </xf>
    <xf numFmtId="3" fontId="30" fillId="0" borderId="27" xfId="109" applyNumberFormat="1" applyFont="1" applyBorder="1" applyAlignment="1">
      <alignment vertical="center"/>
      <protection/>
    </xf>
    <xf numFmtId="0" fontId="33" fillId="0" borderId="0" xfId="109" applyFont="1" applyBorder="1" applyAlignment="1">
      <alignment horizontal="right"/>
      <protection/>
    </xf>
    <xf numFmtId="0" fontId="74" fillId="0" borderId="0" xfId="113" applyFont="1" applyAlignment="1">
      <alignment horizontal="center"/>
      <protection/>
    </xf>
    <xf numFmtId="0" fontId="18" fillId="0" borderId="0" xfId="113" applyFont="1">
      <alignment/>
      <protection/>
    </xf>
    <xf numFmtId="0" fontId="30" fillId="0" borderId="0" xfId="113" applyFont="1">
      <alignment/>
      <protection/>
    </xf>
    <xf numFmtId="0" fontId="33" fillId="0" borderId="24" xfId="113" applyFont="1" applyBorder="1" applyAlignment="1">
      <alignment horizontal="center" vertical="center"/>
      <protection/>
    </xf>
    <xf numFmtId="0" fontId="33" fillId="0" borderId="34" xfId="113" applyFont="1" applyBorder="1" applyAlignment="1">
      <alignment horizontal="center" vertical="center" wrapText="1"/>
      <protection/>
    </xf>
    <xf numFmtId="0" fontId="33" fillId="0" borderId="37" xfId="113" applyFont="1" applyBorder="1" applyAlignment="1">
      <alignment horizontal="center" vertical="center"/>
      <protection/>
    </xf>
    <xf numFmtId="3" fontId="30" fillId="0" borderId="22" xfId="113" applyNumberFormat="1" applyFont="1" applyBorder="1" applyAlignment="1">
      <alignment vertical="center"/>
      <protection/>
    </xf>
    <xf numFmtId="3" fontId="33" fillId="0" borderId="22" xfId="113" applyNumberFormat="1" applyFont="1" applyBorder="1" applyAlignment="1">
      <alignment vertical="center"/>
      <protection/>
    </xf>
    <xf numFmtId="3" fontId="30" fillId="0" borderId="38" xfId="113" applyNumberFormat="1" applyFont="1" applyBorder="1" applyAlignment="1">
      <alignment vertical="center"/>
      <protection/>
    </xf>
    <xf numFmtId="3" fontId="30" fillId="0" borderId="35" xfId="113" applyNumberFormat="1" applyFont="1" applyBorder="1" applyAlignment="1">
      <alignment vertical="center"/>
      <protection/>
    </xf>
    <xf numFmtId="0" fontId="33" fillId="0" borderId="39" xfId="113" applyFont="1" applyBorder="1">
      <alignment/>
      <protection/>
    </xf>
    <xf numFmtId="0" fontId="33" fillId="0" borderId="40" xfId="113" applyFont="1" applyBorder="1" applyAlignment="1">
      <alignment vertical="center"/>
      <protection/>
    </xf>
    <xf numFmtId="3" fontId="33" fillId="0" borderId="40" xfId="113" applyNumberFormat="1" applyFont="1" applyBorder="1" applyAlignment="1">
      <alignment vertical="center"/>
      <protection/>
    </xf>
    <xf numFmtId="3" fontId="33" fillId="0" borderId="41" xfId="113" applyNumberFormat="1" applyFont="1" applyBorder="1" applyAlignment="1">
      <alignment vertical="center"/>
      <protection/>
    </xf>
    <xf numFmtId="0" fontId="33" fillId="0" borderId="0" xfId="113" applyFont="1">
      <alignment/>
      <protection/>
    </xf>
    <xf numFmtId="0" fontId="33" fillId="0" borderId="0" xfId="113" applyFont="1" applyAlignment="1">
      <alignment horizontal="right"/>
      <protection/>
    </xf>
    <xf numFmtId="0" fontId="30" fillId="0" borderId="0" xfId="102" applyFont="1">
      <alignment/>
      <protection/>
    </xf>
    <xf numFmtId="0" fontId="30" fillId="0" borderId="0" xfId="102" applyFont="1" applyAlignment="1">
      <alignment wrapText="1"/>
      <protection/>
    </xf>
    <xf numFmtId="0" fontId="30" fillId="0" borderId="32" xfId="102" applyFont="1" applyBorder="1" applyAlignment="1">
      <alignment vertical="center"/>
      <protection/>
    </xf>
    <xf numFmtId="0" fontId="30" fillId="0" borderId="0" xfId="102" applyFont="1" applyBorder="1" applyAlignment="1">
      <alignment vertical="center"/>
      <protection/>
    </xf>
    <xf numFmtId="3" fontId="30" fillId="0" borderId="33" xfId="102" applyNumberFormat="1" applyFont="1" applyBorder="1" applyAlignment="1">
      <alignment vertical="center"/>
      <protection/>
    </xf>
    <xf numFmtId="0" fontId="30" fillId="0" borderId="0" xfId="102" applyFont="1" applyAlignment="1">
      <alignment vertical="center"/>
      <protection/>
    </xf>
    <xf numFmtId="0" fontId="48" fillId="0" borderId="32" xfId="102" applyFont="1" applyBorder="1" applyAlignment="1">
      <alignment horizontal="center" vertical="center"/>
      <protection/>
    </xf>
    <xf numFmtId="0" fontId="51" fillId="0" borderId="0" xfId="102" applyFont="1" applyBorder="1" applyAlignment="1">
      <alignment vertical="center"/>
      <protection/>
    </xf>
    <xf numFmtId="3" fontId="47" fillId="0" borderId="33" xfId="102" applyNumberFormat="1" applyFont="1" applyBorder="1" applyAlignment="1">
      <alignment vertical="center"/>
      <protection/>
    </xf>
    <xf numFmtId="0" fontId="47" fillId="0" borderId="0" xfId="102" applyFont="1" applyAlignment="1">
      <alignment vertical="center"/>
      <protection/>
    </xf>
    <xf numFmtId="0" fontId="30" fillId="0" borderId="32" xfId="102" applyFont="1" applyBorder="1" applyAlignment="1">
      <alignment horizontal="right" vertical="center"/>
      <protection/>
    </xf>
    <xf numFmtId="0" fontId="50" fillId="0" borderId="0" xfId="102" applyFont="1" applyBorder="1" applyAlignment="1">
      <alignment vertical="center"/>
      <protection/>
    </xf>
    <xf numFmtId="0" fontId="47" fillId="0" borderId="32" xfId="102" applyFont="1" applyBorder="1" applyAlignment="1">
      <alignment horizontal="right" vertical="center"/>
      <protection/>
    </xf>
    <xf numFmtId="0" fontId="47" fillId="0" borderId="32" xfId="102" applyFont="1" applyBorder="1" applyAlignment="1">
      <alignment vertical="center"/>
      <protection/>
    </xf>
    <xf numFmtId="0" fontId="48" fillId="0" borderId="11" xfId="102" applyFont="1" applyBorder="1" applyAlignment="1">
      <alignment vertical="center"/>
      <protection/>
    </xf>
    <xf numFmtId="0" fontId="47" fillId="0" borderId="34" xfId="102" applyFont="1" applyBorder="1" applyAlignment="1">
      <alignment vertical="center"/>
      <protection/>
    </xf>
    <xf numFmtId="0" fontId="48" fillId="0" borderId="21" xfId="102" applyFont="1" applyBorder="1" applyAlignment="1">
      <alignment vertical="center"/>
      <protection/>
    </xf>
    <xf numFmtId="3" fontId="48" fillId="0" borderId="33" xfId="102" applyNumberFormat="1" applyFont="1" applyBorder="1" applyAlignment="1">
      <alignment vertical="center"/>
      <protection/>
    </xf>
    <xf numFmtId="0" fontId="47" fillId="0" borderId="32" xfId="102" applyFont="1" applyBorder="1" applyAlignment="1">
      <alignment horizontal="center" vertical="center"/>
      <protection/>
    </xf>
    <xf numFmtId="0" fontId="47" fillId="0" borderId="39" xfId="102" applyFont="1" applyBorder="1" applyAlignment="1">
      <alignment vertical="center"/>
      <protection/>
    </xf>
    <xf numFmtId="0" fontId="33" fillId="0" borderId="0" xfId="102" applyFont="1" applyFill="1" applyBorder="1" applyAlignment="1">
      <alignment vertical="center"/>
      <protection/>
    </xf>
    <xf numFmtId="3" fontId="33" fillId="0" borderId="0" xfId="102" applyNumberFormat="1" applyFont="1" applyBorder="1" applyAlignment="1">
      <alignment vertical="center"/>
      <protection/>
    </xf>
    <xf numFmtId="49" fontId="30" fillId="0" borderId="0" xfId="102" applyNumberFormat="1" applyFont="1" applyBorder="1" applyAlignment="1">
      <alignment horizontal="center"/>
      <protection/>
    </xf>
    <xf numFmtId="3" fontId="30" fillId="0" borderId="0" xfId="102" applyNumberFormat="1" applyFont="1">
      <alignment/>
      <protection/>
    </xf>
    <xf numFmtId="0" fontId="30" fillId="0" borderId="29" xfId="102" applyFont="1" applyBorder="1">
      <alignment/>
      <protection/>
    </xf>
    <xf numFmtId="0" fontId="30" fillId="0" borderId="42" xfId="102" applyFont="1" applyBorder="1">
      <alignment/>
      <protection/>
    </xf>
    <xf numFmtId="3" fontId="30" fillId="0" borderId="31" xfId="102" applyNumberFormat="1" applyFont="1" applyBorder="1">
      <alignment/>
      <protection/>
    </xf>
    <xf numFmtId="0" fontId="33" fillId="0" borderId="32" xfId="102" applyFont="1" applyBorder="1" applyAlignment="1">
      <alignment horizontal="center" vertical="center"/>
      <protection/>
    </xf>
    <xf numFmtId="0" fontId="48" fillId="0" borderId="24" xfId="102" applyFont="1" applyFill="1" applyBorder="1" applyAlignment="1">
      <alignment vertical="center"/>
      <protection/>
    </xf>
    <xf numFmtId="3" fontId="48" fillId="0" borderId="43" xfId="102" applyNumberFormat="1" applyFont="1" applyBorder="1" applyAlignment="1">
      <alignment vertical="center"/>
      <protection/>
    </xf>
    <xf numFmtId="0" fontId="47" fillId="0" borderId="34" xfId="102" applyFont="1" applyBorder="1" applyAlignment="1">
      <alignment horizontal="right" vertical="center"/>
      <protection/>
    </xf>
    <xf numFmtId="0" fontId="48" fillId="0" borderId="22" xfId="102" applyFont="1" applyFill="1" applyBorder="1" applyAlignment="1">
      <alignment vertical="center"/>
      <protection/>
    </xf>
    <xf numFmtId="0" fontId="48" fillId="0" borderId="44" xfId="102" applyFont="1" applyBorder="1" applyAlignment="1">
      <alignment horizontal="center" vertical="center"/>
      <protection/>
    </xf>
    <xf numFmtId="0" fontId="51" fillId="0" borderId="27" xfId="102" applyFont="1" applyFill="1" applyBorder="1" applyAlignment="1">
      <alignment vertical="center"/>
      <protection/>
    </xf>
    <xf numFmtId="0" fontId="30" fillId="0" borderId="44" xfId="102" applyFont="1" applyBorder="1" applyAlignment="1">
      <alignment horizontal="center" vertical="center"/>
      <protection/>
    </xf>
    <xf numFmtId="0" fontId="31" fillId="0" borderId="0" xfId="102" applyFont="1" applyFill="1" applyBorder="1" applyAlignment="1">
      <alignment horizontal="right" vertical="center"/>
      <protection/>
    </xf>
    <xf numFmtId="3" fontId="33" fillId="0" borderId="0" xfId="102" applyNumberFormat="1" applyFont="1">
      <alignment/>
      <protection/>
    </xf>
    <xf numFmtId="0" fontId="76" fillId="0" borderId="0" xfId="102" applyFont="1">
      <alignment/>
      <protection/>
    </xf>
    <xf numFmtId="0" fontId="30" fillId="0" borderId="29" xfId="102" applyFont="1" applyBorder="1" applyAlignment="1">
      <alignment vertical="center"/>
      <protection/>
    </xf>
    <xf numFmtId="0" fontId="30" fillId="0" borderId="42" xfId="102" applyFont="1" applyBorder="1" applyAlignment="1">
      <alignment vertical="center"/>
      <protection/>
    </xf>
    <xf numFmtId="3" fontId="30" fillId="0" borderId="31" xfId="102" applyNumberFormat="1" applyFont="1" applyBorder="1" applyAlignment="1">
      <alignment vertical="center"/>
      <protection/>
    </xf>
    <xf numFmtId="0" fontId="48" fillId="0" borderId="45" xfId="102" applyFont="1" applyFill="1" applyBorder="1" applyAlignment="1">
      <alignment vertical="center"/>
      <protection/>
    </xf>
    <xf numFmtId="3" fontId="48" fillId="0" borderId="41" xfId="102" applyNumberFormat="1" applyFont="1" applyBorder="1" applyAlignment="1">
      <alignment vertical="center"/>
      <protection/>
    </xf>
    <xf numFmtId="0" fontId="48" fillId="0" borderId="20" xfId="102" applyFont="1" applyBorder="1" applyAlignment="1">
      <alignment vertical="center"/>
      <protection/>
    </xf>
    <xf numFmtId="3" fontId="48" fillId="0" borderId="35" xfId="102" applyNumberFormat="1" applyFont="1" applyBorder="1" applyAlignment="1">
      <alignment vertical="center"/>
      <protection/>
    </xf>
    <xf numFmtId="3" fontId="30" fillId="0" borderId="43" xfId="102" applyNumberFormat="1" applyFont="1" applyBorder="1" applyAlignment="1">
      <alignment vertical="center"/>
      <protection/>
    </xf>
    <xf numFmtId="0" fontId="33" fillId="0" borderId="46" xfId="102" applyFont="1" applyBorder="1" applyAlignment="1">
      <alignment wrapText="1"/>
      <protection/>
    </xf>
    <xf numFmtId="0" fontId="33" fillId="0" borderId="47" xfId="102" applyFont="1" applyBorder="1" applyAlignment="1">
      <alignment horizontal="center" vertical="center" wrapText="1"/>
      <protection/>
    </xf>
    <xf numFmtId="0" fontId="33" fillId="0" borderId="48" xfId="102" applyFont="1" applyBorder="1" applyAlignment="1">
      <alignment horizontal="center" vertical="center" wrapText="1"/>
      <protection/>
    </xf>
    <xf numFmtId="0" fontId="33" fillId="0" borderId="0" xfId="102" applyFont="1" applyAlignment="1">
      <alignment horizontal="right"/>
      <protection/>
    </xf>
    <xf numFmtId="0" fontId="48" fillId="0" borderId="45" xfId="102" applyFont="1" applyFill="1" applyBorder="1" applyAlignment="1">
      <alignment horizontal="left" vertical="center"/>
      <protection/>
    </xf>
    <xf numFmtId="0" fontId="18" fillId="0" borderId="0" xfId="103" applyFont="1">
      <alignment/>
      <protection/>
    </xf>
    <xf numFmtId="0" fontId="18" fillId="0" borderId="29" xfId="103" applyFont="1" applyBorder="1">
      <alignment/>
      <protection/>
    </xf>
    <xf numFmtId="0" fontId="18" fillId="0" borderId="42" xfId="103" applyFont="1" applyBorder="1">
      <alignment/>
      <protection/>
    </xf>
    <xf numFmtId="3" fontId="18" fillId="0" borderId="31" xfId="103" applyNumberFormat="1" applyFont="1" applyBorder="1">
      <alignment/>
      <protection/>
    </xf>
    <xf numFmtId="0" fontId="33" fillId="0" borderId="32" xfId="103" applyFont="1" applyBorder="1" applyAlignment="1">
      <alignment horizontal="center"/>
      <protection/>
    </xf>
    <xf numFmtId="3" fontId="30" fillId="0" borderId="33" xfId="103" applyNumberFormat="1" applyFont="1" applyBorder="1">
      <alignment/>
      <protection/>
    </xf>
    <xf numFmtId="0" fontId="30" fillId="0" borderId="0" xfId="103" applyFont="1">
      <alignment/>
      <protection/>
    </xf>
    <xf numFmtId="0" fontId="18" fillId="0" borderId="0" xfId="103" applyFont="1" applyBorder="1" applyAlignment="1">
      <alignment vertical="center"/>
      <protection/>
    </xf>
    <xf numFmtId="3" fontId="18" fillId="0" borderId="33" xfId="103" applyNumberFormat="1" applyFont="1" applyBorder="1" applyAlignment="1">
      <alignment vertical="center"/>
      <protection/>
    </xf>
    <xf numFmtId="0" fontId="18" fillId="0" borderId="0" xfId="103" applyFont="1" applyAlignment="1">
      <alignment vertical="center"/>
      <protection/>
    </xf>
    <xf numFmtId="3" fontId="31" fillId="0" borderId="33" xfId="103" applyNumberFormat="1" applyFont="1" applyBorder="1" applyAlignment="1">
      <alignment vertical="center"/>
      <protection/>
    </xf>
    <xf numFmtId="0" fontId="33" fillId="0" borderId="32" xfId="103" applyFont="1" applyBorder="1" applyAlignment="1">
      <alignment vertical="center"/>
      <protection/>
    </xf>
    <xf numFmtId="3" fontId="33" fillId="0" borderId="43" xfId="103" applyNumberFormat="1" applyFont="1" applyBorder="1" applyAlignment="1">
      <alignment vertical="center"/>
      <protection/>
    </xf>
    <xf numFmtId="0" fontId="33" fillId="0" borderId="0" xfId="103" applyFont="1" applyAlignment="1">
      <alignment vertical="center"/>
      <protection/>
    </xf>
    <xf numFmtId="0" fontId="30" fillId="0" borderId="32" xfId="103" applyFont="1" applyBorder="1" applyAlignment="1">
      <alignment vertical="center"/>
      <protection/>
    </xf>
    <xf numFmtId="0" fontId="30" fillId="0" borderId="0" xfId="103" applyFont="1" applyAlignment="1">
      <alignment vertical="center"/>
      <protection/>
    </xf>
    <xf numFmtId="0" fontId="33" fillId="0" borderId="34" xfId="103" applyFont="1" applyBorder="1" applyAlignment="1">
      <alignment vertical="center"/>
      <protection/>
    </xf>
    <xf numFmtId="0" fontId="33" fillId="0" borderId="32" xfId="103" applyFont="1" applyBorder="1" applyAlignment="1">
      <alignment horizontal="center" vertical="center"/>
      <protection/>
    </xf>
    <xf numFmtId="3" fontId="33" fillId="0" borderId="33" xfId="103" applyNumberFormat="1" applyFont="1" applyBorder="1" applyAlignment="1">
      <alignment vertical="center"/>
      <protection/>
    </xf>
    <xf numFmtId="0" fontId="18" fillId="0" borderId="0" xfId="103" applyFont="1" applyBorder="1">
      <alignment/>
      <protection/>
    </xf>
    <xf numFmtId="3" fontId="18" fillId="0" borderId="0" xfId="103" applyNumberFormat="1" applyFont="1" applyBorder="1">
      <alignment/>
      <protection/>
    </xf>
    <xf numFmtId="0" fontId="18" fillId="0" borderId="29" xfId="103" applyFont="1" applyBorder="1" applyAlignment="1">
      <alignment vertical="center"/>
      <protection/>
    </xf>
    <xf numFmtId="0" fontId="18" fillId="0" borderId="42" xfId="103" applyFont="1" applyBorder="1" applyAlignment="1">
      <alignment vertical="center"/>
      <protection/>
    </xf>
    <xf numFmtId="3" fontId="18" fillId="0" borderId="31" xfId="103" applyNumberFormat="1" applyFont="1" applyBorder="1" applyAlignment="1">
      <alignment vertical="center"/>
      <protection/>
    </xf>
    <xf numFmtId="0" fontId="31" fillId="0" borderId="32" xfId="103" applyFont="1" applyBorder="1" applyAlignment="1">
      <alignment horizontal="center" vertical="center"/>
      <protection/>
    </xf>
    <xf numFmtId="0" fontId="30" fillId="0" borderId="32" xfId="103" applyFont="1" applyBorder="1" applyAlignment="1">
      <alignment horizontal="right" vertical="center"/>
      <protection/>
    </xf>
    <xf numFmtId="0" fontId="30" fillId="0" borderId="0" xfId="103" applyFont="1" applyBorder="1" applyAlignment="1">
      <alignment vertical="center"/>
      <protection/>
    </xf>
    <xf numFmtId="3" fontId="33" fillId="0" borderId="49" xfId="103" applyNumberFormat="1" applyFont="1" applyBorder="1" applyAlignment="1">
      <alignment vertical="center"/>
      <protection/>
    </xf>
    <xf numFmtId="0" fontId="30" fillId="0" borderId="34" xfId="103" applyFont="1" applyBorder="1" applyAlignment="1">
      <alignment horizontal="right" vertical="center"/>
      <protection/>
    </xf>
    <xf numFmtId="0" fontId="31" fillId="0" borderId="32" xfId="103" applyFont="1" applyBorder="1" applyAlignment="1">
      <alignment horizontal="center"/>
      <protection/>
    </xf>
    <xf numFmtId="3" fontId="18" fillId="0" borderId="0" xfId="103" applyNumberFormat="1" applyFont="1">
      <alignment/>
      <protection/>
    </xf>
    <xf numFmtId="3" fontId="33" fillId="0" borderId="35" xfId="103" applyNumberFormat="1" applyFont="1" applyBorder="1" applyAlignment="1">
      <alignment vertical="center"/>
      <protection/>
    </xf>
    <xf numFmtId="0" fontId="30" fillId="0" borderId="0" xfId="103" applyFont="1" applyAlignment="1">
      <alignment wrapText="1"/>
      <protection/>
    </xf>
    <xf numFmtId="0" fontId="31" fillId="0" borderId="0" xfId="103" applyFont="1">
      <alignment/>
      <protection/>
    </xf>
    <xf numFmtId="0" fontId="33" fillId="0" borderId="46" xfId="103" applyFont="1" applyBorder="1" applyAlignment="1">
      <alignment wrapText="1"/>
      <protection/>
    </xf>
    <xf numFmtId="0" fontId="33" fillId="0" borderId="47" xfId="103" applyFont="1" applyBorder="1" applyAlignment="1">
      <alignment horizontal="center" vertical="center" wrapText="1"/>
      <protection/>
    </xf>
    <xf numFmtId="0" fontId="33" fillId="0" borderId="48" xfId="103" applyFont="1" applyBorder="1" applyAlignment="1">
      <alignment horizontal="center" vertical="center" wrapText="1"/>
      <protection/>
    </xf>
    <xf numFmtId="0" fontId="33" fillId="0" borderId="0" xfId="103" applyFont="1" applyAlignment="1">
      <alignment horizontal="right"/>
      <protection/>
    </xf>
    <xf numFmtId="0" fontId="47" fillId="0" borderId="0" xfId="103" applyFont="1">
      <alignment/>
      <protection/>
    </xf>
    <xf numFmtId="0" fontId="30" fillId="0" borderId="32" xfId="103" applyFont="1" applyFill="1" applyBorder="1" applyAlignment="1">
      <alignment horizontal="right" vertical="center"/>
      <protection/>
    </xf>
    <xf numFmtId="0" fontId="47" fillId="0" borderId="39" xfId="103" applyFont="1" applyFill="1" applyBorder="1" applyAlignment="1">
      <alignment horizontal="right" vertical="center"/>
      <protection/>
    </xf>
    <xf numFmtId="0" fontId="48" fillId="0" borderId="45" xfId="103" applyFont="1" applyBorder="1" applyAlignment="1">
      <alignment vertical="center" wrapText="1"/>
      <protection/>
    </xf>
    <xf numFmtId="3" fontId="48" fillId="0" borderId="41" xfId="103" applyNumberFormat="1" applyFont="1" applyBorder="1" applyAlignment="1">
      <alignment vertical="center"/>
      <protection/>
    </xf>
    <xf numFmtId="0" fontId="47" fillId="0" borderId="0" xfId="103" applyFont="1" applyAlignment="1">
      <alignment vertical="center"/>
      <protection/>
    </xf>
    <xf numFmtId="0" fontId="47" fillId="0" borderId="46" xfId="103" applyFont="1" applyBorder="1" applyAlignment="1">
      <alignment vertical="center"/>
      <protection/>
    </xf>
    <xf numFmtId="0" fontId="48" fillId="0" borderId="50" xfId="103" applyFont="1" applyFill="1" applyBorder="1" applyAlignment="1">
      <alignment vertical="center"/>
      <protection/>
    </xf>
    <xf numFmtId="3" fontId="48" fillId="0" borderId="48" xfId="103" applyNumberFormat="1" applyFont="1" applyBorder="1" applyAlignment="1">
      <alignment vertical="center"/>
      <protection/>
    </xf>
    <xf numFmtId="0" fontId="51" fillId="0" borderId="0" xfId="103" applyFont="1" applyBorder="1">
      <alignment/>
      <protection/>
    </xf>
    <xf numFmtId="0" fontId="48" fillId="0" borderId="11" xfId="103" applyFont="1" applyBorder="1" applyAlignment="1">
      <alignment vertical="center" wrapText="1"/>
      <protection/>
    </xf>
    <xf numFmtId="0" fontId="48" fillId="0" borderId="32" xfId="103" applyFont="1" applyBorder="1" applyAlignment="1">
      <alignment horizontal="right" vertical="center"/>
      <protection/>
    </xf>
    <xf numFmtId="0" fontId="48" fillId="0" borderId="45" xfId="103" applyFont="1" applyFill="1" applyBorder="1" applyAlignment="1">
      <alignment vertical="center" wrapText="1"/>
      <protection/>
    </xf>
    <xf numFmtId="0" fontId="48" fillId="0" borderId="0" xfId="103" applyFont="1" applyAlignment="1">
      <alignment vertical="center"/>
      <protection/>
    </xf>
    <xf numFmtId="0" fontId="47" fillId="0" borderId="39" xfId="103" applyFont="1" applyBorder="1" applyAlignment="1">
      <alignment vertical="center"/>
      <protection/>
    </xf>
    <xf numFmtId="0" fontId="48" fillId="0" borderId="50" xfId="103" applyFont="1" applyFill="1" applyBorder="1" applyAlignment="1">
      <alignment vertical="center" wrapText="1"/>
      <protection/>
    </xf>
    <xf numFmtId="0" fontId="48" fillId="0" borderId="51" xfId="103" applyFont="1" applyFill="1" applyBorder="1" applyAlignment="1">
      <alignment vertical="center"/>
      <protection/>
    </xf>
    <xf numFmtId="0" fontId="51" fillId="0" borderId="0" xfId="103" applyFont="1" applyBorder="1" applyAlignment="1">
      <alignment vertical="center"/>
      <protection/>
    </xf>
    <xf numFmtId="0" fontId="48" fillId="0" borderId="18" xfId="103" applyFont="1" applyFill="1" applyBorder="1" applyAlignment="1">
      <alignment vertical="center"/>
      <protection/>
    </xf>
    <xf numFmtId="0" fontId="51" fillId="0" borderId="23" xfId="103" applyFont="1" applyBorder="1">
      <alignment/>
      <protection/>
    </xf>
    <xf numFmtId="49" fontId="32" fillId="0" borderId="23" xfId="107" applyNumberFormat="1" applyFont="1" applyBorder="1" applyAlignment="1">
      <alignment horizontal="right"/>
      <protection/>
    </xf>
    <xf numFmtId="0" fontId="32" fillId="0" borderId="16" xfId="107" applyFont="1" applyBorder="1">
      <alignment/>
      <protection/>
    </xf>
    <xf numFmtId="3" fontId="18" fillId="0" borderId="23" xfId="110" applyNumberFormat="1" applyFont="1" applyFill="1" applyBorder="1" applyAlignment="1">
      <alignment vertical="center"/>
      <protection/>
    </xf>
    <xf numFmtId="3" fontId="30" fillId="0" borderId="23" xfId="110" applyNumberFormat="1" applyFont="1" applyFill="1" applyBorder="1" applyAlignment="1">
      <alignment vertical="center"/>
      <protection/>
    </xf>
    <xf numFmtId="3" fontId="18" fillId="0" borderId="17" xfId="110" applyNumberFormat="1" applyFont="1" applyBorder="1" applyAlignment="1">
      <alignment vertical="center"/>
      <protection/>
    </xf>
    <xf numFmtId="3" fontId="18" fillId="0" borderId="24" xfId="110" applyNumberFormat="1" applyFont="1" applyFill="1" applyBorder="1" applyAlignment="1">
      <alignment vertical="center"/>
      <protection/>
    </xf>
    <xf numFmtId="3" fontId="30" fillId="0" borderId="24" xfId="110" applyNumberFormat="1" applyFont="1" applyFill="1" applyBorder="1" applyAlignment="1">
      <alignment vertical="center"/>
      <protection/>
    </xf>
    <xf numFmtId="3" fontId="18" fillId="0" borderId="19" xfId="110" applyNumberFormat="1" applyFont="1" applyBorder="1" applyAlignment="1">
      <alignment vertical="center"/>
      <protection/>
    </xf>
    <xf numFmtId="3" fontId="31" fillId="0" borderId="24" xfId="110" applyNumberFormat="1" applyFont="1" applyFill="1" applyBorder="1" applyAlignment="1">
      <alignment vertical="center"/>
      <protection/>
    </xf>
    <xf numFmtId="3" fontId="31" fillId="0" borderId="22" xfId="110" applyNumberFormat="1" applyFont="1" applyFill="1" applyBorder="1" applyAlignment="1">
      <alignment vertical="center"/>
      <protection/>
    </xf>
    <xf numFmtId="3" fontId="33" fillId="0" borderId="22" xfId="110" applyNumberFormat="1" applyFont="1" applyFill="1" applyBorder="1" applyAlignment="1">
      <alignment vertical="center"/>
      <protection/>
    </xf>
    <xf numFmtId="3" fontId="48" fillId="0" borderId="43" xfId="103" applyNumberFormat="1" applyFont="1" applyBorder="1" applyAlignment="1">
      <alignment vertical="center"/>
      <protection/>
    </xf>
    <xf numFmtId="0" fontId="59" fillId="0" borderId="0" xfId="106" applyFont="1" applyAlignment="1">
      <alignment wrapText="1"/>
      <protection/>
    </xf>
    <xf numFmtId="0" fontId="59" fillId="0" borderId="0" xfId="106" applyFont="1" applyAlignment="1">
      <alignment horizontal="centerContinuous" wrapText="1"/>
      <protection/>
    </xf>
    <xf numFmtId="0" fontId="59" fillId="0" borderId="0" xfId="106" applyFont="1" applyAlignment="1">
      <alignment wrapText="1"/>
      <protection/>
    </xf>
    <xf numFmtId="0" fontId="65" fillId="0" borderId="22" xfId="106" applyFont="1" applyBorder="1" applyAlignment="1">
      <alignment wrapText="1"/>
      <protection/>
    </xf>
    <xf numFmtId="0" fontId="59" fillId="0" borderId="23" xfId="106" applyFont="1" applyBorder="1" applyAlignment="1">
      <alignment wrapText="1"/>
      <protection/>
    </xf>
    <xf numFmtId="0" fontId="62" fillId="0" borderId="23" xfId="106" applyFont="1" applyBorder="1" applyAlignment="1">
      <alignment wrapText="1"/>
      <protection/>
    </xf>
    <xf numFmtId="0" fontId="59" fillId="0" borderId="25" xfId="106" applyFont="1" applyBorder="1" applyAlignment="1">
      <alignment wrapText="1"/>
      <protection/>
    </xf>
    <xf numFmtId="0" fontId="59" fillId="0" borderId="26" xfId="106" applyFont="1" applyBorder="1" applyAlignment="1">
      <alignment wrapText="1"/>
      <protection/>
    </xf>
    <xf numFmtId="0" fontId="59" fillId="0" borderId="27" xfId="106" applyFont="1" applyBorder="1" applyAlignment="1">
      <alignment wrapText="1"/>
      <protection/>
    </xf>
    <xf numFmtId="0" fontId="67" fillId="0" borderId="24" xfId="106" applyFont="1" applyBorder="1" applyAlignment="1">
      <alignment vertical="center" wrapText="1"/>
      <protection/>
    </xf>
    <xf numFmtId="0" fontId="18" fillId="0" borderId="0" xfId="101" applyFont="1" applyAlignment="1">
      <alignment wrapText="1"/>
      <protection/>
    </xf>
    <xf numFmtId="0" fontId="9" fillId="0" borderId="0" xfId="106" applyAlignment="1">
      <alignment wrapText="1"/>
      <protection/>
    </xf>
    <xf numFmtId="0" fontId="59" fillId="0" borderId="23" xfId="106" applyFont="1" applyBorder="1" applyAlignment="1">
      <alignment horizontal="left" wrapText="1"/>
      <protection/>
    </xf>
    <xf numFmtId="0" fontId="21" fillId="0" borderId="0" xfId="0" applyFont="1" applyBorder="1" applyAlignment="1">
      <alignment/>
    </xf>
    <xf numFmtId="0" fontId="59" fillId="0" borderId="28" xfId="106" applyFont="1" applyBorder="1" applyAlignment="1">
      <alignment wrapText="1"/>
      <protection/>
    </xf>
    <xf numFmtId="0" fontId="18" fillId="0" borderId="52" xfId="101" applyFont="1" applyBorder="1" applyAlignment="1">
      <alignment wrapText="1"/>
      <protection/>
    </xf>
    <xf numFmtId="0" fontId="34" fillId="0" borderId="0" xfId="0" applyFont="1" applyAlignment="1">
      <alignment/>
    </xf>
    <xf numFmtId="0" fontId="50" fillId="0" borderId="53" xfId="109" applyFont="1" applyBorder="1" applyAlignment="1">
      <alignment horizontal="center"/>
      <protection/>
    </xf>
    <xf numFmtId="0" fontId="50" fillId="0" borderId="16" xfId="109" applyFont="1" applyBorder="1" applyAlignment="1">
      <alignment horizontal="center"/>
      <protection/>
    </xf>
    <xf numFmtId="0" fontId="50" fillId="0" borderId="16" xfId="109" applyFont="1" applyBorder="1">
      <alignment/>
      <protection/>
    </xf>
    <xf numFmtId="3" fontId="30" fillId="0" borderId="18" xfId="109" applyNumberFormat="1" applyFont="1" applyBorder="1" applyAlignment="1">
      <alignment vertical="center"/>
      <protection/>
    </xf>
    <xf numFmtId="3" fontId="30" fillId="0" borderId="20" xfId="109" applyNumberFormat="1" applyFont="1" applyBorder="1" applyAlignment="1">
      <alignment vertical="center"/>
      <protection/>
    </xf>
    <xf numFmtId="3" fontId="30" fillId="0" borderId="14" xfId="109" applyNumberFormat="1" applyFont="1" applyBorder="1" applyAlignment="1">
      <alignment vertical="center"/>
      <protection/>
    </xf>
    <xf numFmtId="0" fontId="33" fillId="0" borderId="0" xfId="110" applyFont="1" applyFill="1" applyBorder="1" applyAlignment="1">
      <alignment vertical="center"/>
      <protection/>
    </xf>
    <xf numFmtId="3" fontId="31" fillId="0" borderId="13" xfId="110" applyNumberFormat="1" applyFont="1" applyFill="1" applyBorder="1" applyAlignment="1">
      <alignment vertical="center"/>
      <protection/>
    </xf>
    <xf numFmtId="0" fontId="30" fillId="0" borderId="21" xfId="110" applyFont="1" applyFill="1" applyBorder="1" applyAlignment="1">
      <alignment vertical="center"/>
      <protection/>
    </xf>
    <xf numFmtId="0" fontId="31" fillId="0" borderId="23" xfId="110" applyFont="1" applyBorder="1" applyAlignment="1">
      <alignment vertical="center"/>
      <protection/>
    </xf>
    <xf numFmtId="0" fontId="31" fillId="0" borderId="22" xfId="110" applyFont="1" applyBorder="1" applyAlignment="1">
      <alignment vertical="center"/>
      <protection/>
    </xf>
    <xf numFmtId="0" fontId="33" fillId="0" borderId="22" xfId="110" applyFont="1" applyBorder="1" applyAlignment="1">
      <alignment vertical="center"/>
      <protection/>
    </xf>
    <xf numFmtId="3" fontId="31" fillId="0" borderId="23" xfId="110" applyNumberFormat="1" applyFont="1" applyFill="1" applyBorder="1" applyAlignment="1">
      <alignment vertical="center"/>
      <protection/>
    </xf>
    <xf numFmtId="0" fontId="33" fillId="0" borderId="24" xfId="110" applyFont="1" applyBorder="1" applyAlignment="1">
      <alignment vertical="center"/>
      <protection/>
    </xf>
    <xf numFmtId="0" fontId="36" fillId="0" borderId="23" xfId="107" applyFont="1" applyBorder="1">
      <alignment/>
      <protection/>
    </xf>
    <xf numFmtId="0" fontId="32" fillId="0" borderId="0" xfId="93">
      <alignment/>
      <protection/>
    </xf>
    <xf numFmtId="0" fontId="32" fillId="0" borderId="23" xfId="93" applyBorder="1">
      <alignment/>
      <protection/>
    </xf>
    <xf numFmtId="0" fontId="32" fillId="0" borderId="0" xfId="93" applyBorder="1">
      <alignment/>
      <protection/>
    </xf>
    <xf numFmtId="0" fontId="30" fillId="0" borderId="22" xfId="109" applyFont="1" applyBorder="1" applyAlignment="1">
      <alignment vertical="center"/>
      <protection/>
    </xf>
    <xf numFmtId="0" fontId="33" fillId="0" borderId="46" xfId="109" applyFont="1" applyBorder="1" applyAlignment="1">
      <alignment horizontal="center" vertical="center"/>
      <protection/>
    </xf>
    <xf numFmtId="0" fontId="33" fillId="0" borderId="47" xfId="109" applyFont="1" applyBorder="1" applyAlignment="1">
      <alignment vertical="center"/>
      <protection/>
    </xf>
    <xf numFmtId="3" fontId="33" fillId="0" borderId="47" xfId="109" applyNumberFormat="1" applyFont="1" applyBorder="1" applyAlignment="1">
      <alignment vertical="center"/>
      <protection/>
    </xf>
    <xf numFmtId="3" fontId="33" fillId="0" borderId="54" xfId="109" applyNumberFormat="1" applyFont="1" applyBorder="1" applyAlignment="1">
      <alignment vertical="center"/>
      <protection/>
    </xf>
    <xf numFmtId="3" fontId="33" fillId="0" borderId="48" xfId="109" applyNumberFormat="1" applyFont="1" applyBorder="1" applyAlignment="1">
      <alignment vertical="center"/>
      <protection/>
    </xf>
    <xf numFmtId="0" fontId="33" fillId="0" borderId="39" xfId="109" applyFont="1" applyBorder="1" applyAlignment="1">
      <alignment horizontal="center" vertical="center"/>
      <protection/>
    </xf>
    <xf numFmtId="0" fontId="33" fillId="0" borderId="40" xfId="109" applyFont="1" applyBorder="1" applyAlignment="1">
      <alignment horizontal="left" vertical="center"/>
      <protection/>
    </xf>
    <xf numFmtId="3" fontId="33" fillId="0" borderId="40" xfId="109" applyNumberFormat="1" applyFont="1" applyBorder="1" applyAlignment="1">
      <alignment vertical="center"/>
      <protection/>
    </xf>
    <xf numFmtId="3" fontId="33" fillId="0" borderId="41" xfId="109" applyNumberFormat="1" applyFont="1" applyBorder="1" applyAlignment="1">
      <alignment vertical="center"/>
      <protection/>
    </xf>
    <xf numFmtId="0" fontId="30" fillId="0" borderId="47" xfId="109" applyFont="1" applyBorder="1" applyAlignment="1">
      <alignment vertical="center"/>
      <protection/>
    </xf>
    <xf numFmtId="3" fontId="30" fillId="0" borderId="47" xfId="109" applyNumberFormat="1" applyFont="1" applyBorder="1" applyAlignment="1">
      <alignment vertical="center"/>
      <protection/>
    </xf>
    <xf numFmtId="3" fontId="30" fillId="0" borderId="54" xfId="109" applyNumberFormat="1" applyFont="1" applyBorder="1" applyAlignment="1">
      <alignment vertical="center"/>
      <protection/>
    </xf>
    <xf numFmtId="0" fontId="31" fillId="0" borderId="0" xfId="0" applyFont="1" applyAlignment="1">
      <alignment horizontal="center"/>
    </xf>
    <xf numFmtId="0" fontId="20" fillId="0" borderId="0" xfId="114" applyFont="1" applyAlignment="1">
      <alignment horizontal="right"/>
      <protection/>
    </xf>
    <xf numFmtId="0" fontId="18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horizontal="right"/>
    </xf>
    <xf numFmtId="0" fontId="31" fillId="0" borderId="11" xfId="0" applyFont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53" fillId="0" borderId="0" xfId="0" applyFont="1" applyBorder="1" applyAlignment="1">
      <alignment vertical="center"/>
    </xf>
    <xf numFmtId="0" fontId="80" fillId="0" borderId="0" xfId="0" applyFont="1" applyBorder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 horizontal="right"/>
    </xf>
    <xf numFmtId="49" fontId="31" fillId="0" borderId="0" xfId="0" applyNumberFormat="1" applyFont="1" applyBorder="1" applyAlignment="1">
      <alignment horizontal="center"/>
    </xf>
    <xf numFmtId="0" fontId="53" fillId="0" borderId="0" xfId="0" applyFont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left" vertical="center"/>
    </xf>
    <xf numFmtId="49" fontId="18" fillId="0" borderId="11" xfId="0" applyNumberFormat="1" applyFont="1" applyBorder="1" applyAlignment="1">
      <alignment horizontal="center"/>
    </xf>
    <xf numFmtId="3" fontId="31" fillId="0" borderId="0" xfId="0" applyNumberFormat="1" applyFont="1" applyBorder="1" applyAlignment="1">
      <alignment vertical="center"/>
    </xf>
    <xf numFmtId="3" fontId="3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3" fontId="81" fillId="0" borderId="11" xfId="0" applyNumberFormat="1" applyFont="1" applyBorder="1" applyAlignment="1">
      <alignment vertical="center"/>
    </xf>
    <xf numFmtId="0" fontId="81" fillId="0" borderId="0" xfId="0" applyFont="1" applyAlignment="1">
      <alignment vertical="center"/>
    </xf>
    <xf numFmtId="49" fontId="81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 vertical="center"/>
    </xf>
    <xf numFmtId="49" fontId="81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vertical="center"/>
    </xf>
    <xf numFmtId="0" fontId="82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Border="1" applyAlignment="1">
      <alignment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/>
    </xf>
    <xf numFmtId="3" fontId="81" fillId="0" borderId="11" xfId="0" applyNumberFormat="1" applyFont="1" applyBorder="1" applyAlignment="1">
      <alignment horizontal="right"/>
    </xf>
    <xf numFmtId="0" fontId="33" fillId="0" borderId="0" xfId="109" applyFont="1" applyBorder="1" applyAlignment="1">
      <alignment horizontal="center"/>
      <protection/>
    </xf>
    <xf numFmtId="0" fontId="31" fillId="0" borderId="18" xfId="109" applyFont="1" applyBorder="1" applyAlignment="1">
      <alignment horizontal="center"/>
      <protection/>
    </xf>
    <xf numFmtId="0" fontId="31" fillId="0" borderId="24" xfId="109" applyFont="1" applyBorder="1" applyAlignment="1">
      <alignment horizontal="center"/>
      <protection/>
    </xf>
    <xf numFmtId="0" fontId="31" fillId="0" borderId="43" xfId="109" applyFont="1" applyBorder="1" applyAlignment="1">
      <alignment horizontal="center"/>
      <protection/>
    </xf>
    <xf numFmtId="3" fontId="18" fillId="0" borderId="0" xfId="110" applyNumberFormat="1" applyFont="1" applyBorder="1" applyAlignment="1">
      <alignment/>
      <protection/>
    </xf>
    <xf numFmtId="3" fontId="18" fillId="0" borderId="0" xfId="110" applyNumberFormat="1" applyFont="1" applyFill="1" applyBorder="1" applyAlignment="1">
      <alignment horizontal="right"/>
      <protection/>
    </xf>
    <xf numFmtId="3" fontId="18" fillId="0" borderId="0" xfId="110" applyNumberFormat="1" applyFont="1" applyFill="1" applyBorder="1" applyAlignment="1">
      <alignment horizontal="center"/>
      <protection/>
    </xf>
    <xf numFmtId="0" fontId="30" fillId="0" borderId="24" xfId="113" applyFont="1" applyBorder="1" applyAlignment="1">
      <alignment vertical="center" wrapText="1"/>
      <protection/>
    </xf>
    <xf numFmtId="0" fontId="30" fillId="0" borderId="22" xfId="113" applyFont="1" applyBorder="1" applyAlignment="1">
      <alignment vertical="center"/>
      <protection/>
    </xf>
    <xf numFmtId="0" fontId="30" fillId="0" borderId="22" xfId="113" applyFont="1" applyBorder="1" applyAlignment="1">
      <alignment vertical="center" wrapText="1"/>
      <protection/>
    </xf>
    <xf numFmtId="0" fontId="31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0" fontId="82" fillId="0" borderId="11" xfId="0" applyFont="1" applyBorder="1" applyAlignment="1">
      <alignment vertical="center"/>
    </xf>
    <xf numFmtId="0" fontId="80" fillId="0" borderId="11" xfId="0" applyFont="1" applyBorder="1" applyAlignment="1">
      <alignment/>
    </xf>
    <xf numFmtId="0" fontId="30" fillId="0" borderId="34" xfId="109" applyFont="1" applyBorder="1" applyAlignment="1">
      <alignment horizontal="center" vertical="center"/>
      <protection/>
    </xf>
    <xf numFmtId="0" fontId="30" fillId="0" borderId="36" xfId="109" applyFont="1" applyBorder="1" applyAlignment="1">
      <alignment horizontal="center" vertical="center"/>
      <protection/>
    </xf>
    <xf numFmtId="0" fontId="80" fillId="0" borderId="21" xfId="101" applyFont="1" applyBorder="1" applyAlignment="1">
      <alignment horizontal="right" vertical="center"/>
      <protection/>
    </xf>
    <xf numFmtId="0" fontId="81" fillId="0" borderId="21" xfId="101" applyFont="1" applyBorder="1" applyAlignment="1">
      <alignment vertical="center"/>
      <protection/>
    </xf>
    <xf numFmtId="0" fontId="80" fillId="0" borderId="21" xfId="101" applyFont="1" applyBorder="1" applyAlignment="1">
      <alignment vertical="center"/>
      <protection/>
    </xf>
    <xf numFmtId="0" fontId="86" fillId="0" borderId="21" xfId="110" applyFont="1" applyBorder="1" applyAlignment="1">
      <alignment vertical="center"/>
      <protection/>
    </xf>
    <xf numFmtId="0" fontId="86" fillId="0" borderId="0" xfId="110" applyFont="1" applyAlignment="1">
      <alignment vertical="center"/>
      <protection/>
    </xf>
    <xf numFmtId="0" fontId="30" fillId="0" borderId="22" xfId="109" applyFont="1" applyBorder="1" applyAlignment="1">
      <alignment vertical="center" wrapText="1"/>
      <protection/>
    </xf>
    <xf numFmtId="3" fontId="18" fillId="0" borderId="22" xfId="110" applyNumberFormat="1" applyFont="1" applyFill="1" applyBorder="1" applyAlignment="1">
      <alignment vertical="center"/>
      <protection/>
    </xf>
    <xf numFmtId="0" fontId="21" fillId="0" borderId="0" xfId="105" applyFont="1" applyBorder="1">
      <alignment/>
      <protection/>
    </xf>
    <xf numFmtId="3" fontId="48" fillId="0" borderId="55" xfId="102" applyNumberFormat="1" applyFont="1" applyBorder="1" applyAlignment="1">
      <alignment vertical="center"/>
      <protection/>
    </xf>
    <xf numFmtId="0" fontId="42" fillId="0" borderId="32" xfId="102" applyFont="1" applyBorder="1" applyAlignment="1">
      <alignment horizontal="right" vertical="center"/>
      <protection/>
    </xf>
    <xf numFmtId="0" fontId="44" fillId="0" borderId="16" xfId="102" applyFont="1" applyBorder="1" applyAlignment="1">
      <alignment vertical="center"/>
      <protection/>
    </xf>
    <xf numFmtId="3" fontId="42" fillId="0" borderId="33" xfId="102" applyNumberFormat="1" applyFont="1" applyBorder="1" applyAlignment="1">
      <alignment vertical="center"/>
      <protection/>
    </xf>
    <xf numFmtId="0" fontId="42" fillId="0" borderId="0" xfId="102" applyFont="1" applyAlignment="1">
      <alignment vertical="center"/>
      <protection/>
    </xf>
    <xf numFmtId="0" fontId="44" fillId="0" borderId="32" xfId="102" applyFont="1" applyBorder="1" applyAlignment="1">
      <alignment horizontal="right" vertical="center"/>
      <protection/>
    </xf>
    <xf numFmtId="3" fontId="44" fillId="0" borderId="33" xfId="102" applyNumberFormat="1" applyFont="1" applyBorder="1" applyAlignment="1">
      <alignment vertical="center"/>
      <protection/>
    </xf>
    <xf numFmtId="0" fontId="44" fillId="0" borderId="0" xfId="102" applyFont="1" applyAlignment="1">
      <alignment vertical="center"/>
      <protection/>
    </xf>
    <xf numFmtId="0" fontId="80" fillId="0" borderId="32" xfId="102" applyFont="1" applyBorder="1" applyAlignment="1">
      <alignment horizontal="right" vertical="center"/>
      <protection/>
    </xf>
    <xf numFmtId="0" fontId="80" fillId="0" borderId="0" xfId="102" applyFont="1" applyBorder="1" applyAlignment="1">
      <alignment vertical="center"/>
      <protection/>
    </xf>
    <xf numFmtId="3" fontId="80" fillId="0" borderId="33" xfId="102" applyNumberFormat="1" applyFont="1" applyBorder="1" applyAlignment="1">
      <alignment vertical="center"/>
      <protection/>
    </xf>
    <xf numFmtId="0" fontId="80" fillId="0" borderId="0" xfId="102" applyFont="1" applyAlignment="1">
      <alignment vertical="center"/>
      <protection/>
    </xf>
    <xf numFmtId="0" fontId="80" fillId="0" borderId="23" xfId="102" applyFont="1" applyBorder="1" applyAlignment="1">
      <alignment vertical="center"/>
      <protection/>
    </xf>
    <xf numFmtId="0" fontId="56" fillId="0" borderId="16" xfId="102" applyFont="1" applyBorder="1" applyAlignment="1">
      <alignment vertical="center"/>
      <protection/>
    </xf>
    <xf numFmtId="0" fontId="80" fillId="0" borderId="52" xfId="102" applyFont="1" applyBorder="1" applyAlignment="1">
      <alignment vertical="center"/>
      <protection/>
    </xf>
    <xf numFmtId="0" fontId="44" fillId="0" borderId="18" xfId="102" applyFont="1" applyBorder="1" applyAlignment="1">
      <alignment vertical="center"/>
      <protection/>
    </xf>
    <xf numFmtId="3" fontId="44" fillId="0" borderId="43" xfId="102" applyNumberFormat="1" applyFont="1" applyBorder="1" applyAlignment="1">
      <alignment vertical="center"/>
      <protection/>
    </xf>
    <xf numFmtId="3" fontId="80" fillId="0" borderId="56" xfId="102" applyNumberFormat="1" applyFont="1" applyBorder="1" applyAlignment="1">
      <alignment vertical="center"/>
      <protection/>
    </xf>
    <xf numFmtId="3" fontId="80" fillId="0" borderId="49" xfId="102" applyNumberFormat="1" applyFont="1" applyBorder="1" applyAlignment="1">
      <alignment vertical="center"/>
      <protection/>
    </xf>
    <xf numFmtId="3" fontId="80" fillId="0" borderId="55" xfId="102" applyNumberFormat="1" applyFont="1" applyBorder="1" applyAlignment="1">
      <alignment vertical="center"/>
      <protection/>
    </xf>
    <xf numFmtId="3" fontId="80" fillId="0" borderId="43" xfId="102" applyNumberFormat="1" applyFont="1" applyBorder="1" applyAlignment="1">
      <alignment vertical="center"/>
      <protection/>
    </xf>
    <xf numFmtId="0" fontId="80" fillId="0" borderId="28" xfId="102" applyFont="1" applyBorder="1" applyAlignment="1">
      <alignment vertical="center"/>
      <protection/>
    </xf>
    <xf numFmtId="0" fontId="80" fillId="0" borderId="25" xfId="102" applyFont="1" applyBorder="1" applyAlignment="1">
      <alignment vertical="center"/>
      <protection/>
    </xf>
    <xf numFmtId="0" fontId="56" fillId="0" borderId="0" xfId="102" applyFont="1" applyBorder="1" applyAlignment="1">
      <alignment vertical="center"/>
      <protection/>
    </xf>
    <xf numFmtId="0" fontId="80" fillId="0" borderId="57" xfId="102" applyFont="1" applyBorder="1" applyAlignment="1">
      <alignment vertical="center"/>
      <protection/>
    </xf>
    <xf numFmtId="0" fontId="22" fillId="0" borderId="16" xfId="102" applyFont="1" applyBorder="1" applyAlignment="1">
      <alignment vertical="center"/>
      <protection/>
    </xf>
    <xf numFmtId="0" fontId="56" fillId="0" borderId="0" xfId="102" applyFont="1" applyFill="1" applyBorder="1" applyAlignment="1">
      <alignment vertical="center"/>
      <protection/>
    </xf>
    <xf numFmtId="0" fontId="80" fillId="0" borderId="57" xfId="102" applyFont="1" applyFill="1" applyBorder="1" applyAlignment="1">
      <alignment vertical="center"/>
      <protection/>
    </xf>
    <xf numFmtId="0" fontId="80" fillId="0" borderId="51" xfId="102" applyFont="1" applyBorder="1" applyAlignment="1">
      <alignment vertical="center"/>
      <protection/>
    </xf>
    <xf numFmtId="0" fontId="80" fillId="0" borderId="58" xfId="102" applyFont="1" applyBorder="1" applyAlignment="1">
      <alignment vertical="center"/>
      <protection/>
    </xf>
    <xf numFmtId="0" fontId="44" fillId="0" borderId="24" xfId="102" applyFont="1" applyBorder="1" applyAlignment="1">
      <alignment vertical="center"/>
      <protection/>
    </xf>
    <xf numFmtId="0" fontId="80" fillId="0" borderId="51" xfId="102" applyFont="1" applyFill="1" applyBorder="1" applyAlignment="1">
      <alignment vertical="center"/>
      <protection/>
    </xf>
    <xf numFmtId="3" fontId="42" fillId="0" borderId="43" xfId="102" applyNumberFormat="1" applyFont="1" applyBorder="1" applyAlignment="1">
      <alignment vertical="center"/>
      <protection/>
    </xf>
    <xf numFmtId="0" fontId="44" fillId="0" borderId="20" xfId="102" applyFont="1" applyBorder="1" applyAlignment="1">
      <alignment vertical="center"/>
      <protection/>
    </xf>
    <xf numFmtId="3" fontId="42" fillId="0" borderId="35" xfId="102" applyNumberFormat="1" applyFont="1" applyBorder="1" applyAlignment="1">
      <alignment vertical="center"/>
      <protection/>
    </xf>
    <xf numFmtId="0" fontId="44" fillId="0" borderId="22" xfId="102" applyFont="1" applyBorder="1" applyAlignment="1">
      <alignment vertical="center"/>
      <protection/>
    </xf>
    <xf numFmtId="0" fontId="80" fillId="0" borderId="18" xfId="102" applyFont="1" applyFill="1" applyBorder="1" applyAlignment="1">
      <alignment vertical="center"/>
      <protection/>
    </xf>
    <xf numFmtId="0" fontId="56" fillId="0" borderId="14" xfId="102" applyFont="1" applyFill="1" applyBorder="1" applyAlignment="1">
      <alignment vertical="center"/>
      <protection/>
    </xf>
    <xf numFmtId="3" fontId="44" fillId="0" borderId="59" xfId="102" applyNumberFormat="1" applyFont="1" applyBorder="1" applyAlignment="1">
      <alignment vertical="center"/>
      <protection/>
    </xf>
    <xf numFmtId="0" fontId="44" fillId="0" borderId="14" xfId="102" applyFont="1" applyFill="1" applyBorder="1" applyAlignment="1">
      <alignment vertical="center"/>
      <protection/>
    </xf>
    <xf numFmtId="0" fontId="96" fillId="0" borderId="44" xfId="102" applyFont="1" applyBorder="1" applyAlignment="1">
      <alignment vertical="center"/>
      <protection/>
    </xf>
    <xf numFmtId="0" fontId="96" fillId="0" borderId="23" xfId="102" applyFont="1" applyFill="1" applyBorder="1" applyAlignment="1">
      <alignment vertical="center"/>
      <protection/>
    </xf>
    <xf numFmtId="3" fontId="96" fillId="0" borderId="33" xfId="102" applyNumberFormat="1" applyFont="1" applyBorder="1" applyAlignment="1">
      <alignment vertical="center"/>
      <protection/>
    </xf>
    <xf numFmtId="0" fontId="96" fillId="0" borderId="0" xfId="102" applyFont="1" applyAlignment="1">
      <alignment vertical="center"/>
      <protection/>
    </xf>
    <xf numFmtId="0" fontId="96" fillId="0" borderId="44" xfId="102" applyFont="1" applyBorder="1" applyAlignment="1">
      <alignment horizontal="right" vertical="center"/>
      <protection/>
    </xf>
    <xf numFmtId="0" fontId="96" fillId="0" borderId="26" xfId="102" applyFont="1" applyFill="1" applyBorder="1" applyAlignment="1">
      <alignment vertical="center"/>
      <protection/>
    </xf>
    <xf numFmtId="3" fontId="96" fillId="0" borderId="60" xfId="102" applyNumberFormat="1" applyFont="1" applyBorder="1" applyAlignment="1">
      <alignment vertical="center"/>
      <protection/>
    </xf>
    <xf numFmtId="0" fontId="96" fillId="0" borderId="58" xfId="102" applyFont="1" applyBorder="1" applyAlignment="1">
      <alignment vertical="center"/>
      <protection/>
    </xf>
    <xf numFmtId="3" fontId="96" fillId="0" borderId="49" xfId="102" applyNumberFormat="1" applyFont="1" applyBorder="1" applyAlignment="1">
      <alignment vertical="center"/>
      <protection/>
    </xf>
    <xf numFmtId="0" fontId="96" fillId="0" borderId="0" xfId="103" applyFont="1" applyAlignment="1">
      <alignment vertical="center"/>
      <protection/>
    </xf>
    <xf numFmtId="0" fontId="97" fillId="0" borderId="32" xfId="102" applyFont="1" applyBorder="1" applyAlignment="1">
      <alignment horizontal="right" vertical="center"/>
      <protection/>
    </xf>
    <xf numFmtId="0" fontId="97" fillId="0" borderId="0" xfId="102" applyFont="1" applyAlignment="1">
      <alignment vertical="center"/>
      <protection/>
    </xf>
    <xf numFmtId="0" fontId="96" fillId="0" borderId="32" xfId="103" applyFont="1" applyBorder="1" applyAlignment="1">
      <alignment horizontal="right" vertical="center"/>
      <protection/>
    </xf>
    <xf numFmtId="0" fontId="96" fillId="0" borderId="57" xfId="103" applyFont="1" applyFill="1" applyBorder="1" applyAlignment="1">
      <alignment vertical="center"/>
      <protection/>
    </xf>
    <xf numFmtId="0" fontId="96" fillId="0" borderId="51" xfId="103" applyFont="1" applyFill="1" applyBorder="1" applyAlignment="1">
      <alignment vertical="center"/>
      <protection/>
    </xf>
    <xf numFmtId="3" fontId="96" fillId="0" borderId="49" xfId="103" applyNumberFormat="1" applyFont="1" applyBorder="1" applyAlignment="1">
      <alignment vertical="center"/>
      <protection/>
    </xf>
    <xf numFmtId="0" fontId="48" fillId="0" borderId="20" xfId="103" applyFont="1" applyFill="1" applyBorder="1" applyAlignment="1">
      <alignment vertical="center"/>
      <protection/>
    </xf>
    <xf numFmtId="0" fontId="48" fillId="0" borderId="18" xfId="103" applyFont="1" applyBorder="1" applyAlignment="1">
      <alignment vertical="center"/>
      <protection/>
    </xf>
    <xf numFmtId="0" fontId="48" fillId="0" borderId="20" xfId="103" applyFont="1" applyBorder="1" applyAlignment="1">
      <alignment vertical="center"/>
      <protection/>
    </xf>
    <xf numFmtId="0" fontId="30" fillId="0" borderId="61" xfId="103" applyFont="1" applyFill="1" applyBorder="1" applyAlignment="1">
      <alignment vertical="center"/>
      <protection/>
    </xf>
    <xf numFmtId="3" fontId="30" fillId="0" borderId="55" xfId="103" applyNumberFormat="1" applyFont="1" applyBorder="1" applyAlignment="1">
      <alignment vertical="center"/>
      <protection/>
    </xf>
    <xf numFmtId="0" fontId="44" fillId="0" borderId="14" xfId="102" applyFont="1" applyBorder="1" applyAlignment="1">
      <alignment vertical="center"/>
      <protection/>
    </xf>
    <xf numFmtId="3" fontId="42" fillId="0" borderId="59" xfId="102" applyNumberFormat="1" applyFont="1" applyBorder="1" applyAlignment="1">
      <alignment vertical="center"/>
      <protection/>
    </xf>
    <xf numFmtId="0" fontId="18" fillId="0" borderId="34" xfId="103" applyFont="1" applyFill="1" applyBorder="1" applyAlignment="1">
      <alignment horizontal="right" vertical="center"/>
      <protection/>
    </xf>
    <xf numFmtId="0" fontId="48" fillId="0" borderId="20" xfId="103" applyFont="1" applyBorder="1" applyAlignment="1">
      <alignment vertical="center" wrapText="1"/>
      <protection/>
    </xf>
    <xf numFmtId="0" fontId="18" fillId="0" borderId="0" xfId="101" applyFont="1" applyBorder="1">
      <alignment/>
      <protection/>
    </xf>
    <xf numFmtId="0" fontId="53" fillId="0" borderId="11" xfId="0" applyFont="1" applyBorder="1" applyAlignment="1">
      <alignment/>
    </xf>
    <xf numFmtId="3" fontId="81" fillId="0" borderId="0" xfId="0" applyNumberFormat="1" applyFont="1" applyBorder="1" applyAlignment="1">
      <alignment horizontal="right" vertical="center"/>
    </xf>
    <xf numFmtId="49" fontId="81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3" fontId="33" fillId="0" borderId="0" xfId="0" applyNumberFormat="1" applyFont="1" applyBorder="1" applyAlignment="1">
      <alignment horizontal="right" vertical="center"/>
    </xf>
    <xf numFmtId="0" fontId="82" fillId="0" borderId="0" xfId="0" applyFont="1" applyBorder="1" applyAlignment="1">
      <alignment/>
    </xf>
    <xf numFmtId="0" fontId="81" fillId="0" borderId="0" xfId="0" applyFont="1" applyBorder="1" applyAlignment="1">
      <alignment horizontal="center"/>
    </xf>
    <xf numFmtId="0" fontId="80" fillId="0" borderId="18" xfId="102" applyFont="1" applyBorder="1" applyAlignment="1">
      <alignment vertical="center"/>
      <protection/>
    </xf>
    <xf numFmtId="0" fontId="42" fillId="0" borderId="34" xfId="102" applyFont="1" applyBorder="1" applyAlignment="1">
      <alignment horizontal="right" vertical="center"/>
      <protection/>
    </xf>
    <xf numFmtId="3" fontId="42" fillId="0" borderId="55" xfId="102" applyNumberFormat="1" applyFont="1" applyBorder="1" applyAlignment="1">
      <alignment vertical="center"/>
      <protection/>
    </xf>
    <xf numFmtId="3" fontId="33" fillId="0" borderId="55" xfId="103" applyNumberFormat="1" applyFont="1" applyBorder="1" applyAlignment="1">
      <alignment vertical="center"/>
      <protection/>
    </xf>
    <xf numFmtId="0" fontId="44" fillId="0" borderId="23" xfId="102" applyFont="1" applyBorder="1" applyAlignment="1">
      <alignment vertical="center"/>
      <protection/>
    </xf>
    <xf numFmtId="0" fontId="30" fillId="0" borderId="0" xfId="103" applyFont="1" applyFill="1" applyBorder="1" applyAlignment="1">
      <alignment vertical="center"/>
      <protection/>
    </xf>
    <xf numFmtId="0" fontId="30" fillId="0" borderId="20" xfId="103" applyFont="1" applyBorder="1" applyAlignment="1">
      <alignment vertical="center"/>
      <protection/>
    </xf>
    <xf numFmtId="3" fontId="30" fillId="0" borderId="35" xfId="103" applyNumberFormat="1" applyFont="1" applyBorder="1" applyAlignment="1">
      <alignment vertical="center"/>
      <protection/>
    </xf>
    <xf numFmtId="3" fontId="42" fillId="0" borderId="21" xfId="110" applyNumberFormat="1" applyFont="1" applyBorder="1" applyAlignment="1">
      <alignment vertical="center"/>
      <protection/>
    </xf>
    <xf numFmtId="3" fontId="30" fillId="0" borderId="43" xfId="102" applyNumberFormat="1" applyFont="1" applyBorder="1" applyAlignment="1">
      <alignment vertical="center"/>
      <protection/>
    </xf>
    <xf numFmtId="3" fontId="30" fillId="0" borderId="33" xfId="102" applyNumberFormat="1" applyFont="1" applyBorder="1" applyAlignment="1">
      <alignment vertical="center"/>
      <protection/>
    </xf>
    <xf numFmtId="3" fontId="30" fillId="0" borderId="55" xfId="102" applyNumberFormat="1" applyFont="1" applyBorder="1" applyAlignment="1">
      <alignment vertical="center"/>
      <protection/>
    </xf>
    <xf numFmtId="3" fontId="30" fillId="0" borderId="33" xfId="103" applyNumberFormat="1" applyFont="1" applyBorder="1" applyAlignment="1">
      <alignment vertical="center"/>
      <protection/>
    </xf>
    <xf numFmtId="0" fontId="47" fillId="0" borderId="36" xfId="102" applyFont="1" applyBorder="1" applyAlignment="1">
      <alignment horizontal="right" vertical="center"/>
      <protection/>
    </xf>
    <xf numFmtId="0" fontId="30" fillId="0" borderId="21" xfId="110" applyFont="1" applyFill="1" applyBorder="1" applyAlignment="1">
      <alignment vertical="center"/>
      <protection/>
    </xf>
    <xf numFmtId="0" fontId="19" fillId="0" borderId="0" xfId="115" applyFont="1" applyAlignment="1">
      <alignment horizontal="right"/>
      <protection/>
    </xf>
    <xf numFmtId="0" fontId="52" fillId="0" borderId="0" xfId="115" applyFont="1" applyAlignment="1">
      <alignment horizontal="right"/>
      <protection/>
    </xf>
    <xf numFmtId="0" fontId="30" fillId="0" borderId="0" xfId="102" applyFont="1">
      <alignment/>
      <protection/>
    </xf>
    <xf numFmtId="0" fontId="30" fillId="0" borderId="0" xfId="102" applyFont="1" applyAlignment="1">
      <alignment wrapText="1"/>
      <protection/>
    </xf>
    <xf numFmtId="0" fontId="30" fillId="0" borderId="32" xfId="102" applyFont="1" applyBorder="1" applyAlignment="1">
      <alignment vertical="center"/>
      <protection/>
    </xf>
    <xf numFmtId="3" fontId="30" fillId="0" borderId="23" xfId="102" applyNumberFormat="1" applyFont="1" applyBorder="1" applyAlignment="1">
      <alignment vertical="center"/>
      <protection/>
    </xf>
    <xf numFmtId="0" fontId="30" fillId="0" borderId="0" xfId="102" applyFont="1" applyAlignment="1">
      <alignment vertical="center"/>
      <protection/>
    </xf>
    <xf numFmtId="3" fontId="47" fillId="0" borderId="23" xfId="102" applyNumberFormat="1" applyFont="1" applyBorder="1" applyAlignment="1">
      <alignment vertical="center"/>
      <protection/>
    </xf>
    <xf numFmtId="0" fontId="30" fillId="0" borderId="32" xfId="102" applyFont="1" applyBorder="1" applyAlignment="1">
      <alignment horizontal="right" vertical="center"/>
      <protection/>
    </xf>
    <xf numFmtId="3" fontId="48" fillId="0" borderId="23" xfId="102" applyNumberFormat="1" applyFont="1" applyBorder="1" applyAlignment="1">
      <alignment vertical="center"/>
      <protection/>
    </xf>
    <xf numFmtId="0" fontId="30" fillId="0" borderId="29" xfId="102" applyFont="1" applyBorder="1">
      <alignment/>
      <protection/>
    </xf>
    <xf numFmtId="0" fontId="30" fillId="0" borderId="42" xfId="102" applyFont="1" applyBorder="1">
      <alignment/>
      <protection/>
    </xf>
    <xf numFmtId="3" fontId="30" fillId="0" borderId="30" xfId="102" applyNumberFormat="1" applyFont="1" applyBorder="1">
      <alignment/>
      <protection/>
    </xf>
    <xf numFmtId="0" fontId="30" fillId="0" borderId="44" xfId="102" applyFont="1" applyBorder="1" applyAlignment="1">
      <alignment horizontal="center" vertical="center"/>
      <protection/>
    </xf>
    <xf numFmtId="0" fontId="30" fillId="0" borderId="29" xfId="102" applyFont="1" applyBorder="1" applyAlignment="1">
      <alignment vertical="center"/>
      <protection/>
    </xf>
    <xf numFmtId="0" fontId="30" fillId="0" borderId="42" xfId="102" applyFont="1" applyBorder="1" applyAlignment="1">
      <alignment vertical="center"/>
      <protection/>
    </xf>
    <xf numFmtId="0" fontId="18" fillId="0" borderId="0" xfId="104" applyFont="1">
      <alignment/>
      <protection/>
    </xf>
    <xf numFmtId="0" fontId="18" fillId="0" borderId="29" xfId="104" applyFont="1" applyBorder="1">
      <alignment/>
      <protection/>
    </xf>
    <xf numFmtId="0" fontId="18" fillId="0" borderId="42" xfId="104" applyFont="1" applyBorder="1">
      <alignment/>
      <protection/>
    </xf>
    <xf numFmtId="3" fontId="18" fillId="0" borderId="30" xfId="104" applyNumberFormat="1" applyFont="1" applyBorder="1">
      <alignment/>
      <protection/>
    </xf>
    <xf numFmtId="0" fontId="33" fillId="0" borderId="32" xfId="104" applyFont="1" applyBorder="1" applyAlignment="1">
      <alignment horizontal="center"/>
      <protection/>
    </xf>
    <xf numFmtId="3" fontId="30" fillId="0" borderId="23" xfId="104" applyNumberFormat="1" applyFont="1" applyBorder="1">
      <alignment/>
      <protection/>
    </xf>
    <xf numFmtId="0" fontId="18" fillId="0" borderId="32" xfId="104" applyFont="1" applyBorder="1" applyAlignment="1">
      <alignment horizontal="right" vertical="center"/>
      <protection/>
    </xf>
    <xf numFmtId="3" fontId="18" fillId="0" borderId="23" xfId="104" applyNumberFormat="1" applyFont="1" applyBorder="1" applyAlignment="1">
      <alignment vertical="center"/>
      <protection/>
    </xf>
    <xf numFmtId="0" fontId="33" fillId="0" borderId="32" xfId="104" applyFont="1" applyBorder="1" applyAlignment="1">
      <alignment vertical="center"/>
      <protection/>
    </xf>
    <xf numFmtId="3" fontId="33" fillId="0" borderId="24" xfId="104" applyNumberFormat="1" applyFont="1" applyBorder="1" applyAlignment="1">
      <alignment vertical="center"/>
      <protection/>
    </xf>
    <xf numFmtId="0" fontId="30" fillId="0" borderId="32" xfId="104" applyFont="1" applyBorder="1" applyAlignment="1">
      <alignment vertical="center"/>
      <protection/>
    </xf>
    <xf numFmtId="0" fontId="33" fillId="0" borderId="34" xfId="104" applyFont="1" applyBorder="1" applyAlignment="1">
      <alignment vertical="center"/>
      <protection/>
    </xf>
    <xf numFmtId="0" fontId="33" fillId="0" borderId="32" xfId="104" applyFont="1" applyBorder="1" applyAlignment="1">
      <alignment horizontal="center" vertical="center"/>
      <protection/>
    </xf>
    <xf numFmtId="3" fontId="33" fillId="0" borderId="23" xfId="104" applyNumberFormat="1" applyFont="1" applyBorder="1" applyAlignment="1">
      <alignment vertical="center"/>
      <protection/>
    </xf>
    <xf numFmtId="0" fontId="18" fillId="0" borderId="29" xfId="104" applyFont="1" applyBorder="1" applyAlignment="1">
      <alignment vertical="center"/>
      <protection/>
    </xf>
    <xf numFmtId="0" fontId="18" fillId="0" borderId="42" xfId="104" applyFont="1" applyBorder="1" applyAlignment="1">
      <alignment vertical="center"/>
      <protection/>
    </xf>
    <xf numFmtId="3" fontId="18" fillId="0" borderId="30" xfId="104" applyNumberFormat="1" applyFont="1" applyBorder="1" applyAlignment="1">
      <alignment vertical="center"/>
      <protection/>
    </xf>
    <xf numFmtId="0" fontId="31" fillId="0" borderId="32" xfId="104" applyFont="1" applyBorder="1" applyAlignment="1">
      <alignment horizontal="center" vertical="center"/>
      <protection/>
    </xf>
    <xf numFmtId="0" fontId="30" fillId="0" borderId="32" xfId="104" applyFont="1" applyBorder="1" applyAlignment="1">
      <alignment horizontal="right" vertical="center"/>
      <protection/>
    </xf>
    <xf numFmtId="0" fontId="30" fillId="0" borderId="34" xfId="104" applyFont="1" applyBorder="1" applyAlignment="1">
      <alignment horizontal="right" vertical="center"/>
      <protection/>
    </xf>
    <xf numFmtId="0" fontId="31" fillId="0" borderId="32" xfId="104" applyFont="1" applyBorder="1" applyAlignment="1">
      <alignment horizontal="center"/>
      <protection/>
    </xf>
    <xf numFmtId="0" fontId="31" fillId="0" borderId="0" xfId="104" applyFont="1">
      <alignment/>
      <protection/>
    </xf>
    <xf numFmtId="0" fontId="33" fillId="0" borderId="46" xfId="104" applyFont="1" applyBorder="1" applyAlignment="1">
      <alignment wrapText="1"/>
      <protection/>
    </xf>
    <xf numFmtId="0" fontId="33" fillId="0" borderId="47" xfId="104" applyFont="1" applyBorder="1" applyAlignment="1">
      <alignment horizontal="center" vertical="center" wrapText="1"/>
      <protection/>
    </xf>
    <xf numFmtId="0" fontId="33" fillId="0" borderId="0" xfId="104" applyFont="1" applyAlignment="1">
      <alignment horizontal="right"/>
      <protection/>
    </xf>
    <xf numFmtId="0" fontId="30" fillId="0" borderId="32" xfId="104" applyFont="1" applyFill="1" applyBorder="1" applyAlignment="1">
      <alignment horizontal="right" vertical="center"/>
      <protection/>
    </xf>
    <xf numFmtId="0" fontId="47" fillId="0" borderId="39" xfId="104" applyFont="1" applyFill="1" applyBorder="1" applyAlignment="1">
      <alignment horizontal="right" vertical="center"/>
      <protection/>
    </xf>
    <xf numFmtId="0" fontId="48" fillId="0" borderId="45" xfId="104" applyFont="1" applyBorder="1" applyAlignment="1">
      <alignment vertical="center" wrapText="1"/>
      <protection/>
    </xf>
    <xf numFmtId="3" fontId="48" fillId="0" borderId="40" xfId="104" applyNumberFormat="1" applyFont="1" applyBorder="1" applyAlignment="1">
      <alignment vertical="center"/>
      <protection/>
    </xf>
    <xf numFmtId="0" fontId="47" fillId="0" borderId="46" xfId="104" applyFont="1" applyBorder="1" applyAlignment="1">
      <alignment vertical="center"/>
      <protection/>
    </xf>
    <xf numFmtId="0" fontId="48" fillId="0" borderId="50" xfId="104" applyFont="1" applyFill="1" applyBorder="1" applyAlignment="1">
      <alignment vertical="center"/>
      <protection/>
    </xf>
    <xf numFmtId="3" fontId="48" fillId="0" borderId="47" xfId="104" applyNumberFormat="1" applyFont="1" applyBorder="1" applyAlignment="1">
      <alignment vertical="center"/>
      <protection/>
    </xf>
    <xf numFmtId="0" fontId="51" fillId="0" borderId="0" xfId="104" applyFont="1" applyBorder="1">
      <alignment/>
      <protection/>
    </xf>
    <xf numFmtId="0" fontId="48" fillId="0" borderId="11" xfId="104" applyFont="1" applyBorder="1" applyAlignment="1">
      <alignment vertical="center" wrapText="1"/>
      <protection/>
    </xf>
    <xf numFmtId="0" fontId="48" fillId="0" borderId="32" xfId="104" applyFont="1" applyBorder="1" applyAlignment="1">
      <alignment horizontal="right" vertical="center"/>
      <protection/>
    </xf>
    <xf numFmtId="0" fontId="48" fillId="0" borderId="45" xfId="104" applyFont="1" applyFill="1" applyBorder="1" applyAlignment="1">
      <alignment vertical="center" wrapText="1"/>
      <protection/>
    </xf>
    <xf numFmtId="0" fontId="47" fillId="0" borderId="39" xfId="104" applyFont="1" applyBorder="1" applyAlignment="1">
      <alignment vertical="center"/>
      <protection/>
    </xf>
    <xf numFmtId="0" fontId="48" fillId="0" borderId="50" xfId="104" applyFont="1" applyFill="1" applyBorder="1" applyAlignment="1">
      <alignment vertical="center" wrapText="1"/>
      <protection/>
    </xf>
    <xf numFmtId="0" fontId="48" fillId="0" borderId="51" xfId="104" applyFont="1" applyFill="1" applyBorder="1" applyAlignment="1">
      <alignment vertical="center"/>
      <protection/>
    </xf>
    <xf numFmtId="0" fontId="51" fillId="0" borderId="0" xfId="104" applyFont="1" applyBorder="1" applyAlignment="1">
      <alignment vertical="center"/>
      <protection/>
    </xf>
    <xf numFmtId="0" fontId="48" fillId="0" borderId="18" xfId="104" applyFont="1" applyFill="1" applyBorder="1" applyAlignment="1">
      <alignment vertical="center"/>
      <protection/>
    </xf>
    <xf numFmtId="0" fontId="51" fillId="0" borderId="23" xfId="104" applyFont="1" applyBorder="1">
      <alignment/>
      <protection/>
    </xf>
    <xf numFmtId="3" fontId="42" fillId="0" borderId="23" xfId="102" applyNumberFormat="1" applyFont="1" applyBorder="1" applyAlignment="1">
      <alignment vertical="center"/>
      <protection/>
    </xf>
    <xf numFmtId="3" fontId="44" fillId="0" borderId="23" xfId="102" applyNumberFormat="1" applyFont="1" applyBorder="1" applyAlignment="1">
      <alignment vertical="center"/>
      <protection/>
    </xf>
    <xf numFmtId="3" fontId="80" fillId="0" borderId="23" xfId="102" applyNumberFormat="1" applyFont="1" applyBorder="1" applyAlignment="1">
      <alignment vertical="center"/>
      <protection/>
    </xf>
    <xf numFmtId="0" fontId="96" fillId="0" borderId="32" xfId="104" applyFont="1" applyBorder="1" applyAlignment="1">
      <alignment horizontal="right" vertical="center"/>
      <protection/>
    </xf>
    <xf numFmtId="0" fontId="96" fillId="0" borderId="57" xfId="104" applyFont="1" applyFill="1" applyBorder="1" applyAlignment="1">
      <alignment vertical="center"/>
      <protection/>
    </xf>
    <xf numFmtId="0" fontId="96" fillId="0" borderId="51" xfId="104" applyFont="1" applyFill="1" applyBorder="1" applyAlignment="1">
      <alignment vertical="center"/>
      <protection/>
    </xf>
    <xf numFmtId="0" fontId="48" fillId="0" borderId="20" xfId="104" applyFont="1" applyFill="1" applyBorder="1" applyAlignment="1">
      <alignment vertical="center"/>
      <protection/>
    </xf>
    <xf numFmtId="0" fontId="48" fillId="0" borderId="18" xfId="104" applyFont="1" applyBorder="1" applyAlignment="1">
      <alignment vertical="center"/>
      <protection/>
    </xf>
    <xf numFmtId="0" fontId="48" fillId="0" borderId="20" xfId="104" applyFont="1" applyBorder="1" applyAlignment="1">
      <alignment vertical="center"/>
      <protection/>
    </xf>
    <xf numFmtId="0" fontId="30" fillId="0" borderId="61" xfId="104" applyFont="1" applyFill="1" applyBorder="1" applyAlignment="1">
      <alignment vertical="center"/>
      <protection/>
    </xf>
    <xf numFmtId="0" fontId="18" fillId="0" borderId="34" xfId="104" applyFont="1" applyFill="1" applyBorder="1" applyAlignment="1">
      <alignment horizontal="right" vertical="center"/>
      <protection/>
    </xf>
    <xf numFmtId="0" fontId="48" fillId="0" borderId="20" xfId="104" applyFont="1" applyBorder="1" applyAlignment="1">
      <alignment vertical="center" wrapText="1"/>
      <protection/>
    </xf>
    <xf numFmtId="0" fontId="30" fillId="0" borderId="0" xfId="104" applyFont="1" applyFill="1" applyBorder="1" applyAlignment="1">
      <alignment vertical="center"/>
      <protection/>
    </xf>
    <xf numFmtId="0" fontId="30" fillId="0" borderId="20" xfId="104" applyFont="1" applyBorder="1" applyAlignment="1">
      <alignment vertical="center"/>
      <protection/>
    </xf>
    <xf numFmtId="0" fontId="33" fillId="0" borderId="54" xfId="102" applyFont="1" applyBorder="1" applyAlignment="1">
      <alignment horizontal="center" vertical="center" wrapText="1"/>
      <protection/>
    </xf>
    <xf numFmtId="3" fontId="30" fillId="0" borderId="53" xfId="102" applyNumberFormat="1" applyFont="1" applyBorder="1" applyAlignment="1">
      <alignment vertical="center"/>
      <protection/>
    </xf>
    <xf numFmtId="3" fontId="47" fillId="0" borderId="16" xfId="102" applyNumberFormat="1" applyFont="1" applyBorder="1" applyAlignment="1">
      <alignment vertical="center"/>
      <protection/>
    </xf>
    <xf numFmtId="3" fontId="42" fillId="0" borderId="18" xfId="102" applyNumberFormat="1" applyFont="1" applyBorder="1" applyAlignment="1">
      <alignment vertical="center"/>
      <protection/>
    </xf>
    <xf numFmtId="3" fontId="42" fillId="0" borderId="20" xfId="102" applyNumberFormat="1" applyFont="1" applyBorder="1" applyAlignment="1">
      <alignment vertical="center"/>
      <protection/>
    </xf>
    <xf numFmtId="3" fontId="48" fillId="0" borderId="20" xfId="102" applyNumberFormat="1" applyFont="1" applyBorder="1" applyAlignment="1">
      <alignment vertical="center"/>
      <protection/>
    </xf>
    <xf numFmtId="3" fontId="42" fillId="0" borderId="14" xfId="102" applyNumberFormat="1" applyFont="1" applyBorder="1" applyAlignment="1">
      <alignment vertical="center"/>
      <protection/>
    </xf>
    <xf numFmtId="3" fontId="30" fillId="0" borderId="18" xfId="102" applyNumberFormat="1" applyFont="1" applyBorder="1" applyAlignment="1">
      <alignment vertical="center"/>
      <protection/>
    </xf>
    <xf numFmtId="3" fontId="48" fillId="0" borderId="57" xfId="102" applyNumberFormat="1" applyFont="1" applyBorder="1" applyAlignment="1">
      <alignment vertical="center"/>
      <protection/>
    </xf>
    <xf numFmtId="3" fontId="30" fillId="0" borderId="16" xfId="102" applyNumberFormat="1" applyFont="1" applyBorder="1" applyAlignment="1">
      <alignment vertical="center"/>
      <protection/>
    </xf>
    <xf numFmtId="3" fontId="48" fillId="0" borderId="16" xfId="102" applyNumberFormat="1" applyFont="1" applyBorder="1" applyAlignment="1">
      <alignment vertical="center"/>
      <protection/>
    </xf>
    <xf numFmtId="3" fontId="44" fillId="0" borderId="16" xfId="102" applyNumberFormat="1" applyFont="1" applyBorder="1" applyAlignment="1">
      <alignment vertical="center"/>
      <protection/>
    </xf>
    <xf numFmtId="3" fontId="80" fillId="0" borderId="16" xfId="102" applyNumberFormat="1" applyFont="1" applyBorder="1" applyAlignment="1">
      <alignment vertical="center"/>
      <protection/>
    </xf>
    <xf numFmtId="3" fontId="80" fillId="0" borderId="57" xfId="102" applyNumberFormat="1" applyFont="1" applyBorder="1" applyAlignment="1">
      <alignment vertical="center"/>
      <protection/>
    </xf>
    <xf numFmtId="3" fontId="80" fillId="0" borderId="51" xfId="102" applyNumberFormat="1" applyFont="1" applyBorder="1" applyAlignment="1">
      <alignment vertical="center"/>
      <protection/>
    </xf>
    <xf numFmtId="3" fontId="44" fillId="0" borderId="18" xfId="102" applyNumberFormat="1" applyFont="1" applyBorder="1" applyAlignment="1">
      <alignment vertical="center"/>
      <protection/>
    </xf>
    <xf numFmtId="3" fontId="42" fillId="0" borderId="16" xfId="102" applyNumberFormat="1" applyFont="1" applyBorder="1" applyAlignment="1">
      <alignment vertical="center"/>
      <protection/>
    </xf>
    <xf numFmtId="3" fontId="80" fillId="0" borderId="62" xfId="102" applyNumberFormat="1" applyFont="1" applyBorder="1" applyAlignment="1">
      <alignment vertical="center"/>
      <protection/>
    </xf>
    <xf numFmtId="3" fontId="80" fillId="0" borderId="18" xfId="102" applyNumberFormat="1" applyFont="1" applyBorder="1" applyAlignment="1">
      <alignment vertical="center"/>
      <protection/>
    </xf>
    <xf numFmtId="3" fontId="44" fillId="0" borderId="14" xfId="102" applyNumberFormat="1" applyFont="1" applyBorder="1" applyAlignment="1">
      <alignment vertical="center"/>
      <protection/>
    </xf>
    <xf numFmtId="3" fontId="48" fillId="0" borderId="63" xfId="102" applyNumberFormat="1" applyFont="1" applyBorder="1" applyAlignment="1">
      <alignment vertical="center"/>
      <protection/>
    </xf>
    <xf numFmtId="3" fontId="30" fillId="0" borderId="53" xfId="102" applyNumberFormat="1" applyFont="1" applyBorder="1">
      <alignment/>
      <protection/>
    </xf>
    <xf numFmtId="3" fontId="48" fillId="0" borderId="18" xfId="102" applyNumberFormat="1" applyFont="1" applyBorder="1" applyAlignment="1">
      <alignment vertical="center"/>
      <protection/>
    </xf>
    <xf numFmtId="3" fontId="96" fillId="0" borderId="16" xfId="102" applyNumberFormat="1" applyFont="1" applyBorder="1" applyAlignment="1">
      <alignment vertical="center"/>
      <protection/>
    </xf>
    <xf numFmtId="3" fontId="96" fillId="0" borderId="52" xfId="102" applyNumberFormat="1" applyFont="1" applyBorder="1" applyAlignment="1">
      <alignment vertical="center"/>
      <protection/>
    </xf>
    <xf numFmtId="3" fontId="96" fillId="0" borderId="51" xfId="102" applyNumberFormat="1" applyFont="1" applyBorder="1" applyAlignment="1">
      <alignment vertical="center"/>
      <protection/>
    </xf>
    <xf numFmtId="3" fontId="42" fillId="0" borderId="37" xfId="102" applyNumberFormat="1" applyFont="1" applyBorder="1" applyAlignment="1">
      <alignment vertical="center"/>
      <protection/>
    </xf>
    <xf numFmtId="3" fontId="42" fillId="0" borderId="38" xfId="102" applyNumberFormat="1" applyFont="1" applyBorder="1" applyAlignment="1">
      <alignment vertical="center"/>
      <protection/>
    </xf>
    <xf numFmtId="3" fontId="42" fillId="0" borderId="64" xfId="102" applyNumberFormat="1" applyFont="1" applyBorder="1" applyAlignment="1">
      <alignment vertical="center"/>
      <protection/>
    </xf>
    <xf numFmtId="3" fontId="30" fillId="0" borderId="37" xfId="102" applyNumberFormat="1" applyFont="1" applyBorder="1" applyAlignment="1">
      <alignment vertical="center"/>
      <protection/>
    </xf>
    <xf numFmtId="3" fontId="42" fillId="0" borderId="65" xfId="102" applyNumberFormat="1" applyFont="1" applyBorder="1" applyAlignment="1">
      <alignment vertical="center"/>
      <protection/>
    </xf>
    <xf numFmtId="3" fontId="30" fillId="0" borderId="30" xfId="102" applyNumberFormat="1" applyFont="1" applyBorder="1" applyAlignment="1">
      <alignment vertical="center"/>
      <protection/>
    </xf>
    <xf numFmtId="3" fontId="42" fillId="0" borderId="24" xfId="102" applyNumberFormat="1" applyFont="1" applyBorder="1" applyAlignment="1">
      <alignment vertical="center"/>
      <protection/>
    </xf>
    <xf numFmtId="3" fontId="42" fillId="0" borderId="22" xfId="102" applyNumberFormat="1" applyFont="1" applyBorder="1" applyAlignment="1">
      <alignment vertical="center"/>
      <protection/>
    </xf>
    <xf numFmtId="3" fontId="48" fillId="0" borderId="22" xfId="102" applyNumberFormat="1" applyFont="1" applyBorder="1" applyAlignment="1">
      <alignment vertical="center"/>
      <protection/>
    </xf>
    <xf numFmtId="3" fontId="42" fillId="0" borderId="27" xfId="102" applyNumberFormat="1" applyFont="1" applyBorder="1" applyAlignment="1">
      <alignment vertical="center"/>
      <protection/>
    </xf>
    <xf numFmtId="3" fontId="30" fillId="0" borderId="24" xfId="102" applyNumberFormat="1" applyFont="1" applyBorder="1" applyAlignment="1">
      <alignment vertical="center"/>
      <protection/>
    </xf>
    <xf numFmtId="3" fontId="48" fillId="0" borderId="25" xfId="102" applyNumberFormat="1" applyFont="1" applyBorder="1" applyAlignment="1">
      <alignment vertical="center"/>
      <protection/>
    </xf>
    <xf numFmtId="3" fontId="80" fillId="0" borderId="25" xfId="102" applyNumberFormat="1" applyFont="1" applyBorder="1" applyAlignment="1">
      <alignment vertical="center"/>
      <protection/>
    </xf>
    <xf numFmtId="3" fontId="80" fillId="0" borderId="58" xfId="102" applyNumberFormat="1" applyFont="1" applyBorder="1" applyAlignment="1">
      <alignment vertical="center"/>
      <protection/>
    </xf>
    <xf numFmtId="3" fontId="44" fillId="0" borderId="24" xfId="102" applyNumberFormat="1" applyFont="1" applyBorder="1" applyAlignment="1">
      <alignment vertical="center"/>
      <protection/>
    </xf>
    <xf numFmtId="3" fontId="80" fillId="0" borderId="28" xfId="102" applyNumberFormat="1" applyFont="1" applyBorder="1" applyAlignment="1">
      <alignment vertical="center"/>
      <protection/>
    </xf>
    <xf numFmtId="3" fontId="80" fillId="0" borderId="24" xfId="102" applyNumberFormat="1" applyFont="1" applyBorder="1" applyAlignment="1">
      <alignment vertical="center"/>
      <protection/>
    </xf>
    <xf numFmtId="3" fontId="44" fillId="0" borderId="27" xfId="102" applyNumberFormat="1" applyFont="1" applyBorder="1" applyAlignment="1">
      <alignment vertical="center"/>
      <protection/>
    </xf>
    <xf numFmtId="3" fontId="48" fillId="0" borderId="40" xfId="102" applyNumberFormat="1" applyFont="1" applyBorder="1" applyAlignment="1">
      <alignment vertical="center"/>
      <protection/>
    </xf>
    <xf numFmtId="3" fontId="48" fillId="0" borderId="24" xfId="102" applyNumberFormat="1" applyFont="1" applyBorder="1" applyAlignment="1">
      <alignment vertical="center"/>
      <protection/>
    </xf>
    <xf numFmtId="3" fontId="96" fillId="0" borderId="23" xfId="102" applyNumberFormat="1" applyFont="1" applyBorder="1" applyAlignment="1">
      <alignment vertical="center"/>
      <protection/>
    </xf>
    <xf numFmtId="3" fontId="96" fillId="0" borderId="26" xfId="102" applyNumberFormat="1" applyFont="1" applyBorder="1" applyAlignment="1">
      <alignment vertical="center"/>
      <protection/>
    </xf>
    <xf numFmtId="3" fontId="96" fillId="0" borderId="58" xfId="102" applyNumberFormat="1" applyFont="1" applyBorder="1" applyAlignment="1">
      <alignment vertical="center"/>
      <protection/>
    </xf>
    <xf numFmtId="0" fontId="47" fillId="0" borderId="0" xfId="102" applyFont="1" applyBorder="1" applyAlignment="1">
      <alignment vertical="center"/>
      <protection/>
    </xf>
    <xf numFmtId="0" fontId="48" fillId="0" borderId="0" xfId="102" applyFont="1" applyFill="1" applyBorder="1" applyAlignment="1">
      <alignment horizontal="left" vertical="center"/>
      <protection/>
    </xf>
    <xf numFmtId="3" fontId="48" fillId="0" borderId="0" xfId="102" applyNumberFormat="1" applyFont="1" applyBorder="1" applyAlignment="1">
      <alignment vertical="center"/>
      <protection/>
    </xf>
    <xf numFmtId="3" fontId="18" fillId="0" borderId="66" xfId="104" applyNumberFormat="1" applyFont="1" applyBorder="1">
      <alignment/>
      <protection/>
    </xf>
    <xf numFmtId="3" fontId="30" fillId="0" borderId="65" xfId="104" applyNumberFormat="1" applyFont="1" applyBorder="1">
      <alignment/>
      <protection/>
    </xf>
    <xf numFmtId="3" fontId="30" fillId="0" borderId="67" xfId="104" applyNumberFormat="1" applyFont="1" applyBorder="1" applyAlignment="1">
      <alignment vertical="center"/>
      <protection/>
    </xf>
    <xf numFmtId="3" fontId="33" fillId="0" borderId="37" xfId="104" applyNumberFormat="1" applyFont="1" applyBorder="1" applyAlignment="1">
      <alignment vertical="center"/>
      <protection/>
    </xf>
    <xf numFmtId="3" fontId="48" fillId="0" borderId="37" xfId="104" applyNumberFormat="1" applyFont="1" applyBorder="1" applyAlignment="1">
      <alignment vertical="center"/>
      <protection/>
    </xf>
    <xf numFmtId="3" fontId="33" fillId="0" borderId="65" xfId="104" applyNumberFormat="1" applyFont="1" applyBorder="1" applyAlignment="1">
      <alignment vertical="center"/>
      <protection/>
    </xf>
    <xf numFmtId="3" fontId="30" fillId="0" borderId="68" xfId="102" applyNumberFormat="1" applyFont="1" applyBorder="1" applyAlignment="1">
      <alignment vertical="center"/>
      <protection/>
    </xf>
    <xf numFmtId="3" fontId="42" fillId="0" borderId="68" xfId="102" applyNumberFormat="1" applyFont="1" applyBorder="1" applyAlignment="1">
      <alignment vertical="center"/>
      <protection/>
    </xf>
    <xf numFmtId="3" fontId="33" fillId="0" borderId="38" xfId="104" applyNumberFormat="1" applyFont="1" applyBorder="1" applyAlignment="1">
      <alignment vertical="center"/>
      <protection/>
    </xf>
    <xf numFmtId="3" fontId="33" fillId="0" borderId="69" xfId="104" applyNumberFormat="1" applyFont="1" applyBorder="1" applyAlignment="1">
      <alignment vertical="center"/>
      <protection/>
    </xf>
    <xf numFmtId="3" fontId="48" fillId="0" borderId="70" xfId="104" applyNumberFormat="1" applyFont="1" applyBorder="1" applyAlignment="1">
      <alignment vertical="center"/>
      <protection/>
    </xf>
    <xf numFmtId="3" fontId="48" fillId="0" borderId="71" xfId="104" applyNumberFormat="1" applyFont="1" applyBorder="1" applyAlignment="1">
      <alignment vertical="center"/>
      <protection/>
    </xf>
    <xf numFmtId="3" fontId="18" fillId="0" borderId="66" xfId="104" applyNumberFormat="1" applyFont="1" applyBorder="1" applyAlignment="1">
      <alignment vertical="center"/>
      <protection/>
    </xf>
    <xf numFmtId="3" fontId="18" fillId="0" borderId="65" xfId="104" applyNumberFormat="1" applyFont="1" applyBorder="1" applyAlignment="1">
      <alignment vertical="center"/>
      <protection/>
    </xf>
    <xf numFmtId="3" fontId="31" fillId="0" borderId="65" xfId="104" applyNumberFormat="1" applyFont="1" applyBorder="1" applyAlignment="1">
      <alignment vertical="center"/>
      <protection/>
    </xf>
    <xf numFmtId="3" fontId="30" fillId="0" borderId="68" xfId="104" applyNumberFormat="1" applyFont="1" applyBorder="1" applyAlignment="1">
      <alignment vertical="center"/>
      <protection/>
    </xf>
    <xf numFmtId="3" fontId="30" fillId="0" borderId="65" xfId="104" applyNumberFormat="1" applyFont="1" applyBorder="1" applyAlignment="1">
      <alignment vertical="center"/>
      <protection/>
    </xf>
    <xf numFmtId="3" fontId="30" fillId="0" borderId="38" xfId="104" applyNumberFormat="1" applyFont="1" applyBorder="1" applyAlignment="1">
      <alignment vertical="center"/>
      <protection/>
    </xf>
    <xf numFmtId="3" fontId="30" fillId="0" borderId="26" xfId="104" applyNumberFormat="1" applyFont="1" applyBorder="1" applyAlignment="1">
      <alignment vertical="center"/>
      <protection/>
    </xf>
    <xf numFmtId="3" fontId="48" fillId="0" borderId="24" xfId="104" applyNumberFormat="1" applyFont="1" applyBorder="1" applyAlignment="1">
      <alignment vertical="center"/>
      <protection/>
    </xf>
    <xf numFmtId="3" fontId="30" fillId="0" borderId="25" xfId="102" applyNumberFormat="1" applyFont="1" applyBorder="1" applyAlignment="1">
      <alignment vertical="center"/>
      <protection/>
    </xf>
    <xf numFmtId="3" fontId="42" fillId="0" borderId="25" xfId="102" applyNumberFormat="1" applyFont="1" applyBorder="1" applyAlignment="1">
      <alignment vertical="center"/>
      <protection/>
    </xf>
    <xf numFmtId="3" fontId="33" fillId="0" borderId="22" xfId="104" applyNumberFormat="1" applyFont="1" applyBorder="1" applyAlignment="1">
      <alignment vertical="center"/>
      <protection/>
    </xf>
    <xf numFmtId="3" fontId="33" fillId="0" borderId="58" xfId="104" applyNumberFormat="1" applyFont="1" applyBorder="1" applyAlignment="1">
      <alignment vertical="center"/>
      <protection/>
    </xf>
    <xf numFmtId="3" fontId="31" fillId="0" borderId="23" xfId="104" applyNumberFormat="1" applyFont="1" applyBorder="1" applyAlignment="1">
      <alignment vertical="center"/>
      <protection/>
    </xf>
    <xf numFmtId="3" fontId="30" fillId="0" borderId="25" xfId="104" applyNumberFormat="1" applyFont="1" applyBorder="1" applyAlignment="1">
      <alignment vertical="center"/>
      <protection/>
    </xf>
    <xf numFmtId="3" fontId="30" fillId="0" borderId="23" xfId="104" applyNumberFormat="1" applyFont="1" applyBorder="1" applyAlignment="1">
      <alignment vertical="center"/>
      <protection/>
    </xf>
    <xf numFmtId="3" fontId="30" fillId="0" borderId="22" xfId="104" applyNumberFormat="1" applyFont="1" applyBorder="1" applyAlignment="1">
      <alignment vertical="center"/>
      <protection/>
    </xf>
    <xf numFmtId="3" fontId="18" fillId="0" borderId="53" xfId="104" applyNumberFormat="1" applyFont="1" applyBorder="1">
      <alignment/>
      <protection/>
    </xf>
    <xf numFmtId="3" fontId="30" fillId="0" borderId="16" xfId="104" applyNumberFormat="1" applyFont="1" applyBorder="1">
      <alignment/>
      <protection/>
    </xf>
    <xf numFmtId="3" fontId="30" fillId="0" borderId="52" xfId="104" applyNumberFormat="1" applyFont="1" applyBorder="1" applyAlignment="1">
      <alignment vertical="center"/>
      <protection/>
    </xf>
    <xf numFmtId="3" fontId="33" fillId="0" borderId="18" xfId="104" applyNumberFormat="1" applyFont="1" applyBorder="1" applyAlignment="1">
      <alignment vertical="center"/>
      <protection/>
    </xf>
    <xf numFmtId="3" fontId="48" fillId="0" borderId="18" xfId="104" applyNumberFormat="1" applyFont="1" applyBorder="1" applyAlignment="1">
      <alignment vertical="center"/>
      <protection/>
    </xf>
    <xf numFmtId="3" fontId="33" fillId="0" borderId="16" xfId="104" applyNumberFormat="1" applyFont="1" applyBorder="1" applyAlignment="1">
      <alignment vertical="center"/>
      <protection/>
    </xf>
    <xf numFmtId="3" fontId="30" fillId="0" borderId="57" xfId="102" applyNumberFormat="1" applyFont="1" applyBorder="1" applyAlignment="1">
      <alignment vertical="center"/>
      <protection/>
    </xf>
    <xf numFmtId="3" fontId="42" fillId="0" borderId="57" xfId="102" applyNumberFormat="1" applyFont="1" applyBorder="1" applyAlignment="1">
      <alignment vertical="center"/>
      <protection/>
    </xf>
    <xf numFmtId="3" fontId="33" fillId="0" borderId="20" xfId="104" applyNumberFormat="1" applyFont="1" applyBorder="1" applyAlignment="1">
      <alignment vertical="center"/>
      <protection/>
    </xf>
    <xf numFmtId="3" fontId="33" fillId="0" borderId="51" xfId="104" applyNumberFormat="1" applyFont="1" applyBorder="1" applyAlignment="1">
      <alignment vertical="center"/>
      <protection/>
    </xf>
    <xf numFmtId="3" fontId="48" fillId="0" borderId="63" xfId="104" applyNumberFormat="1" applyFont="1" applyBorder="1" applyAlignment="1">
      <alignment vertical="center"/>
      <protection/>
    </xf>
    <xf numFmtId="3" fontId="48" fillId="0" borderId="54" xfId="104" applyNumberFormat="1" applyFont="1" applyBorder="1" applyAlignment="1">
      <alignment vertical="center"/>
      <protection/>
    </xf>
    <xf numFmtId="3" fontId="18" fillId="0" borderId="53" xfId="104" applyNumberFormat="1" applyFont="1" applyBorder="1" applyAlignment="1">
      <alignment vertical="center"/>
      <protection/>
    </xf>
    <xf numFmtId="3" fontId="18" fillId="0" borderId="16" xfId="104" applyNumberFormat="1" applyFont="1" applyBorder="1" applyAlignment="1">
      <alignment vertical="center"/>
      <protection/>
    </xf>
    <xf numFmtId="3" fontId="31" fillId="0" borderId="16" xfId="104" applyNumberFormat="1" applyFont="1" applyBorder="1" applyAlignment="1">
      <alignment vertical="center"/>
      <protection/>
    </xf>
    <xf numFmtId="3" fontId="30" fillId="0" borderId="57" xfId="104" applyNumberFormat="1" applyFont="1" applyBorder="1" applyAlignment="1">
      <alignment vertical="center"/>
      <protection/>
    </xf>
    <xf numFmtId="3" fontId="30" fillId="0" borderId="16" xfId="104" applyNumberFormat="1" applyFont="1" applyBorder="1" applyAlignment="1">
      <alignment vertical="center"/>
      <protection/>
    </xf>
    <xf numFmtId="3" fontId="30" fillId="0" borderId="20" xfId="104" applyNumberFormat="1" applyFont="1" applyBorder="1" applyAlignment="1">
      <alignment vertical="center"/>
      <protection/>
    </xf>
    <xf numFmtId="0" fontId="47" fillId="0" borderId="34" xfId="102" applyFont="1" applyBorder="1" applyAlignment="1">
      <alignment horizontal="center" vertical="center"/>
      <protection/>
    </xf>
    <xf numFmtId="0" fontId="96" fillId="0" borderId="18" xfId="104" applyFont="1" applyFill="1" applyBorder="1" applyAlignment="1">
      <alignment vertical="center"/>
      <protection/>
    </xf>
    <xf numFmtId="0" fontId="48" fillId="0" borderId="18" xfId="102" applyFont="1" applyBorder="1" applyAlignment="1">
      <alignment vertical="center"/>
      <protection/>
    </xf>
    <xf numFmtId="0" fontId="48" fillId="0" borderId="22" xfId="102" applyFont="1" applyBorder="1" applyAlignment="1">
      <alignment vertical="center"/>
      <protection/>
    </xf>
    <xf numFmtId="3" fontId="30" fillId="0" borderId="31" xfId="102" applyNumberFormat="1" applyFont="1" applyBorder="1" applyAlignment="1">
      <alignment vertical="center"/>
      <protection/>
    </xf>
    <xf numFmtId="3" fontId="30" fillId="0" borderId="31" xfId="102" applyNumberFormat="1" applyFont="1" applyBorder="1">
      <alignment/>
      <protection/>
    </xf>
    <xf numFmtId="0" fontId="59" fillId="0" borderId="26" xfId="106" applyFont="1" applyFill="1" applyBorder="1" applyAlignment="1">
      <alignment wrapText="1"/>
      <protection/>
    </xf>
    <xf numFmtId="0" fontId="52" fillId="0" borderId="0" xfId="116" applyFont="1" applyBorder="1" applyAlignment="1">
      <alignment horizontal="right"/>
      <protection/>
    </xf>
    <xf numFmtId="0" fontId="19" fillId="0" borderId="0" xfId="116" applyFont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38" fillId="0" borderId="0" xfId="93" applyFont="1" applyBorder="1" applyAlignment="1">
      <alignment vertical="center"/>
      <protection/>
    </xf>
    <xf numFmtId="0" fontId="99" fillId="0" borderId="23" xfId="93" applyFont="1" applyBorder="1" applyAlignment="1">
      <alignment wrapText="1"/>
      <protection/>
    </xf>
    <xf numFmtId="0" fontId="99" fillId="0" borderId="26" xfId="93" applyFont="1" applyBorder="1" applyAlignment="1">
      <alignment wrapText="1"/>
      <protection/>
    </xf>
    <xf numFmtId="0" fontId="19" fillId="0" borderId="0" xfId="117" applyFont="1" applyAlignment="1">
      <alignment horizontal="right"/>
      <protection/>
    </xf>
    <xf numFmtId="0" fontId="19" fillId="0" borderId="0" xfId="117" applyFont="1" applyAlignment="1">
      <alignment horizontal="right"/>
      <protection/>
    </xf>
    <xf numFmtId="3" fontId="30" fillId="0" borderId="0" xfId="112" applyNumberFormat="1" applyFont="1" applyFill="1" applyBorder="1">
      <alignment/>
      <protection/>
    </xf>
    <xf numFmtId="3" fontId="44" fillId="0" borderId="35" xfId="102" applyNumberFormat="1" applyFont="1" applyBorder="1" applyAlignment="1">
      <alignment vertical="center"/>
      <protection/>
    </xf>
    <xf numFmtId="0" fontId="47" fillId="0" borderId="18" xfId="104" applyFont="1" applyFill="1" applyBorder="1" applyAlignment="1">
      <alignment vertical="center"/>
      <protection/>
    </xf>
    <xf numFmtId="3" fontId="30" fillId="0" borderId="18" xfId="104" applyNumberFormat="1" applyFont="1" applyBorder="1" applyAlignment="1">
      <alignment vertical="center"/>
      <protection/>
    </xf>
    <xf numFmtId="3" fontId="30" fillId="0" borderId="24" xfId="104" applyNumberFormat="1" applyFont="1" applyBorder="1" applyAlignment="1">
      <alignment vertical="center"/>
      <protection/>
    </xf>
    <xf numFmtId="3" fontId="30" fillId="0" borderId="37" xfId="104" applyNumberFormat="1" applyFont="1" applyBorder="1" applyAlignment="1">
      <alignment vertical="center"/>
      <protection/>
    </xf>
    <xf numFmtId="0" fontId="30" fillId="0" borderId="52" xfId="104" applyFont="1" applyBorder="1" applyAlignment="1">
      <alignment vertical="center"/>
      <protection/>
    </xf>
    <xf numFmtId="0" fontId="44" fillId="0" borderId="16" xfId="102" applyFont="1" applyFill="1" applyBorder="1" applyAlignment="1">
      <alignment vertical="center"/>
      <protection/>
    </xf>
    <xf numFmtId="0" fontId="44" fillId="0" borderId="20" xfId="102" applyFont="1" applyFill="1" applyBorder="1" applyAlignment="1">
      <alignment vertical="center"/>
      <protection/>
    </xf>
    <xf numFmtId="3" fontId="44" fillId="0" borderId="20" xfId="102" applyNumberFormat="1" applyFont="1" applyBorder="1" applyAlignment="1">
      <alignment vertical="center"/>
      <protection/>
    </xf>
    <xf numFmtId="3" fontId="44" fillId="0" borderId="22" xfId="102" applyNumberFormat="1" applyFont="1" applyBorder="1" applyAlignment="1">
      <alignment vertical="center"/>
      <protection/>
    </xf>
    <xf numFmtId="3" fontId="88" fillId="0" borderId="18" xfId="102" applyNumberFormat="1" applyFont="1" applyBorder="1" applyAlignment="1">
      <alignment vertical="center"/>
      <protection/>
    </xf>
    <xf numFmtId="3" fontId="88" fillId="0" borderId="24" xfId="102" applyNumberFormat="1" applyFont="1" applyBorder="1" applyAlignment="1">
      <alignment vertical="center"/>
      <protection/>
    </xf>
    <xf numFmtId="3" fontId="88" fillId="0" borderId="43" xfId="102" applyNumberFormat="1" applyFont="1" applyBorder="1" applyAlignment="1">
      <alignment vertical="center"/>
      <protection/>
    </xf>
    <xf numFmtId="0" fontId="30" fillId="0" borderId="24" xfId="109" applyFont="1" applyBorder="1" applyAlignment="1">
      <alignment vertical="center" wrapText="1"/>
      <protection/>
    </xf>
    <xf numFmtId="0" fontId="33" fillId="0" borderId="54" xfId="103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9" fillId="0" borderId="0" xfId="110" applyFont="1" applyBorder="1" applyAlignment="1">
      <alignment vertical="center"/>
      <protection/>
    </xf>
    <xf numFmtId="0" fontId="20" fillId="0" borderId="0" xfId="110" applyFont="1" applyBorder="1" applyAlignment="1">
      <alignment vertical="center"/>
      <protection/>
    </xf>
    <xf numFmtId="0" fontId="20" fillId="0" borderId="0" xfId="110" applyFont="1" applyFill="1" applyBorder="1" applyAlignment="1">
      <alignment vertical="center"/>
      <protection/>
    </xf>
    <xf numFmtId="0" fontId="32" fillId="0" borderId="0" xfId="110" applyFont="1" applyFill="1" applyAlignment="1">
      <alignment vertical="center"/>
      <protection/>
    </xf>
    <xf numFmtId="0" fontId="32" fillId="0" borderId="0" xfId="110" applyFont="1" applyBorder="1" applyAlignment="1">
      <alignment vertical="center"/>
      <protection/>
    </xf>
    <xf numFmtId="0" fontId="18" fillId="0" borderId="0" xfId="110" applyFont="1" applyBorder="1" applyAlignment="1">
      <alignment vertical="center"/>
      <protection/>
    </xf>
    <xf numFmtId="3" fontId="25" fillId="0" borderId="0" xfId="110" applyNumberFormat="1" applyFont="1" applyAlignment="1">
      <alignment horizontal="right" vertical="center"/>
      <protection/>
    </xf>
    <xf numFmtId="0" fontId="32" fillId="0" borderId="0" xfId="110" applyFont="1" applyAlignment="1">
      <alignment vertical="center"/>
      <protection/>
    </xf>
    <xf numFmtId="0" fontId="19" fillId="0" borderId="0" xfId="110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8" fillId="0" borderId="0" xfId="110" applyFont="1" applyAlignment="1">
      <alignment vertical="center"/>
      <protection/>
    </xf>
    <xf numFmtId="0" fontId="18" fillId="0" borderId="0" xfId="110" applyFont="1" applyFill="1" applyAlignment="1">
      <alignment vertical="center"/>
      <protection/>
    </xf>
    <xf numFmtId="0" fontId="18" fillId="0" borderId="0" xfId="110" applyFont="1" applyFill="1" applyAlignment="1">
      <alignment horizontal="center" vertical="center"/>
      <protection/>
    </xf>
    <xf numFmtId="0" fontId="21" fillId="0" borderId="0" xfId="110" applyFont="1" applyAlignment="1">
      <alignment vertical="center"/>
      <protection/>
    </xf>
    <xf numFmtId="3" fontId="18" fillId="0" borderId="0" xfId="110" applyNumberFormat="1" applyFont="1" applyAlignment="1">
      <alignment horizontal="right" vertical="center"/>
      <protection/>
    </xf>
    <xf numFmtId="0" fontId="20" fillId="0" borderId="0" xfId="110" applyFont="1" applyFill="1" applyBorder="1" applyAlignment="1">
      <alignment horizontal="center" vertical="center"/>
      <protection/>
    </xf>
    <xf numFmtId="0" fontId="86" fillId="0" borderId="0" xfId="110" applyFont="1" applyFill="1" applyAlignment="1">
      <alignment vertical="center"/>
      <protection/>
    </xf>
    <xf numFmtId="0" fontId="80" fillId="0" borderId="0" xfId="110" applyFont="1" applyAlignment="1">
      <alignment vertical="center"/>
      <protection/>
    </xf>
    <xf numFmtId="0" fontId="19" fillId="0" borderId="0" xfId="110" applyFont="1" applyAlignment="1">
      <alignment vertical="center"/>
      <protection/>
    </xf>
    <xf numFmtId="3" fontId="18" fillId="0" borderId="0" xfId="110" applyNumberFormat="1" applyFont="1" applyBorder="1" applyAlignment="1">
      <alignment vertical="center"/>
      <protection/>
    </xf>
    <xf numFmtId="3" fontId="91" fillId="0" borderId="0" xfId="110" applyNumberFormat="1" applyFont="1" applyBorder="1" applyAlignment="1">
      <alignment vertical="center"/>
      <protection/>
    </xf>
    <xf numFmtId="3" fontId="91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center" vertical="center"/>
      <protection/>
    </xf>
    <xf numFmtId="3" fontId="90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right" vertical="center"/>
      <protection/>
    </xf>
    <xf numFmtId="0" fontId="93" fillId="0" borderId="0" xfId="110" applyFont="1" applyAlignment="1">
      <alignment vertical="center"/>
      <protection/>
    </xf>
    <xf numFmtId="3" fontId="18" fillId="0" borderId="0" xfId="110" applyNumberFormat="1" applyFont="1" applyFill="1" applyBorder="1" applyAlignment="1">
      <alignment vertical="center"/>
      <protection/>
    </xf>
    <xf numFmtId="3" fontId="18" fillId="0" borderId="0" xfId="110" applyNumberFormat="1" applyFont="1" applyFill="1" applyBorder="1" applyAlignment="1">
      <alignment horizontal="center" vertical="center"/>
      <protection/>
    </xf>
    <xf numFmtId="3" fontId="19" fillId="0" borderId="0" xfId="110" applyNumberFormat="1" applyFont="1" applyFill="1" applyBorder="1" applyAlignment="1">
      <alignment vertical="center"/>
      <protection/>
    </xf>
    <xf numFmtId="3" fontId="20" fillId="0" borderId="0" xfId="110" applyNumberFormat="1" applyFont="1" applyFill="1" applyBorder="1" applyAlignment="1">
      <alignment vertical="center"/>
      <protection/>
    </xf>
    <xf numFmtId="3" fontId="18" fillId="0" borderId="0" xfId="110" applyNumberFormat="1" applyFont="1" applyFill="1" applyBorder="1" applyAlignment="1">
      <alignment horizontal="right" vertical="center"/>
      <protection/>
    </xf>
    <xf numFmtId="0" fontId="19" fillId="0" borderId="0" xfId="101" applyFont="1" applyAlignment="1">
      <alignment vertical="center"/>
      <protection/>
    </xf>
    <xf numFmtId="3" fontId="25" fillId="0" borderId="0" xfId="110" applyNumberFormat="1" applyFont="1" applyBorder="1" applyAlignment="1">
      <alignment vertical="center"/>
      <protection/>
    </xf>
    <xf numFmtId="3" fontId="25" fillId="0" borderId="0" xfId="110" applyNumberFormat="1" applyFont="1" applyFill="1" applyBorder="1" applyAlignment="1">
      <alignment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0" fontId="54" fillId="0" borderId="0" xfId="110" applyFont="1" applyAlignment="1">
      <alignment vertical="center"/>
      <protection/>
    </xf>
    <xf numFmtId="3" fontId="25" fillId="0" borderId="0" xfId="110" applyNumberFormat="1" applyFont="1" applyFill="1" applyBorder="1" applyAlignment="1">
      <alignment horizontal="center"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0" fontId="25" fillId="0" borderId="0" xfId="101" applyFont="1" applyAlignment="1">
      <alignment vertical="center"/>
      <protection/>
    </xf>
    <xf numFmtId="3" fontId="31" fillId="0" borderId="0" xfId="110" applyNumberFormat="1" applyFont="1" applyAlignment="1">
      <alignment horizontal="right" vertical="center"/>
      <protection/>
    </xf>
    <xf numFmtId="3" fontId="18" fillId="0" borderId="0" xfId="110" applyNumberFormat="1" applyFont="1" applyFill="1" applyBorder="1" applyAlignment="1">
      <alignment/>
      <protection/>
    </xf>
    <xf numFmtId="0" fontId="32" fillId="0" borderId="0" xfId="110" applyFont="1" applyAlignment="1">
      <alignment/>
      <protection/>
    </xf>
    <xf numFmtId="3" fontId="88" fillId="0" borderId="0" xfId="110" applyNumberFormat="1" applyFont="1" applyBorder="1" applyAlignment="1">
      <alignment vertical="center"/>
      <protection/>
    </xf>
    <xf numFmtId="3" fontId="88" fillId="0" borderId="0" xfId="110" applyNumberFormat="1" applyFont="1" applyFill="1" applyBorder="1" applyAlignment="1">
      <alignment vertical="center"/>
      <protection/>
    </xf>
    <xf numFmtId="3" fontId="85" fillId="0" borderId="0" xfId="110" applyNumberFormat="1" applyFont="1" applyFill="1" applyBorder="1" applyAlignment="1">
      <alignment vertical="center"/>
      <protection/>
    </xf>
    <xf numFmtId="3" fontId="88" fillId="0" borderId="0" xfId="110" applyNumberFormat="1" applyFont="1" applyFill="1" applyBorder="1" applyAlignment="1">
      <alignment horizontal="right" vertical="center"/>
      <protection/>
    </xf>
    <xf numFmtId="0" fontId="94" fillId="0" borderId="0" xfId="110" applyFont="1" applyAlignment="1">
      <alignment vertical="center"/>
      <protection/>
    </xf>
    <xf numFmtId="0" fontId="88" fillId="0" borderId="0" xfId="110" applyFont="1" applyBorder="1" applyAlignment="1">
      <alignment vertical="center"/>
      <protection/>
    </xf>
    <xf numFmtId="0" fontId="88" fillId="0" borderId="0" xfId="110" applyFont="1" applyFill="1" applyBorder="1" applyAlignment="1">
      <alignment vertical="center"/>
      <protection/>
    </xf>
    <xf numFmtId="0" fontId="85" fillId="0" borderId="0" xfId="110" applyFont="1" applyFill="1" applyBorder="1" applyAlignment="1">
      <alignment vertical="center"/>
      <protection/>
    </xf>
    <xf numFmtId="0" fontId="95" fillId="0" borderId="0" xfId="110" applyFont="1" applyFill="1" applyAlignment="1">
      <alignment vertical="center"/>
      <protection/>
    </xf>
    <xf numFmtId="3" fontId="88" fillId="0" borderId="0" xfId="110" applyNumberFormat="1" applyFont="1" applyBorder="1" applyAlignment="1">
      <alignment horizontal="center" vertical="center"/>
      <protection/>
    </xf>
    <xf numFmtId="0" fontId="95" fillId="0" borderId="0" xfId="110" applyFont="1" applyAlignment="1">
      <alignment vertical="center"/>
      <protection/>
    </xf>
    <xf numFmtId="0" fontId="81" fillId="0" borderId="0" xfId="101" applyFont="1" applyFill="1" applyAlignment="1">
      <alignment horizontal="center" vertical="center"/>
      <protection/>
    </xf>
    <xf numFmtId="0" fontId="82" fillId="0" borderId="0" xfId="101" applyFont="1" applyFill="1" applyAlignment="1">
      <alignment vertical="center"/>
      <protection/>
    </xf>
    <xf numFmtId="3" fontId="81" fillId="0" borderId="0" xfId="110" applyNumberFormat="1" applyFont="1" applyFill="1" applyBorder="1" applyAlignment="1">
      <alignment vertical="center"/>
      <protection/>
    </xf>
    <xf numFmtId="3" fontId="81" fillId="0" borderId="0" xfId="110" applyNumberFormat="1" applyFont="1" applyFill="1" applyBorder="1" applyAlignment="1">
      <alignment horizontal="right" vertical="center"/>
      <protection/>
    </xf>
    <xf numFmtId="3" fontId="31" fillId="0" borderId="0" xfId="110" applyNumberFormat="1" applyFont="1" applyFill="1" applyBorder="1" applyAlignment="1">
      <alignment horizontal="center" vertical="center"/>
      <protection/>
    </xf>
    <xf numFmtId="3" fontId="31" fillId="0" borderId="0" xfId="110" applyNumberFormat="1" applyFont="1" applyFill="1" applyBorder="1" applyAlignment="1">
      <alignment vertical="center"/>
      <protection/>
    </xf>
    <xf numFmtId="3" fontId="21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vertical="center"/>
      <protection/>
    </xf>
    <xf numFmtId="0" fontId="82" fillId="0" borderId="0" xfId="10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0" fontId="25" fillId="0" borderId="0" xfId="101" applyFont="1" applyBorder="1" applyAlignment="1">
      <alignment vertical="center"/>
      <protection/>
    </xf>
    <xf numFmtId="0" fontId="19" fillId="0" borderId="0" xfId="101" applyFont="1" applyBorder="1" applyAlignment="1">
      <alignment vertical="center"/>
      <protection/>
    </xf>
    <xf numFmtId="3" fontId="25" fillId="0" borderId="0" xfId="110" applyNumberFormat="1" applyFont="1" applyAlignment="1">
      <alignment horizontal="right" vertical="center"/>
      <protection/>
    </xf>
    <xf numFmtId="3" fontId="31" fillId="0" borderId="0" xfId="110" applyNumberFormat="1" applyFont="1" applyFill="1" applyBorder="1" applyAlignment="1">
      <alignment horizontal="right" vertical="center"/>
      <protection/>
    </xf>
    <xf numFmtId="3" fontId="20" fillId="0" borderId="0" xfId="110" applyNumberFormat="1" applyFont="1" applyFill="1" applyBorder="1" applyAlignment="1">
      <alignment horizontal="right" vertical="center"/>
      <protection/>
    </xf>
    <xf numFmtId="3" fontId="18" fillId="0" borderId="11" xfId="110" applyNumberFormat="1" applyFont="1" applyFill="1" applyBorder="1" applyAlignment="1">
      <alignment horizontal="right" vertical="center"/>
      <protection/>
    </xf>
    <xf numFmtId="0" fontId="25" fillId="0" borderId="0" xfId="110" applyFont="1" applyBorder="1" applyAlignment="1">
      <alignment vertical="center"/>
      <protection/>
    </xf>
    <xf numFmtId="0" fontId="18" fillId="0" borderId="0" xfId="110" applyFont="1" applyFill="1" applyBorder="1" applyAlignment="1">
      <alignment horizontal="center" vertical="center"/>
      <protection/>
    </xf>
    <xf numFmtId="0" fontId="18" fillId="0" borderId="11" xfId="110" applyFont="1" applyFill="1" applyBorder="1" applyAlignment="1">
      <alignment vertical="center"/>
      <protection/>
    </xf>
    <xf numFmtId="0" fontId="25" fillId="0" borderId="11" xfId="110" applyFont="1" applyBorder="1" applyAlignment="1">
      <alignment vertical="center"/>
      <protection/>
    </xf>
    <xf numFmtId="0" fontId="18" fillId="0" borderId="11" xfId="110" applyFont="1" applyBorder="1" applyAlignment="1">
      <alignment vertical="center"/>
      <protection/>
    </xf>
    <xf numFmtId="3" fontId="25" fillId="0" borderId="11" xfId="110" applyNumberFormat="1" applyFont="1" applyBorder="1" applyAlignment="1">
      <alignment vertical="center"/>
      <protection/>
    </xf>
    <xf numFmtId="0" fontId="81" fillId="0" borderId="0" xfId="101" applyFont="1" applyFill="1" applyBorder="1" applyAlignment="1">
      <alignment horizontal="center" vertical="center"/>
      <protection/>
    </xf>
    <xf numFmtId="0" fontId="81" fillId="0" borderId="11" xfId="101" applyFont="1" applyFill="1" applyBorder="1" applyAlignment="1">
      <alignment vertical="center"/>
      <protection/>
    </xf>
    <xf numFmtId="3" fontId="25" fillId="0" borderId="12" xfId="110" applyNumberFormat="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vertical="center"/>
      <protection/>
    </xf>
    <xf numFmtId="0" fontId="25" fillId="0" borderId="11" xfId="101" applyFont="1" applyBorder="1" applyAlignment="1">
      <alignment vertical="center"/>
      <protection/>
    </xf>
    <xf numFmtId="0" fontId="81" fillId="0" borderId="0" xfId="10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horizontal="right" vertical="center"/>
      <protection/>
    </xf>
    <xf numFmtId="0" fontId="19" fillId="0" borderId="11" xfId="101" applyFont="1" applyBorder="1" applyAlignment="1">
      <alignment vertical="center"/>
      <protection/>
    </xf>
    <xf numFmtId="3" fontId="18" fillId="0" borderId="11" xfId="110" applyNumberFormat="1" applyFont="1" applyFill="1" applyBorder="1" applyAlignment="1">
      <alignment vertical="center"/>
      <protection/>
    </xf>
    <xf numFmtId="0" fontId="0" fillId="0" borderId="0" xfId="110" applyFont="1" applyAlignment="1">
      <alignment vertical="center"/>
      <protection/>
    </xf>
    <xf numFmtId="0" fontId="0" fillId="0" borderId="0" xfId="110" applyFont="1" applyFill="1" applyAlignment="1">
      <alignment vertical="center"/>
      <protection/>
    </xf>
    <xf numFmtId="49" fontId="18" fillId="0" borderId="0" xfId="0" applyNumberFormat="1" applyFont="1" applyAlignment="1">
      <alignment horizontal="right" vertical="center"/>
    </xf>
    <xf numFmtId="0" fontId="52" fillId="0" borderId="0" xfId="114" applyFont="1" applyAlignment="1">
      <alignment horizontal="right" vertical="center"/>
      <protection/>
    </xf>
    <xf numFmtId="0" fontId="0" fillId="0" borderId="0" xfId="110" applyFont="1" applyBorder="1" applyAlignment="1">
      <alignment vertical="center"/>
      <protection/>
    </xf>
    <xf numFmtId="0" fontId="19" fillId="0" borderId="0" xfId="114" applyFont="1" applyAlignment="1">
      <alignment horizontal="right" vertical="center"/>
      <protection/>
    </xf>
    <xf numFmtId="0" fontId="0" fillId="0" borderId="0" xfId="110" applyFont="1" applyFill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19" fillId="0" borderId="0" xfId="110" applyFont="1" applyFill="1" applyAlignment="1">
      <alignment horizontal="center" vertical="center"/>
      <protection/>
    </xf>
    <xf numFmtId="0" fontId="18" fillId="0" borderId="0" xfId="110" applyFont="1" applyAlignment="1">
      <alignment vertical="center"/>
      <protection/>
    </xf>
    <xf numFmtId="0" fontId="18" fillId="0" borderId="0" xfId="110" applyFont="1" applyFill="1" applyAlignment="1">
      <alignment vertical="center"/>
      <protection/>
    </xf>
    <xf numFmtId="0" fontId="18" fillId="0" borderId="0" xfId="110" applyFont="1" applyAlignment="1">
      <alignment horizontal="right" vertical="center"/>
      <protection/>
    </xf>
    <xf numFmtId="0" fontId="20" fillId="0" borderId="10" xfId="110" applyFont="1" applyBorder="1" applyAlignment="1">
      <alignment vertical="center"/>
      <protection/>
    </xf>
    <xf numFmtId="0" fontId="20" fillId="0" borderId="10" xfId="110" applyFont="1" applyFill="1" applyBorder="1" applyAlignment="1">
      <alignment vertical="center"/>
      <protection/>
    </xf>
    <xf numFmtId="3" fontId="20" fillId="0" borderId="72" xfId="110" applyNumberFormat="1" applyFont="1" applyFill="1" applyBorder="1" applyAlignment="1">
      <alignment horizontal="center" vertical="center"/>
      <protection/>
    </xf>
    <xf numFmtId="0" fontId="20" fillId="0" borderId="0" xfId="110" applyFont="1" applyFill="1" applyAlignment="1">
      <alignment vertical="center"/>
      <protection/>
    </xf>
    <xf numFmtId="0" fontId="20" fillId="0" borderId="0" xfId="110" applyFont="1" applyAlignment="1">
      <alignment vertical="center"/>
      <protection/>
    </xf>
    <xf numFmtId="3" fontId="20" fillId="0" borderId="0" xfId="110" applyNumberFormat="1" applyFont="1" applyFill="1" applyBorder="1" applyAlignment="1">
      <alignment horizontal="center" vertical="center"/>
      <protection/>
    </xf>
    <xf numFmtId="0" fontId="20" fillId="0" borderId="11" xfId="110" applyFont="1" applyBorder="1" applyAlignment="1">
      <alignment vertical="center"/>
      <protection/>
    </xf>
    <xf numFmtId="0" fontId="20" fillId="0" borderId="11" xfId="110" applyFont="1" applyFill="1" applyBorder="1" applyAlignment="1">
      <alignment vertical="center"/>
      <protection/>
    </xf>
    <xf numFmtId="3" fontId="20" fillId="0" borderId="11" xfId="110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19" fillId="0" borderId="0" xfId="110" applyFont="1" applyFill="1" applyAlignment="1">
      <alignment vertical="center"/>
      <protection/>
    </xf>
    <xf numFmtId="0" fontId="18" fillId="0" borderId="0" xfId="110" applyFont="1" applyBorder="1" applyAlignment="1">
      <alignment horizontal="center" vertical="center"/>
      <protection/>
    </xf>
    <xf numFmtId="0" fontId="32" fillId="0" borderId="11" xfId="110" applyFont="1" applyBorder="1" applyAlignment="1">
      <alignment vertical="center"/>
      <protection/>
    </xf>
    <xf numFmtId="3" fontId="25" fillId="0" borderId="11" xfId="110" applyNumberFormat="1" applyFont="1" applyBorder="1" applyAlignment="1">
      <alignment horizontal="right" vertical="center"/>
      <protection/>
    </xf>
    <xf numFmtId="3" fontId="25" fillId="0" borderId="0" xfId="110" applyNumberFormat="1" applyFont="1" applyBorder="1" applyAlignment="1">
      <alignment horizontal="right" vertical="center"/>
      <protection/>
    </xf>
    <xf numFmtId="3" fontId="31" fillId="0" borderId="0" xfId="110" applyNumberFormat="1" applyFont="1" applyBorder="1" applyAlignment="1">
      <alignment vertical="center"/>
      <protection/>
    </xf>
    <xf numFmtId="0" fontId="80" fillId="0" borderId="0" xfId="110" applyFont="1" applyFill="1" applyAlignment="1">
      <alignment vertical="center"/>
      <protection/>
    </xf>
    <xf numFmtId="0" fontId="88" fillId="0" borderId="0" xfId="110" applyFont="1" applyFill="1" applyAlignment="1">
      <alignment vertical="center"/>
      <protection/>
    </xf>
    <xf numFmtId="3" fontId="88" fillId="0" borderId="0" xfId="110" applyNumberFormat="1" applyFont="1" applyAlignment="1">
      <alignment vertical="center"/>
      <protection/>
    </xf>
    <xf numFmtId="0" fontId="32" fillId="0" borderId="0" xfId="110" applyFont="1" applyAlignment="1">
      <alignment horizontal="center" vertical="center"/>
      <protection/>
    </xf>
    <xf numFmtId="0" fontId="19" fillId="0" borderId="11" xfId="110" applyFont="1" applyBorder="1" applyAlignment="1">
      <alignment vertical="center"/>
      <protection/>
    </xf>
    <xf numFmtId="0" fontId="92" fillId="0" borderId="0" xfId="110" applyFont="1" applyAlignment="1">
      <alignment vertical="center"/>
      <protection/>
    </xf>
    <xf numFmtId="0" fontId="92" fillId="0" borderId="0" xfId="110" applyFont="1" applyFill="1" applyAlignment="1">
      <alignment vertical="center"/>
      <protection/>
    </xf>
    <xf numFmtId="3" fontId="89" fillId="0" borderId="0" xfId="110" applyNumberFormat="1" applyFont="1" applyFill="1" applyBorder="1" applyAlignment="1">
      <alignment vertical="center"/>
      <protection/>
    </xf>
    <xf numFmtId="3" fontId="91" fillId="0" borderId="0" xfId="110" applyNumberFormat="1" applyFont="1" applyFill="1" applyBorder="1" applyAlignment="1">
      <alignment horizontal="right" vertical="center"/>
      <protection/>
    </xf>
    <xf numFmtId="0" fontId="35" fillId="0" borderId="0" xfId="110" applyFont="1" applyAlignment="1">
      <alignment vertical="center"/>
      <protection/>
    </xf>
    <xf numFmtId="0" fontId="35" fillId="0" borderId="0" xfId="110" applyFont="1" applyFill="1" applyAlignment="1">
      <alignment vertical="center"/>
      <protection/>
    </xf>
    <xf numFmtId="3" fontId="31" fillId="0" borderId="11" xfId="110" applyNumberFormat="1" applyFont="1" applyFill="1" applyBorder="1" applyAlignment="1">
      <alignment vertical="center"/>
      <protection/>
    </xf>
    <xf numFmtId="3" fontId="25" fillId="0" borderId="11" xfId="110" applyNumberFormat="1" applyFont="1" applyFill="1" applyBorder="1" applyAlignment="1">
      <alignment horizontal="right" vertical="center"/>
      <protection/>
    </xf>
    <xf numFmtId="0" fontId="25" fillId="0" borderId="0" xfId="110" applyFont="1" applyFill="1" applyAlignment="1">
      <alignment horizontal="center" vertical="center"/>
      <protection/>
    </xf>
    <xf numFmtId="3" fontId="89" fillId="0" borderId="0" xfId="110" applyNumberFormat="1" applyFont="1" applyFill="1" applyBorder="1" applyAlignment="1">
      <alignment horizontal="right" vertical="center"/>
      <protection/>
    </xf>
    <xf numFmtId="0" fontId="35" fillId="0" borderId="0" xfId="110" applyFont="1" applyFill="1" applyBorder="1" applyAlignment="1">
      <alignment vertical="center"/>
      <protection/>
    </xf>
    <xf numFmtId="0" fontId="54" fillId="0" borderId="0" xfId="110" applyFont="1" applyFill="1" applyAlignment="1">
      <alignment vertical="center"/>
      <protection/>
    </xf>
    <xf numFmtId="0" fontId="88" fillId="0" borderId="11" xfId="110" applyFont="1" applyFill="1" applyBorder="1" applyAlignment="1">
      <alignment vertical="center"/>
      <protection/>
    </xf>
    <xf numFmtId="0" fontId="83" fillId="0" borderId="0" xfId="110" applyFont="1" applyFill="1" applyBorder="1" applyAlignment="1">
      <alignment vertical="center"/>
      <protection/>
    </xf>
    <xf numFmtId="0" fontId="83" fillId="0" borderId="11" xfId="110" applyFont="1" applyFill="1" applyBorder="1" applyAlignment="1">
      <alignment vertical="center"/>
      <protection/>
    </xf>
    <xf numFmtId="0" fontId="78" fillId="0" borderId="11" xfId="110" applyFont="1" applyFill="1" applyBorder="1" applyAlignment="1">
      <alignment vertical="center"/>
      <protection/>
    </xf>
    <xf numFmtId="3" fontId="83" fillId="0" borderId="11" xfId="110" applyNumberFormat="1" applyFont="1" applyBorder="1" applyAlignment="1">
      <alignment vertical="center"/>
      <protection/>
    </xf>
    <xf numFmtId="0" fontId="0" fillId="0" borderId="11" xfId="110" applyFont="1" applyFill="1" applyBorder="1" applyAlignment="1">
      <alignment vertical="center"/>
      <protection/>
    </xf>
    <xf numFmtId="0" fontId="81" fillId="0" borderId="0" xfId="101" applyFont="1" applyFill="1" applyAlignment="1">
      <alignment vertical="center"/>
      <protection/>
    </xf>
    <xf numFmtId="0" fontId="32" fillId="0" borderId="0" xfId="110" applyFont="1" applyFill="1" applyAlignment="1">
      <alignment horizontal="center" vertical="center"/>
      <protection/>
    </xf>
    <xf numFmtId="0" fontId="82" fillId="0" borderId="0" xfId="101" applyFont="1" applyFill="1" applyBorder="1" applyAlignment="1">
      <alignment vertical="center"/>
      <protection/>
    </xf>
    <xf numFmtId="0" fontId="82" fillId="0" borderId="11" xfId="101" applyFont="1" applyBorder="1" applyAlignment="1">
      <alignment vertical="center"/>
      <protection/>
    </xf>
    <xf numFmtId="3" fontId="31" fillId="0" borderId="11" xfId="110" applyNumberFormat="1" applyFont="1" applyFill="1" applyBorder="1" applyAlignment="1">
      <alignment horizontal="right" vertical="center"/>
      <protection/>
    </xf>
    <xf numFmtId="0" fontId="32" fillId="0" borderId="11" xfId="110" applyFont="1" applyFill="1" applyBorder="1" applyAlignment="1">
      <alignment vertical="center"/>
      <protection/>
    </xf>
    <xf numFmtId="3" fontId="18" fillId="0" borderId="11" xfId="110" applyNumberFormat="1" applyFont="1" applyFill="1" applyBorder="1" applyAlignment="1">
      <alignment horizontal="center" vertical="center"/>
      <protection/>
    </xf>
    <xf numFmtId="0" fontId="32" fillId="0" borderId="0" xfId="110" applyFont="1" applyFill="1" applyBorder="1" applyAlignment="1">
      <alignment vertical="center"/>
      <protection/>
    </xf>
    <xf numFmtId="3" fontId="31" fillId="0" borderId="11" xfId="110" applyNumberFormat="1" applyFont="1" applyBorder="1" applyAlignment="1">
      <alignment vertical="center"/>
      <protection/>
    </xf>
    <xf numFmtId="3" fontId="31" fillId="0" borderId="0" xfId="110" applyNumberFormat="1" applyFont="1" applyAlignment="1">
      <alignment vertical="center"/>
      <protection/>
    </xf>
    <xf numFmtId="3" fontId="25" fillId="0" borderId="0" xfId="110" applyNumberFormat="1" applyFont="1" applyAlignment="1">
      <alignment vertical="center"/>
      <protection/>
    </xf>
    <xf numFmtId="0" fontId="86" fillId="0" borderId="11" xfId="110" applyFont="1" applyFill="1" applyBorder="1" applyAlignment="1">
      <alignment vertical="center"/>
      <protection/>
    </xf>
    <xf numFmtId="0" fontId="86" fillId="0" borderId="11" xfId="110" applyFont="1" applyBorder="1" applyAlignment="1">
      <alignment vertical="center"/>
      <protection/>
    </xf>
    <xf numFmtId="3" fontId="88" fillId="0" borderId="11" xfId="110" applyNumberFormat="1" applyFont="1" applyBorder="1" applyAlignment="1">
      <alignment vertical="center"/>
      <protection/>
    </xf>
    <xf numFmtId="0" fontId="88" fillId="0" borderId="0" xfId="110" applyFont="1" applyAlignment="1">
      <alignment vertical="center"/>
      <protection/>
    </xf>
    <xf numFmtId="0" fontId="88" fillId="0" borderId="11" xfId="110" applyFont="1" applyBorder="1" applyAlignment="1">
      <alignment vertical="center"/>
      <protection/>
    </xf>
    <xf numFmtId="0" fontId="84" fillId="0" borderId="0" xfId="110" applyFont="1" applyAlignment="1">
      <alignment vertical="center"/>
      <protection/>
    </xf>
    <xf numFmtId="0" fontId="80" fillId="0" borderId="0" xfId="101" applyFont="1" applyAlignment="1">
      <alignment horizontal="right" vertical="center"/>
      <protection/>
    </xf>
    <xf numFmtId="0" fontId="80" fillId="0" borderId="0" xfId="101" applyFont="1" applyAlignment="1">
      <alignment vertical="center"/>
      <protection/>
    </xf>
    <xf numFmtId="0" fontId="80" fillId="0" borderId="11" xfId="101" applyFont="1" applyBorder="1" applyAlignment="1">
      <alignment horizontal="right" vertical="center"/>
      <protection/>
    </xf>
    <xf numFmtId="0" fontId="80" fillId="0" borderId="11" xfId="101" applyFont="1" applyBorder="1" applyAlignment="1">
      <alignment vertical="center"/>
      <protection/>
    </xf>
    <xf numFmtId="3" fontId="25" fillId="0" borderId="21" xfId="110" applyNumberFormat="1" applyFont="1" applyBorder="1" applyAlignment="1">
      <alignment vertical="center"/>
      <protection/>
    </xf>
    <xf numFmtId="0" fontId="86" fillId="0" borderId="21" xfId="110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/>
      <protection/>
    </xf>
    <xf numFmtId="3" fontId="21" fillId="0" borderId="0" xfId="110" applyNumberFormat="1" applyFont="1" applyFill="1" applyBorder="1" applyAlignment="1">
      <alignment/>
      <protection/>
    </xf>
    <xf numFmtId="0" fontId="25" fillId="0" borderId="10" xfId="101" applyFont="1" applyBorder="1" applyAlignment="1">
      <alignment vertical="center"/>
      <protection/>
    </xf>
    <xf numFmtId="0" fontId="18" fillId="0" borderId="10" xfId="110" applyFont="1" applyFill="1" applyBorder="1" applyAlignment="1">
      <alignment vertical="center"/>
      <protection/>
    </xf>
    <xf numFmtId="3" fontId="18" fillId="0" borderId="10" xfId="110" applyNumberFormat="1" applyFont="1" applyFill="1" applyBorder="1" applyAlignment="1">
      <alignment vertical="center"/>
      <protection/>
    </xf>
    <xf numFmtId="0" fontId="25" fillId="0" borderId="0" xfId="110" applyFont="1" applyFill="1" applyBorder="1" applyAlignment="1">
      <alignment horizontal="center" vertical="center"/>
      <protection/>
    </xf>
    <xf numFmtId="0" fontId="30" fillId="0" borderId="0" xfId="110" applyFont="1" applyFill="1" applyBorder="1" applyAlignment="1">
      <alignment vertical="center"/>
      <protection/>
    </xf>
    <xf numFmtId="0" fontId="80" fillId="0" borderId="0" xfId="102" applyFont="1" applyBorder="1" applyAlignment="1">
      <alignment vertical="center" wrapText="1"/>
      <protection/>
    </xf>
    <xf numFmtId="0" fontId="65" fillId="0" borderId="24" xfId="106" applyFont="1" applyBorder="1" applyAlignment="1">
      <alignment horizontal="center"/>
      <protection/>
    </xf>
    <xf numFmtId="0" fontId="65" fillId="0" borderId="16" xfId="106" applyFont="1" applyBorder="1">
      <alignment/>
      <protection/>
    </xf>
    <xf numFmtId="0" fontId="65" fillId="0" borderId="18" xfId="106" applyFont="1" applyBorder="1">
      <alignment/>
      <protection/>
    </xf>
    <xf numFmtId="0" fontId="65" fillId="0" borderId="15" xfId="106" applyFont="1" applyBorder="1" applyAlignment="1">
      <alignment wrapText="1"/>
      <protection/>
    </xf>
    <xf numFmtId="0" fontId="62" fillId="0" borderId="17" xfId="106" applyFont="1" applyBorder="1" applyAlignment="1">
      <alignment wrapText="1"/>
      <protection/>
    </xf>
    <xf numFmtId="0" fontId="62" fillId="0" borderId="19" xfId="106" applyFont="1" applyBorder="1" applyAlignment="1">
      <alignment wrapText="1"/>
      <protection/>
    </xf>
    <xf numFmtId="0" fontId="99" fillId="0" borderId="0" xfId="93" applyFont="1">
      <alignment/>
      <protection/>
    </xf>
    <xf numFmtId="0" fontId="102" fillId="0" borderId="27" xfId="93" applyFont="1" applyBorder="1">
      <alignment/>
      <protection/>
    </xf>
    <xf numFmtId="0" fontId="99" fillId="0" borderId="27" xfId="93" applyFont="1" applyBorder="1">
      <alignment/>
      <protection/>
    </xf>
    <xf numFmtId="0" fontId="99" fillId="0" borderId="10" xfId="93" applyFont="1" applyBorder="1">
      <alignment/>
      <protection/>
    </xf>
    <xf numFmtId="0" fontId="99" fillId="0" borderId="14" xfId="93" applyFont="1" applyBorder="1">
      <alignment/>
      <protection/>
    </xf>
    <xf numFmtId="0" fontId="99" fillId="0" borderId="15" xfId="93" applyFont="1" applyBorder="1">
      <alignment/>
      <protection/>
    </xf>
    <xf numFmtId="0" fontId="99" fillId="0" borderId="25" xfId="93" applyFont="1" applyBorder="1">
      <alignment/>
      <protection/>
    </xf>
    <xf numFmtId="3" fontId="99" fillId="0" borderId="25" xfId="93" applyNumberFormat="1" applyFont="1" applyBorder="1">
      <alignment/>
      <protection/>
    </xf>
    <xf numFmtId="3" fontId="99" fillId="0" borderId="61" xfId="93" applyNumberFormat="1" applyFont="1" applyBorder="1">
      <alignment/>
      <protection/>
    </xf>
    <xf numFmtId="3" fontId="99" fillId="0" borderId="57" xfId="93" applyNumberFormat="1" applyFont="1" applyBorder="1">
      <alignment/>
      <protection/>
    </xf>
    <xf numFmtId="3" fontId="99" fillId="0" borderId="73" xfId="93" applyNumberFormat="1" applyFont="1" applyBorder="1">
      <alignment/>
      <protection/>
    </xf>
    <xf numFmtId="0" fontId="99" fillId="0" borderId="26" xfId="93" applyFont="1" applyBorder="1">
      <alignment/>
      <protection/>
    </xf>
    <xf numFmtId="3" fontId="99" fillId="0" borderId="26" xfId="93" applyNumberFormat="1" applyFont="1" applyBorder="1">
      <alignment/>
      <protection/>
    </xf>
    <xf numFmtId="3" fontId="99" fillId="0" borderId="74" xfId="93" applyNumberFormat="1" applyFont="1" applyBorder="1">
      <alignment/>
      <protection/>
    </xf>
    <xf numFmtId="3" fontId="99" fillId="0" borderId="52" xfId="93" applyNumberFormat="1" applyFont="1" applyBorder="1">
      <alignment/>
      <protection/>
    </xf>
    <xf numFmtId="3" fontId="99" fillId="0" borderId="75" xfId="93" applyNumberFormat="1" applyFont="1" applyBorder="1">
      <alignment/>
      <protection/>
    </xf>
    <xf numFmtId="0" fontId="99" fillId="0" borderId="58" xfId="93" applyFont="1" applyBorder="1">
      <alignment/>
      <protection/>
    </xf>
    <xf numFmtId="3" fontId="99" fillId="0" borderId="58" xfId="93" applyNumberFormat="1" applyFont="1" applyBorder="1">
      <alignment/>
      <protection/>
    </xf>
    <xf numFmtId="0" fontId="99" fillId="0" borderId="76" xfId="93" applyFont="1" applyBorder="1">
      <alignment/>
      <protection/>
    </xf>
    <xf numFmtId="0" fontId="99" fillId="0" borderId="51" xfId="93" applyFont="1" applyBorder="1">
      <alignment/>
      <protection/>
    </xf>
    <xf numFmtId="3" fontId="99" fillId="0" borderId="77" xfId="93" applyNumberFormat="1" applyFont="1" applyBorder="1">
      <alignment/>
      <protection/>
    </xf>
    <xf numFmtId="0" fontId="102" fillId="0" borderId="23" xfId="93" applyFont="1" applyBorder="1">
      <alignment/>
      <protection/>
    </xf>
    <xf numFmtId="0" fontId="99" fillId="0" borderId="0" xfId="93" applyFont="1" applyBorder="1">
      <alignment/>
      <protection/>
    </xf>
    <xf numFmtId="0" fontId="99" fillId="0" borderId="78" xfId="93" applyFont="1" applyBorder="1">
      <alignment/>
      <protection/>
    </xf>
    <xf numFmtId="3" fontId="99" fillId="0" borderId="76" xfId="93" applyNumberFormat="1" applyFont="1" applyBorder="1">
      <alignment/>
      <protection/>
    </xf>
    <xf numFmtId="3" fontId="99" fillId="0" borderId="51" xfId="93" applyNumberFormat="1" applyFont="1" applyBorder="1">
      <alignment/>
      <protection/>
    </xf>
    <xf numFmtId="0" fontId="99" fillId="0" borderId="23" xfId="93" applyFont="1" applyBorder="1">
      <alignment/>
      <protection/>
    </xf>
    <xf numFmtId="0" fontId="99" fillId="0" borderId="16" xfId="93" applyFont="1" applyBorder="1">
      <alignment/>
      <protection/>
    </xf>
    <xf numFmtId="0" fontId="99" fillId="0" borderId="17" xfId="93" applyFont="1" applyBorder="1">
      <alignment/>
      <protection/>
    </xf>
    <xf numFmtId="0" fontId="99" fillId="0" borderId="28" xfId="93" applyFont="1" applyBorder="1">
      <alignment/>
      <protection/>
    </xf>
    <xf numFmtId="3" fontId="99" fillId="0" borderId="28" xfId="93" applyNumberFormat="1" applyFont="1" applyBorder="1">
      <alignment/>
      <protection/>
    </xf>
    <xf numFmtId="3" fontId="99" fillId="0" borderId="79" xfId="93" applyNumberFormat="1" applyFont="1" applyBorder="1">
      <alignment/>
      <protection/>
    </xf>
    <xf numFmtId="3" fontId="99" fillId="0" borderId="80" xfId="93" applyNumberFormat="1" applyFont="1" applyBorder="1">
      <alignment/>
      <protection/>
    </xf>
    <xf numFmtId="0" fontId="101" fillId="0" borderId="23" xfId="93" applyFont="1" applyBorder="1">
      <alignment/>
      <protection/>
    </xf>
    <xf numFmtId="0" fontId="102" fillId="0" borderId="24" xfId="93" applyFont="1" applyBorder="1">
      <alignment/>
      <protection/>
    </xf>
    <xf numFmtId="3" fontId="99" fillId="0" borderId="24" xfId="93" applyNumberFormat="1" applyFont="1" applyBorder="1">
      <alignment/>
      <protection/>
    </xf>
    <xf numFmtId="3" fontId="99" fillId="0" borderId="11" xfId="93" applyNumberFormat="1" applyFont="1" applyBorder="1">
      <alignment/>
      <protection/>
    </xf>
    <xf numFmtId="3" fontId="99" fillId="0" borderId="18" xfId="93" applyNumberFormat="1" applyFont="1" applyBorder="1">
      <alignment/>
      <protection/>
    </xf>
    <xf numFmtId="3" fontId="99" fillId="0" borderId="19" xfId="93" applyNumberFormat="1" applyFont="1" applyBorder="1">
      <alignment/>
      <protection/>
    </xf>
    <xf numFmtId="3" fontId="99" fillId="0" borderId="0" xfId="93" applyNumberFormat="1" applyFont="1" applyBorder="1">
      <alignment/>
      <protection/>
    </xf>
    <xf numFmtId="3" fontId="99" fillId="0" borderId="27" xfId="93" applyNumberFormat="1" applyFont="1" applyBorder="1">
      <alignment/>
      <protection/>
    </xf>
    <xf numFmtId="3" fontId="99" fillId="0" borderId="23" xfId="93" applyNumberFormat="1" applyFont="1" applyBorder="1">
      <alignment/>
      <protection/>
    </xf>
    <xf numFmtId="0" fontId="99" fillId="0" borderId="80" xfId="93" applyFont="1" applyBorder="1">
      <alignment/>
      <protection/>
    </xf>
    <xf numFmtId="0" fontId="101" fillId="0" borderId="46" xfId="93" applyFont="1" applyFill="1" applyBorder="1">
      <alignment/>
      <protection/>
    </xf>
    <xf numFmtId="0" fontId="102" fillId="0" borderId="16" xfId="93" applyFont="1" applyBorder="1" applyAlignment="1">
      <alignment wrapText="1"/>
      <protection/>
    </xf>
    <xf numFmtId="0" fontId="103" fillId="0" borderId="23" xfId="0" applyFont="1" applyBorder="1" applyAlignment="1">
      <alignment/>
    </xf>
    <xf numFmtId="0" fontId="101" fillId="0" borderId="16" xfId="93" applyFont="1" applyBorder="1" applyAlignment="1">
      <alignment wrapText="1"/>
      <protection/>
    </xf>
    <xf numFmtId="3" fontId="99" fillId="0" borderId="0" xfId="93" applyNumberFormat="1" applyFont="1">
      <alignment/>
      <protection/>
    </xf>
    <xf numFmtId="0" fontId="102" fillId="0" borderId="23" xfId="93" applyFont="1" applyBorder="1" applyAlignment="1">
      <alignment wrapText="1"/>
      <protection/>
    </xf>
    <xf numFmtId="3" fontId="99" fillId="0" borderId="17" xfId="93" applyNumberFormat="1" applyFont="1" applyBorder="1">
      <alignment/>
      <protection/>
    </xf>
    <xf numFmtId="0" fontId="99" fillId="0" borderId="74" xfId="93" applyFont="1" applyBorder="1">
      <alignment/>
      <protection/>
    </xf>
    <xf numFmtId="0" fontId="99" fillId="0" borderId="24" xfId="93" applyFont="1" applyBorder="1">
      <alignment/>
      <protection/>
    </xf>
    <xf numFmtId="0" fontId="99" fillId="0" borderId="18" xfId="93" applyFont="1" applyBorder="1">
      <alignment/>
      <protection/>
    </xf>
    <xf numFmtId="0" fontId="99" fillId="0" borderId="25" xfId="93" applyFont="1" applyBorder="1" applyAlignment="1">
      <alignment wrapText="1"/>
      <protection/>
    </xf>
    <xf numFmtId="3" fontId="99" fillId="0" borderId="16" xfId="93" applyNumberFormat="1" applyFont="1" applyBorder="1">
      <alignment/>
      <protection/>
    </xf>
    <xf numFmtId="3" fontId="99" fillId="0" borderId="14" xfId="93" applyNumberFormat="1" applyFont="1" applyBorder="1">
      <alignment/>
      <protection/>
    </xf>
    <xf numFmtId="3" fontId="99" fillId="0" borderId="10" xfId="93" applyNumberFormat="1" applyFont="1" applyBorder="1">
      <alignment/>
      <protection/>
    </xf>
    <xf numFmtId="3" fontId="99" fillId="0" borderId="15" xfId="93" applyNumberFormat="1" applyFont="1" applyBorder="1">
      <alignment/>
      <protection/>
    </xf>
    <xf numFmtId="0" fontId="104" fillId="0" borderId="27" xfId="93" applyFont="1" applyBorder="1">
      <alignment/>
      <protection/>
    </xf>
    <xf numFmtId="0" fontId="70" fillId="0" borderId="0" xfId="93" applyFont="1">
      <alignment/>
      <protection/>
    </xf>
    <xf numFmtId="0" fontId="104" fillId="0" borderId="24" xfId="93" applyFont="1" applyBorder="1">
      <alignment/>
      <protection/>
    </xf>
    <xf numFmtId="0" fontId="104" fillId="0" borderId="20" xfId="93" applyFont="1" applyBorder="1">
      <alignment/>
      <protection/>
    </xf>
    <xf numFmtId="0" fontId="104" fillId="0" borderId="22" xfId="93" applyFont="1" applyBorder="1">
      <alignment/>
      <protection/>
    </xf>
    <xf numFmtId="0" fontId="104" fillId="0" borderId="21" xfId="93" applyFont="1" applyBorder="1">
      <alignment/>
      <protection/>
    </xf>
    <xf numFmtId="0" fontId="96" fillId="0" borderId="25" xfId="102" applyFont="1" applyFill="1" applyBorder="1" applyAlignment="1">
      <alignment vertical="center"/>
      <protection/>
    </xf>
    <xf numFmtId="3" fontId="96" fillId="0" borderId="55" xfId="102" applyNumberFormat="1" applyFont="1" applyBorder="1" applyAlignment="1">
      <alignment vertical="center"/>
      <protection/>
    </xf>
    <xf numFmtId="0" fontId="47" fillId="0" borderId="57" xfId="103" applyFont="1" applyFill="1" applyBorder="1" applyAlignment="1">
      <alignment vertical="center"/>
      <protection/>
    </xf>
    <xf numFmtId="3" fontId="48" fillId="0" borderId="48" xfId="104" applyNumberFormat="1" applyFont="1" applyBorder="1" applyAlignment="1">
      <alignment vertical="center"/>
      <protection/>
    </xf>
    <xf numFmtId="3" fontId="33" fillId="0" borderId="35" xfId="104" applyNumberFormat="1" applyFont="1" applyBorder="1" applyAlignment="1">
      <alignment vertical="center"/>
      <protection/>
    </xf>
    <xf numFmtId="0" fontId="42" fillId="0" borderId="36" xfId="102" applyFont="1" applyBorder="1" applyAlignment="1">
      <alignment horizontal="right" vertical="center"/>
      <protection/>
    </xf>
    <xf numFmtId="3" fontId="96" fillId="0" borderId="18" xfId="104" applyNumberFormat="1" applyFont="1" applyBorder="1" applyAlignment="1">
      <alignment vertical="center"/>
      <protection/>
    </xf>
    <xf numFmtId="3" fontId="96" fillId="0" borderId="24" xfId="104" applyNumberFormat="1" applyFont="1" applyBorder="1" applyAlignment="1">
      <alignment vertical="center"/>
      <protection/>
    </xf>
    <xf numFmtId="3" fontId="96" fillId="0" borderId="37" xfId="104" applyNumberFormat="1" applyFont="1" applyBorder="1" applyAlignment="1">
      <alignment vertical="center"/>
      <protection/>
    </xf>
    <xf numFmtId="3" fontId="96" fillId="0" borderId="18" xfId="102" applyNumberFormat="1" applyFont="1" applyBorder="1" applyAlignment="1">
      <alignment vertical="center"/>
      <protection/>
    </xf>
    <xf numFmtId="3" fontId="96" fillId="0" borderId="24" xfId="102" applyNumberFormat="1" applyFont="1" applyBorder="1" applyAlignment="1">
      <alignment vertical="center"/>
      <protection/>
    </xf>
    <xf numFmtId="3" fontId="96" fillId="0" borderId="37" xfId="102" applyNumberFormat="1" applyFont="1" applyBorder="1" applyAlignment="1">
      <alignment vertical="center"/>
      <protection/>
    </xf>
    <xf numFmtId="0" fontId="99" fillId="0" borderId="58" xfId="93" applyFont="1" applyBorder="1" applyAlignment="1">
      <alignment wrapText="1"/>
      <protection/>
    </xf>
    <xf numFmtId="0" fontId="30" fillId="0" borderId="27" xfId="113" applyFont="1" applyBorder="1" applyAlignment="1">
      <alignment vertical="center" wrapText="1"/>
      <protection/>
    </xf>
    <xf numFmtId="0" fontId="30" fillId="0" borderId="81" xfId="109" applyFont="1" applyBorder="1" applyAlignment="1">
      <alignment horizontal="center" vertical="center"/>
      <protection/>
    </xf>
    <xf numFmtId="0" fontId="30" fillId="0" borderId="46" xfId="109" applyFont="1" applyBorder="1" applyAlignment="1">
      <alignment horizontal="center" vertical="center"/>
      <protection/>
    </xf>
    <xf numFmtId="3" fontId="18" fillId="0" borderId="0" xfId="105" applyNumberFormat="1" applyFont="1" applyBorder="1">
      <alignment/>
      <protection/>
    </xf>
    <xf numFmtId="3" fontId="18" fillId="0" borderId="10" xfId="105" applyNumberFormat="1" applyFont="1" applyBorder="1">
      <alignment/>
      <protection/>
    </xf>
    <xf numFmtId="3" fontId="31" fillId="0" borderId="0" xfId="105" applyNumberFormat="1" applyFont="1" applyBorder="1">
      <alignment/>
      <protection/>
    </xf>
    <xf numFmtId="3" fontId="31" fillId="0" borderId="11" xfId="105" applyNumberFormat="1" applyFont="1" applyBorder="1">
      <alignment/>
      <protection/>
    </xf>
    <xf numFmtId="3" fontId="18" fillId="0" borderId="0" xfId="105" applyNumberFormat="1" applyFont="1" applyBorder="1">
      <alignment/>
      <protection/>
    </xf>
    <xf numFmtId="3" fontId="18" fillId="0" borderId="11" xfId="105" applyNumberFormat="1" applyFont="1" applyBorder="1">
      <alignment/>
      <protection/>
    </xf>
    <xf numFmtId="3" fontId="31" fillId="0" borderId="0" xfId="105" applyNumberFormat="1" applyFont="1" applyBorder="1">
      <alignment/>
      <protection/>
    </xf>
    <xf numFmtId="3" fontId="33" fillId="0" borderId="21" xfId="105" applyNumberFormat="1" applyFont="1" applyBorder="1">
      <alignment/>
      <protection/>
    </xf>
    <xf numFmtId="0" fontId="18" fillId="0" borderId="16" xfId="105" applyFont="1" applyBorder="1">
      <alignment/>
      <protection/>
    </xf>
    <xf numFmtId="0" fontId="31" fillId="0" borderId="16" xfId="105" applyFont="1" applyBorder="1" applyAlignment="1">
      <alignment horizontal="left"/>
      <protection/>
    </xf>
    <xf numFmtId="0" fontId="18" fillId="0" borderId="16" xfId="105" applyFont="1" applyBorder="1" applyAlignment="1">
      <alignment horizontal="right"/>
      <protection/>
    </xf>
    <xf numFmtId="0" fontId="31" fillId="0" borderId="16" xfId="105" applyFont="1" applyBorder="1">
      <alignment/>
      <protection/>
    </xf>
    <xf numFmtId="0" fontId="32" fillId="0" borderId="0" xfId="111" applyFont="1" applyAlignment="1">
      <alignment vertical="center"/>
      <protection/>
    </xf>
    <xf numFmtId="0" fontId="32" fillId="0" borderId="0" xfId="111" applyFont="1" applyFill="1" applyAlignment="1">
      <alignment vertical="center"/>
      <protection/>
    </xf>
    <xf numFmtId="3" fontId="25" fillId="0" borderId="0" xfId="111" applyNumberFormat="1" applyFont="1" applyFill="1" applyBorder="1" applyAlignment="1">
      <alignment vertical="center"/>
      <protection/>
    </xf>
    <xf numFmtId="0" fontId="18" fillId="0" borderId="0" xfId="111" applyFont="1" applyFill="1" applyBorder="1" applyAlignment="1">
      <alignment vertical="center"/>
      <protection/>
    </xf>
    <xf numFmtId="3" fontId="18" fillId="0" borderId="0" xfId="111" applyNumberFormat="1" applyFont="1" applyBorder="1" applyAlignment="1">
      <alignment vertical="center"/>
      <protection/>
    </xf>
    <xf numFmtId="3" fontId="18" fillId="0" borderId="0" xfId="111" applyNumberFormat="1" applyFont="1" applyFill="1" applyBorder="1" applyAlignment="1">
      <alignment vertical="center"/>
      <protection/>
    </xf>
    <xf numFmtId="3" fontId="18" fillId="0" borderId="0" xfId="111" applyNumberFormat="1" applyFont="1" applyFill="1" applyBorder="1" applyAlignment="1">
      <alignment horizontal="right" vertical="center"/>
      <protection/>
    </xf>
    <xf numFmtId="3" fontId="25" fillId="0" borderId="0" xfId="111" applyNumberFormat="1" applyFont="1" applyFill="1" applyBorder="1" applyAlignment="1">
      <alignment horizontal="center" vertical="center"/>
      <protection/>
    </xf>
    <xf numFmtId="0" fontId="18" fillId="0" borderId="0" xfId="111" applyFont="1" applyAlignment="1">
      <alignment vertical="center"/>
      <protection/>
    </xf>
    <xf numFmtId="0" fontId="18" fillId="0" borderId="0" xfId="111" applyFont="1" applyFill="1" applyAlignment="1">
      <alignment vertical="center"/>
      <protection/>
    </xf>
    <xf numFmtId="0" fontId="25" fillId="0" borderId="0" xfId="111" applyFont="1" applyFill="1" applyAlignment="1">
      <alignment horizontal="center" vertical="center"/>
      <protection/>
    </xf>
    <xf numFmtId="0" fontId="19" fillId="0" borderId="0" xfId="111" applyFont="1" applyBorder="1" applyAlignment="1">
      <alignment vertical="center"/>
      <protection/>
    </xf>
    <xf numFmtId="3" fontId="18" fillId="0" borderId="0" xfId="111" applyNumberFormat="1" applyFont="1" applyAlignment="1">
      <alignment horizontal="right" vertical="center"/>
      <protection/>
    </xf>
    <xf numFmtId="0" fontId="18" fillId="0" borderId="0" xfId="111" applyFont="1" applyBorder="1" applyAlignment="1">
      <alignment horizontal="center" vertical="center"/>
      <protection/>
    </xf>
    <xf numFmtId="0" fontId="32" fillId="0" borderId="0" xfId="111" applyFont="1" applyAlignment="1">
      <alignment horizontal="center" vertical="center"/>
      <protection/>
    </xf>
    <xf numFmtId="0" fontId="20" fillId="0" borderId="0" xfId="111" applyFont="1" applyBorder="1" applyAlignment="1">
      <alignment vertical="center"/>
      <protection/>
    </xf>
    <xf numFmtId="0" fontId="20" fillId="0" borderId="0" xfId="111" applyFont="1" applyFill="1" applyBorder="1" applyAlignment="1">
      <alignment vertical="center"/>
      <protection/>
    </xf>
    <xf numFmtId="0" fontId="25" fillId="0" borderId="0" xfId="111" applyFont="1" applyFill="1" applyBorder="1" applyAlignment="1">
      <alignment horizontal="center" vertical="center"/>
      <protection/>
    </xf>
    <xf numFmtId="0" fontId="18" fillId="0" borderId="0" xfId="111" applyFont="1" applyBorder="1" applyAlignment="1">
      <alignment vertical="center"/>
      <protection/>
    </xf>
    <xf numFmtId="0" fontId="32" fillId="0" borderId="11" xfId="111" applyFont="1" applyBorder="1" applyAlignment="1">
      <alignment vertical="center"/>
      <protection/>
    </xf>
    <xf numFmtId="0" fontId="25" fillId="0" borderId="11" xfId="111" applyFont="1" applyBorder="1" applyAlignment="1">
      <alignment vertical="center"/>
      <protection/>
    </xf>
    <xf numFmtId="0" fontId="18" fillId="0" borderId="11" xfId="111" applyFont="1" applyBorder="1" applyAlignment="1">
      <alignment vertical="center"/>
      <protection/>
    </xf>
    <xf numFmtId="3" fontId="25" fillId="0" borderId="11" xfId="111" applyNumberFormat="1" applyFont="1" applyBorder="1" applyAlignment="1">
      <alignment horizontal="right" vertical="center"/>
      <protection/>
    </xf>
    <xf numFmtId="0" fontId="25" fillId="0" borderId="0" xfId="111" applyFont="1" applyBorder="1" applyAlignment="1">
      <alignment vertical="center"/>
      <protection/>
    </xf>
    <xf numFmtId="0" fontId="32" fillId="0" borderId="0" xfId="111" applyFont="1" applyBorder="1" applyAlignment="1">
      <alignment vertical="center"/>
      <protection/>
    </xf>
    <xf numFmtId="3" fontId="25" fillId="0" borderId="0" xfId="111" applyNumberFormat="1" applyFont="1" applyBorder="1" applyAlignment="1">
      <alignment horizontal="right" vertical="center"/>
      <protection/>
    </xf>
    <xf numFmtId="3" fontId="25" fillId="0" borderId="0" xfId="111" applyNumberFormat="1" applyFont="1" applyAlignment="1">
      <alignment horizontal="right" vertical="center"/>
      <protection/>
    </xf>
    <xf numFmtId="0" fontId="20" fillId="0" borderId="0" xfId="111" applyFont="1" applyFill="1" applyBorder="1" applyAlignment="1">
      <alignment horizontal="center" vertical="center"/>
      <protection/>
    </xf>
    <xf numFmtId="0" fontId="18" fillId="0" borderId="0" xfId="111" applyFont="1" applyFill="1" applyAlignment="1">
      <alignment horizontal="center" vertical="center"/>
      <protection/>
    </xf>
    <xf numFmtId="3" fontId="25" fillId="0" borderId="0" xfId="111" applyNumberFormat="1" applyFont="1" applyFill="1" applyBorder="1" applyAlignment="1">
      <alignment horizontal="center"/>
      <protection/>
    </xf>
    <xf numFmtId="3" fontId="18" fillId="0" borderId="0" xfId="110" applyNumberFormat="1" applyFont="1" applyFill="1" applyBorder="1" applyAlignment="1">
      <alignment vertical="center"/>
      <protection/>
    </xf>
    <xf numFmtId="0" fontId="31" fillId="0" borderId="0" xfId="0" applyFont="1" applyAlignment="1">
      <alignment horizontal="right"/>
    </xf>
    <xf numFmtId="0" fontId="104" fillId="0" borderId="20" xfId="93" applyFont="1" applyBorder="1" applyAlignment="1">
      <alignment horizontal="center"/>
      <protection/>
    </xf>
    <xf numFmtId="0" fontId="104" fillId="0" borderId="21" xfId="93" applyFont="1" applyBorder="1" applyAlignment="1">
      <alignment horizontal="center"/>
      <protection/>
    </xf>
    <xf numFmtId="3" fontId="25" fillId="0" borderId="10" xfId="110" applyNumberFormat="1" applyFont="1" applyFill="1" applyBorder="1" applyAlignment="1">
      <alignment vertical="center"/>
      <protection/>
    </xf>
    <xf numFmtId="3" fontId="31" fillId="0" borderId="0" xfId="110" applyNumberFormat="1" applyFont="1" applyFill="1" applyBorder="1" applyAlignment="1">
      <alignment vertical="center"/>
      <protection/>
    </xf>
    <xf numFmtId="3" fontId="31" fillId="0" borderId="12" xfId="110" applyNumberFormat="1" applyFont="1" applyFill="1" applyBorder="1" applyAlignment="1">
      <alignment horizontal="right" vertical="center"/>
      <protection/>
    </xf>
    <xf numFmtId="3" fontId="25" fillId="0" borderId="0" xfId="110" applyNumberFormat="1" applyFont="1" applyFill="1" applyBorder="1" applyAlignment="1">
      <alignment horizontal="right" vertical="center"/>
      <protection/>
    </xf>
    <xf numFmtId="3" fontId="99" fillId="0" borderId="62" xfId="93" applyNumberFormat="1" applyFont="1" applyBorder="1">
      <alignment/>
      <protection/>
    </xf>
    <xf numFmtId="0" fontId="104" fillId="0" borderId="22" xfId="93" applyFont="1" applyBorder="1" applyAlignment="1">
      <alignment horizontal="center"/>
      <protection/>
    </xf>
    <xf numFmtId="0" fontId="99" fillId="0" borderId="79" xfId="93" applyFont="1" applyBorder="1">
      <alignment/>
      <protection/>
    </xf>
    <xf numFmtId="3" fontId="101" fillId="0" borderId="47" xfId="93" applyNumberFormat="1" applyFont="1" applyBorder="1">
      <alignment/>
      <protection/>
    </xf>
    <xf numFmtId="3" fontId="101" fillId="0" borderId="48" xfId="93" applyNumberFormat="1" applyFont="1" applyBorder="1">
      <alignment/>
      <protection/>
    </xf>
    <xf numFmtId="0" fontId="18" fillId="0" borderId="11" xfId="101" applyFont="1" applyBorder="1">
      <alignment/>
      <protection/>
    </xf>
    <xf numFmtId="3" fontId="18" fillId="0" borderId="11" xfId="105" applyNumberFormat="1" applyFont="1" applyBorder="1">
      <alignment/>
      <protection/>
    </xf>
    <xf numFmtId="3" fontId="30" fillId="0" borderId="49" xfId="102" applyNumberFormat="1" applyFont="1" applyBorder="1" applyAlignment="1">
      <alignment vertical="center"/>
      <protection/>
    </xf>
    <xf numFmtId="0" fontId="47" fillId="18" borderId="22" xfId="0" applyFont="1" applyFill="1" applyBorder="1" applyAlignment="1">
      <alignment wrapText="1"/>
    </xf>
    <xf numFmtId="0" fontId="56" fillId="0" borderId="23" xfId="102" applyFont="1" applyBorder="1" applyAlignment="1">
      <alignment vertical="center"/>
      <protection/>
    </xf>
    <xf numFmtId="0" fontId="56" fillId="0" borderId="14" xfId="102" applyFont="1" applyBorder="1" applyAlignment="1">
      <alignment vertical="center"/>
      <protection/>
    </xf>
    <xf numFmtId="3" fontId="9" fillId="0" borderId="0" xfId="106" applyNumberFormat="1">
      <alignment/>
      <protection/>
    </xf>
    <xf numFmtId="3" fontId="18" fillId="0" borderId="11" xfId="110" applyNumberFormat="1" applyFont="1" applyBorder="1" applyAlignment="1">
      <alignment horizontal="right" vertical="center"/>
      <protection/>
    </xf>
    <xf numFmtId="0" fontId="47" fillId="0" borderId="57" xfId="104" applyFont="1" applyFill="1" applyBorder="1" applyAlignment="1">
      <alignment vertical="center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05" fillId="0" borderId="0" xfId="0" applyFont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107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3" fontId="47" fillId="0" borderId="0" xfId="0" applyNumberFormat="1" applyFont="1" applyAlignment="1">
      <alignment/>
    </xf>
    <xf numFmtId="0" fontId="44" fillId="0" borderId="11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left"/>
    </xf>
    <xf numFmtId="3" fontId="44" fillId="0" borderId="11" xfId="0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0" fontId="57" fillId="0" borderId="0" xfId="0" applyFont="1" applyBorder="1" applyAlignment="1">
      <alignment/>
    </xf>
    <xf numFmtId="3" fontId="47" fillId="0" borderId="0" xfId="0" applyNumberFormat="1" applyFont="1" applyBorder="1" applyAlignment="1">
      <alignment/>
    </xf>
    <xf numFmtId="0" fontId="47" fillId="0" borderId="0" xfId="0" applyFont="1" applyAlignment="1">
      <alignment horizontal="left"/>
    </xf>
    <xf numFmtId="3" fontId="47" fillId="0" borderId="11" xfId="0" applyNumberFormat="1" applyFont="1" applyBorder="1" applyAlignment="1">
      <alignment/>
    </xf>
    <xf numFmtId="0" fontId="44" fillId="0" borderId="21" xfId="0" applyFont="1" applyBorder="1" applyAlignment="1">
      <alignment horizontal="left"/>
    </xf>
    <xf numFmtId="0" fontId="44" fillId="0" borderId="21" xfId="0" applyFont="1" applyBorder="1" applyAlignment="1">
      <alignment horizontal="center"/>
    </xf>
    <xf numFmtId="0" fontId="56" fillId="0" borderId="21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21" xfId="0" applyFont="1" applyBorder="1" applyAlignment="1">
      <alignment/>
    </xf>
    <xf numFmtId="0" fontId="108" fillId="0" borderId="21" xfId="0" applyFont="1" applyBorder="1" applyAlignment="1">
      <alignment horizontal="left"/>
    </xf>
    <xf numFmtId="3" fontId="108" fillId="0" borderId="21" xfId="0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3" fontId="47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44" fillId="0" borderId="21" xfId="0" applyFont="1" applyFill="1" applyBorder="1" applyAlignment="1">
      <alignment horizontal="left"/>
    </xf>
    <xf numFmtId="3" fontId="48" fillId="0" borderId="21" xfId="0" applyNumberFormat="1" applyFont="1" applyBorder="1" applyAlignment="1">
      <alignment/>
    </xf>
    <xf numFmtId="0" fontId="44" fillId="0" borderId="0" xfId="0" applyFont="1" applyFill="1" applyBorder="1" applyAlignment="1">
      <alignment horizontal="left"/>
    </xf>
    <xf numFmtId="0" fontId="48" fillId="0" borderId="0" xfId="0" applyFont="1" applyBorder="1" applyAlignment="1">
      <alignment wrapText="1"/>
    </xf>
    <xf numFmtId="0" fontId="57" fillId="0" borderId="0" xfId="0" applyFont="1" applyBorder="1" applyAlignment="1">
      <alignment wrapText="1"/>
    </xf>
    <xf numFmtId="3" fontId="48" fillId="0" borderId="0" xfId="0" applyNumberFormat="1" applyFont="1" applyBorder="1" applyAlignment="1">
      <alignment/>
    </xf>
    <xf numFmtId="0" fontId="47" fillId="0" borderId="0" xfId="115" applyFont="1" applyBorder="1" applyAlignment="1">
      <alignment horizontal="center"/>
      <protection/>
    </xf>
    <xf numFmtId="3" fontId="47" fillId="0" borderId="0" xfId="0" applyNumberFormat="1" applyFont="1" applyBorder="1" applyAlignment="1">
      <alignment/>
    </xf>
    <xf numFmtId="0" fontId="44" fillId="0" borderId="11" xfId="0" applyFont="1" applyBorder="1" applyAlignment="1">
      <alignment horizontal="center"/>
    </xf>
    <xf numFmtId="3" fontId="44" fillId="0" borderId="11" xfId="0" applyNumberFormat="1" applyFont="1" applyBorder="1" applyAlignment="1">
      <alignment/>
    </xf>
    <xf numFmtId="0" fontId="20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3" fontId="108" fillId="0" borderId="0" xfId="0" applyNumberFormat="1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20" fillId="0" borderId="21" xfId="0" applyFont="1" applyBorder="1" applyAlignment="1">
      <alignment horizontal="left" vertical="center"/>
    </xf>
    <xf numFmtId="3" fontId="18" fillId="0" borderId="0" xfId="110" applyNumberFormat="1" applyFont="1" applyFill="1" applyBorder="1" applyAlignment="1">
      <alignment horizontal="right" vertical="center"/>
      <protection/>
    </xf>
    <xf numFmtId="0" fontId="44" fillId="0" borderId="0" xfId="0" applyFont="1" applyFill="1" applyBorder="1" applyAlignment="1">
      <alignment/>
    </xf>
    <xf numFmtId="0" fontId="51" fillId="0" borderId="11" xfId="0" applyFont="1" applyBorder="1" applyAlignment="1">
      <alignment horizontal="left"/>
    </xf>
    <xf numFmtId="3" fontId="18" fillId="0" borderId="0" xfId="111" applyNumberFormat="1" applyFont="1" applyFill="1" applyAlignment="1">
      <alignment horizontal="right" vertical="center"/>
      <protection/>
    </xf>
    <xf numFmtId="3" fontId="31" fillId="0" borderId="0" xfId="110" applyNumberFormat="1" applyFont="1" applyAlignment="1">
      <alignment vertical="center"/>
      <protection/>
    </xf>
    <xf numFmtId="3" fontId="30" fillId="0" borderId="38" xfId="113" applyNumberFormat="1" applyFont="1" applyBorder="1" applyAlignment="1">
      <alignment vertical="center"/>
      <protection/>
    </xf>
    <xf numFmtId="0" fontId="81" fillId="0" borderId="0" xfId="110" applyFont="1" applyAlignment="1">
      <alignment horizontal="right"/>
      <protection/>
    </xf>
    <xf numFmtId="0" fontId="81" fillId="0" borderId="0" xfId="110" applyFont="1" applyFill="1" applyAlignment="1">
      <alignment horizontal="right"/>
      <protection/>
    </xf>
    <xf numFmtId="0" fontId="85" fillId="0" borderId="0" xfId="110" applyFont="1" applyFill="1" applyAlignment="1">
      <alignment/>
      <protection/>
    </xf>
    <xf numFmtId="0" fontId="86" fillId="0" borderId="0" xfId="110" applyFont="1" applyFill="1" applyAlignment="1">
      <alignment/>
      <protection/>
    </xf>
    <xf numFmtId="0" fontId="80" fillId="0" borderId="0" xfId="110" applyFont="1" applyAlignment="1">
      <alignment/>
      <protection/>
    </xf>
    <xf numFmtId="0" fontId="86" fillId="0" borderId="0" xfId="110" applyFont="1" applyAlignment="1">
      <alignment/>
      <protection/>
    </xf>
    <xf numFmtId="0" fontId="87" fillId="0" borderId="0" xfId="110" applyFont="1" applyAlignment="1">
      <alignment horizontal="right"/>
      <protection/>
    </xf>
    <xf numFmtId="0" fontId="87" fillId="0" borderId="0" xfId="110" applyFont="1" applyFill="1" applyAlignment="1">
      <alignment horizontal="right"/>
      <protection/>
    </xf>
    <xf numFmtId="0" fontId="88" fillId="0" borderId="0" xfId="110" applyFont="1" applyFill="1" applyAlignment="1">
      <alignment horizontal="right"/>
      <protection/>
    </xf>
    <xf numFmtId="0" fontId="18" fillId="0" borderId="0" xfId="0" applyFont="1" applyAlignment="1">
      <alignment horizontal="center"/>
    </xf>
    <xf numFmtId="0" fontId="80" fillId="0" borderId="0" xfId="0" applyFont="1" applyAlignment="1">
      <alignment/>
    </xf>
    <xf numFmtId="3" fontId="80" fillId="0" borderId="0" xfId="0" applyNumberFormat="1" applyFont="1" applyBorder="1" applyAlignment="1">
      <alignment horizontal="right"/>
    </xf>
    <xf numFmtId="0" fontId="32" fillId="0" borderId="0" xfId="110" applyFont="1" applyFill="1" applyAlignment="1">
      <alignment/>
      <protection/>
    </xf>
    <xf numFmtId="3" fontId="25" fillId="0" borderId="0" xfId="110" applyNumberFormat="1" applyFont="1" applyFill="1" applyBorder="1" applyAlignment="1">
      <alignment/>
      <protection/>
    </xf>
    <xf numFmtId="0" fontId="21" fillId="0" borderId="0" xfId="110" applyFont="1" applyFill="1" applyBorder="1" applyAlignment="1">
      <alignment/>
      <protection/>
    </xf>
    <xf numFmtId="3" fontId="66" fillId="0" borderId="0" xfId="106" applyNumberFormat="1" applyFont="1">
      <alignment/>
      <protection/>
    </xf>
    <xf numFmtId="3" fontId="9" fillId="0" borderId="0" xfId="106" applyNumberFormat="1" applyAlignment="1">
      <alignment vertical="center"/>
      <protection/>
    </xf>
    <xf numFmtId="3" fontId="26" fillId="0" borderId="0" xfId="106" applyNumberFormat="1" applyFont="1">
      <alignment/>
      <protection/>
    </xf>
    <xf numFmtId="164" fontId="59" fillId="0" borderId="0" xfId="106" applyNumberFormat="1" applyFont="1">
      <alignment/>
      <protection/>
    </xf>
    <xf numFmtId="164" fontId="59" fillId="0" borderId="0" xfId="106" applyNumberFormat="1" applyFont="1" applyAlignment="1">
      <alignment wrapText="1"/>
      <protection/>
    </xf>
    <xf numFmtId="164" fontId="9" fillId="0" borderId="0" xfId="106" applyNumberFormat="1">
      <alignment/>
      <protection/>
    </xf>
    <xf numFmtId="2" fontId="59" fillId="0" borderId="0" xfId="106" applyNumberFormat="1" applyFont="1">
      <alignment/>
      <protection/>
    </xf>
    <xf numFmtId="3" fontId="25" fillId="0" borderId="0" xfId="110" applyNumberFormat="1" applyFont="1" applyFill="1" applyBorder="1" applyAlignment="1">
      <alignment horizontal="center"/>
      <protection/>
    </xf>
    <xf numFmtId="0" fontId="18" fillId="0" borderId="0" xfId="110" applyFont="1" applyAlignment="1">
      <alignment/>
      <protection/>
    </xf>
    <xf numFmtId="0" fontId="18" fillId="0" borderId="0" xfId="110" applyFont="1" applyFill="1" applyAlignment="1">
      <alignment/>
      <protection/>
    </xf>
    <xf numFmtId="0" fontId="81" fillId="0" borderId="0" xfId="101" applyFont="1" applyFill="1" applyAlignment="1">
      <alignment/>
      <protection/>
    </xf>
    <xf numFmtId="0" fontId="82" fillId="0" borderId="0" xfId="101" applyFont="1" applyFill="1" applyAlignment="1">
      <alignment/>
      <protection/>
    </xf>
    <xf numFmtId="3" fontId="99" fillId="0" borderId="26" xfId="93" applyNumberFormat="1" applyFont="1" applyFill="1" applyBorder="1">
      <alignment/>
      <protection/>
    </xf>
    <xf numFmtId="3" fontId="99" fillId="0" borderId="74" xfId="93" applyNumberFormat="1" applyFont="1" applyFill="1" applyBorder="1">
      <alignment/>
      <protection/>
    </xf>
    <xf numFmtId="3" fontId="99" fillId="0" borderId="52" xfId="93" applyNumberFormat="1" applyFont="1" applyFill="1" applyBorder="1">
      <alignment/>
      <protection/>
    </xf>
    <xf numFmtId="0" fontId="102" fillId="0" borderId="28" xfId="93" applyFont="1" applyBorder="1" applyAlignment="1">
      <alignment wrapText="1"/>
      <protection/>
    </xf>
    <xf numFmtId="0" fontId="19" fillId="0" borderId="0" xfId="101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101" applyFont="1" applyAlignment="1">
      <alignment/>
      <protection/>
    </xf>
    <xf numFmtId="0" fontId="3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/>
    </xf>
    <xf numFmtId="0" fontId="50" fillId="0" borderId="11" xfId="0" applyFont="1" applyBorder="1" applyAlignment="1">
      <alignment horizontal="right"/>
    </xf>
    <xf numFmtId="0" fontId="18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31" fillId="0" borderId="11" xfId="0" applyFont="1" applyBorder="1" applyAlignment="1">
      <alignment/>
    </xf>
    <xf numFmtId="0" fontId="74" fillId="0" borderId="0" xfId="109" applyFont="1" applyAlignment="1">
      <alignment horizontal="center" wrapText="1"/>
      <protection/>
    </xf>
    <xf numFmtId="0" fontId="0" fillId="0" borderId="0" xfId="0" applyAlignment="1">
      <alignment/>
    </xf>
    <xf numFmtId="0" fontId="19" fillId="0" borderId="0" xfId="110" applyFont="1" applyAlignment="1">
      <alignment horizontal="center" vertical="center"/>
      <protection/>
    </xf>
    <xf numFmtId="0" fontId="10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110" applyFont="1" applyAlignment="1">
      <alignment horizontal="right" vertical="center"/>
      <protection/>
    </xf>
    <xf numFmtId="3" fontId="71" fillId="0" borderId="0" xfId="110" applyNumberFormat="1" applyFont="1" applyBorder="1" applyAlignment="1">
      <alignment horizontal="center"/>
      <protection/>
    </xf>
    <xf numFmtId="0" fontId="74" fillId="0" borderId="0" xfId="113" applyFont="1" applyAlignment="1">
      <alignment horizontal="center"/>
      <protection/>
    </xf>
    <xf numFmtId="0" fontId="45" fillId="0" borderId="0" xfId="0" applyFont="1" applyAlignment="1">
      <alignment horizontal="center"/>
    </xf>
    <xf numFmtId="0" fontId="33" fillId="0" borderId="30" xfId="113" applyFont="1" applyBorder="1" applyAlignment="1">
      <alignment horizontal="center" vertical="center" wrapText="1"/>
      <protection/>
    </xf>
    <xf numFmtId="0" fontId="33" fillId="0" borderId="24" xfId="113" applyFont="1" applyBorder="1" applyAlignment="1">
      <alignment horizontal="center" vertical="center"/>
      <protection/>
    </xf>
    <xf numFmtId="0" fontId="33" fillId="0" borderId="31" xfId="113" applyFont="1" applyBorder="1" applyAlignment="1">
      <alignment horizontal="center" vertical="center" wrapText="1"/>
      <protection/>
    </xf>
    <xf numFmtId="0" fontId="33" fillId="0" borderId="43" xfId="113" applyFont="1" applyBorder="1" applyAlignment="1">
      <alignment horizontal="center" vertical="center"/>
      <protection/>
    </xf>
    <xf numFmtId="0" fontId="33" fillId="0" borderId="30" xfId="113" applyFont="1" applyBorder="1" applyAlignment="1">
      <alignment horizontal="center" vertical="center"/>
      <protection/>
    </xf>
    <xf numFmtId="0" fontId="33" fillId="0" borderId="23" xfId="113" applyFont="1" applyBorder="1" applyAlignment="1">
      <alignment horizontal="center" vertical="center"/>
      <protection/>
    </xf>
    <xf numFmtId="0" fontId="33" fillId="0" borderId="29" xfId="113" applyFont="1" applyBorder="1" applyAlignment="1">
      <alignment horizontal="center" vertical="center" wrapText="1"/>
      <protection/>
    </xf>
    <xf numFmtId="0" fontId="33" fillId="0" borderId="32" xfId="113" applyFont="1" applyBorder="1" applyAlignment="1">
      <alignment horizontal="center" vertical="center" wrapText="1"/>
      <protection/>
    </xf>
    <xf numFmtId="0" fontId="7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8" fillId="0" borderId="21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108" fillId="0" borderId="11" xfId="0" applyFont="1" applyBorder="1" applyAlignment="1">
      <alignment horizontal="left" wrapText="1"/>
    </xf>
    <xf numFmtId="0" fontId="57" fillId="0" borderId="21" xfId="0" applyFont="1" applyBorder="1" applyAlignment="1">
      <alignment horizontal="left" wrapText="1"/>
    </xf>
    <xf numFmtId="0" fontId="108" fillId="0" borderId="21" xfId="0" applyFont="1" applyBorder="1" applyAlignment="1">
      <alignment horizontal="left" wrapText="1"/>
    </xf>
    <xf numFmtId="0" fontId="2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/>
    </xf>
    <xf numFmtId="0" fontId="75" fillId="0" borderId="0" xfId="102" applyFont="1" applyAlignment="1">
      <alignment horizontal="center"/>
      <protection/>
    </xf>
    <xf numFmtId="0" fontId="51" fillId="0" borderId="0" xfId="103" applyFont="1" applyAlignment="1">
      <alignment horizontal="center"/>
      <protection/>
    </xf>
    <xf numFmtId="0" fontId="51" fillId="0" borderId="0" xfId="105" applyFont="1" applyAlignment="1">
      <alignment horizontal="center"/>
      <protection/>
    </xf>
    <xf numFmtId="0" fontId="31" fillId="0" borderId="20" xfId="105" applyFont="1" applyBorder="1" applyAlignment="1">
      <alignment horizontal="left"/>
      <protection/>
    </xf>
    <xf numFmtId="0" fontId="31" fillId="0" borderId="21" xfId="105" applyFont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44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3" fontId="44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44" fillId="0" borderId="22" xfId="0" applyFont="1" applyBorder="1" applyAlignment="1">
      <alignment/>
    </xf>
    <xf numFmtId="0" fontId="67" fillId="0" borderId="20" xfId="106" applyFont="1" applyBorder="1" applyAlignment="1">
      <alignment vertical="center" wrapText="1"/>
      <protection/>
    </xf>
    <xf numFmtId="0" fontId="26" fillId="0" borderId="13" xfId="106" applyFont="1" applyBorder="1" applyAlignment="1">
      <alignment vertical="center" wrapText="1"/>
      <protection/>
    </xf>
    <xf numFmtId="0" fontId="54" fillId="0" borderId="20" xfId="107" applyFont="1" applyBorder="1" applyAlignment="1">
      <alignment horizontal="center"/>
      <protection/>
    </xf>
    <xf numFmtId="0" fontId="54" fillId="0" borderId="21" xfId="107" applyFont="1" applyBorder="1" applyAlignment="1">
      <alignment horizontal="center"/>
      <protection/>
    </xf>
    <xf numFmtId="0" fontId="54" fillId="0" borderId="13" xfId="107" applyFont="1" applyBorder="1" applyAlignment="1">
      <alignment horizontal="center"/>
      <protection/>
    </xf>
    <xf numFmtId="0" fontId="38" fillId="0" borderId="0" xfId="107" applyFont="1" applyAlignment="1">
      <alignment horizontal="center"/>
      <protection/>
    </xf>
    <xf numFmtId="0" fontId="104" fillId="0" borderId="27" xfId="93" applyFont="1" applyBorder="1" applyAlignment="1">
      <alignment horizontal="center" vertical="center" wrapText="1"/>
      <protection/>
    </xf>
    <xf numFmtId="0" fontId="104" fillId="0" borderId="24" xfId="93" applyFont="1" applyBorder="1" applyAlignment="1">
      <alignment horizontal="center" vertical="center" wrapText="1"/>
      <protection/>
    </xf>
    <xf numFmtId="0" fontId="104" fillId="0" borderId="20" xfId="93" applyFont="1" applyBorder="1" applyAlignment="1">
      <alignment horizontal="center"/>
      <protection/>
    </xf>
    <xf numFmtId="0" fontId="104" fillId="0" borderId="21" xfId="93" applyFont="1" applyBorder="1" applyAlignment="1">
      <alignment horizontal="center"/>
      <protection/>
    </xf>
    <xf numFmtId="0" fontId="104" fillId="0" borderId="13" xfId="93" applyFont="1" applyBorder="1" applyAlignment="1">
      <alignment horizontal="center"/>
      <protection/>
    </xf>
    <xf numFmtId="0" fontId="104" fillId="0" borderId="27" xfId="93" applyFont="1" applyBorder="1" applyAlignment="1">
      <alignment horizontal="center" vertical="center"/>
      <protection/>
    </xf>
    <xf numFmtId="0" fontId="104" fillId="0" borderId="24" xfId="93" applyFont="1" applyBorder="1" applyAlignment="1">
      <alignment horizontal="center" vertical="center"/>
      <protection/>
    </xf>
    <xf numFmtId="0" fontId="104" fillId="0" borderId="15" xfId="93" applyFont="1" applyBorder="1" applyAlignment="1">
      <alignment horizontal="center" vertical="center" wrapText="1"/>
      <protection/>
    </xf>
    <xf numFmtId="0" fontId="104" fillId="0" borderId="17" xfId="93" applyFont="1" applyBorder="1" applyAlignment="1">
      <alignment horizontal="center" vertical="center" wrapText="1"/>
      <protection/>
    </xf>
    <xf numFmtId="0" fontId="79" fillId="0" borderId="0" xfId="93" applyFont="1" applyBorder="1" applyAlignment="1">
      <alignment horizontal="center"/>
      <protection/>
    </xf>
    <xf numFmtId="0" fontId="79" fillId="0" borderId="0" xfId="93" applyFont="1" applyBorder="1" applyAlignment="1">
      <alignment horizontal="center" wrapText="1"/>
      <protection/>
    </xf>
    <xf numFmtId="0" fontId="51" fillId="0" borderId="0" xfId="104" applyFont="1" applyAlignment="1">
      <alignment horizontal="center" vertical="center"/>
      <protection/>
    </xf>
    <xf numFmtId="0" fontId="76" fillId="0" borderId="0" xfId="102" applyFont="1" applyAlignment="1">
      <alignment/>
      <protection/>
    </xf>
    <xf numFmtId="0" fontId="0" fillId="0" borderId="0" xfId="95" applyAlignment="1">
      <alignment/>
      <protection/>
    </xf>
    <xf numFmtId="0" fontId="75" fillId="0" borderId="0" xfId="102" applyFont="1" applyAlignment="1">
      <alignment horizontal="center" vertical="center"/>
      <protection/>
    </xf>
  </cellXfs>
  <cellStyles count="116">
    <cellStyle name="Normal" xfId="0"/>
    <cellStyle name="1. jelölőszín" xfId="15"/>
    <cellStyle name="2. jelölőszín" xfId="16"/>
    <cellStyle name="20% - 1. jelölőszín" xfId="17"/>
    <cellStyle name="20% - 1. jelölőszín 2" xfId="18"/>
    <cellStyle name="20% - 2. jelölőszín" xfId="19"/>
    <cellStyle name="20% - 2. jelölőszín 2" xfId="20"/>
    <cellStyle name="20% - 3. jelölőszín" xfId="21"/>
    <cellStyle name="20% - 3. jelölőszín 2" xfId="22"/>
    <cellStyle name="20% - 4. jelölőszín" xfId="23"/>
    <cellStyle name="20% - 4. jelölőszín 2" xfId="24"/>
    <cellStyle name="20% - 5. jelölőszín" xfId="25"/>
    <cellStyle name="20% - 5. jelölőszín 2" xfId="26"/>
    <cellStyle name="20% - 6. jelölőszín" xfId="27"/>
    <cellStyle name="20% - 6. jelölőszín 2" xfId="28"/>
    <cellStyle name="3. jelölőszín" xfId="29"/>
    <cellStyle name="4. jelölőszín" xfId="30"/>
    <cellStyle name="40% - 1. jelölőszín" xfId="31"/>
    <cellStyle name="40% - 1. jelölőszín 2" xfId="32"/>
    <cellStyle name="40% - 2. jelölőszín" xfId="33"/>
    <cellStyle name="40% - 2. jelölőszín 2" xfId="34"/>
    <cellStyle name="40% - 3. jelölőszín" xfId="35"/>
    <cellStyle name="40% - 3. jelölőszín 2" xfId="36"/>
    <cellStyle name="40% - 4. jelölőszín" xfId="37"/>
    <cellStyle name="40% - 4. jelölőszín 2" xfId="38"/>
    <cellStyle name="40% - 5. jelölőszín" xfId="39"/>
    <cellStyle name="40% - 5. jelölőszín 2" xfId="40"/>
    <cellStyle name="40% - 6. jelölőszín" xfId="41"/>
    <cellStyle name="40% - 6. jelölőszín 2" xfId="42"/>
    <cellStyle name="5. jelölőszín" xfId="43"/>
    <cellStyle name="6. jelölőszín" xfId="44"/>
    <cellStyle name="60% - 1. jelölőszín" xfId="45"/>
    <cellStyle name="60% - 1. jelölőszín 2" xfId="46"/>
    <cellStyle name="60% - 2. jelölőszín" xfId="47"/>
    <cellStyle name="60% - 2. jelölőszín 2" xfId="48"/>
    <cellStyle name="60% - 3. jelölőszín" xfId="49"/>
    <cellStyle name="60% - 3. jelölőszín 2" xfId="50"/>
    <cellStyle name="60% - 4. jelölőszín" xfId="51"/>
    <cellStyle name="60% - 4. jelölőszín 2" xfId="52"/>
    <cellStyle name="60% - 5. jelölőszín" xfId="53"/>
    <cellStyle name="60% - 5. jelölőszín 2" xfId="54"/>
    <cellStyle name="60% - 6. jelölőszín" xfId="55"/>
    <cellStyle name="60% - 6. jelölőszín 2" xfId="56"/>
    <cellStyle name="Bevitel" xfId="57"/>
    <cellStyle name="Bevitel 2" xfId="58"/>
    <cellStyle name="Cím" xfId="59"/>
    <cellStyle name="Cím 2" xfId="60"/>
    <cellStyle name="Címsor 1" xfId="61"/>
    <cellStyle name="Címsor 1 2" xfId="62"/>
    <cellStyle name="Címsor 2" xfId="63"/>
    <cellStyle name="Címsor 2 2" xfId="64"/>
    <cellStyle name="Címsor 3" xfId="65"/>
    <cellStyle name="Címsor 3 2" xfId="66"/>
    <cellStyle name="Címsor 4" xfId="67"/>
    <cellStyle name="Címsor 4 2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Hyperlink" xfId="75"/>
    <cellStyle name="Hivatkozott cella" xfId="76"/>
    <cellStyle name="Hivatkozott cella 2" xfId="77"/>
    <cellStyle name="Jegyzet" xfId="78"/>
    <cellStyle name="Jegyzet 2" xfId="79"/>
    <cellStyle name="Jelölőszín (1) 2" xfId="80"/>
    <cellStyle name="Jelölőszín (2) 2" xfId="81"/>
    <cellStyle name="Jelölőszín (3) 2" xfId="82"/>
    <cellStyle name="Jelölőszín (4) 2" xfId="83"/>
    <cellStyle name="Jelölőszín (5) 2" xfId="84"/>
    <cellStyle name="Jelölőszín (6) 2" xfId="85"/>
    <cellStyle name="Jó" xfId="86"/>
    <cellStyle name="Jó 2" xfId="87"/>
    <cellStyle name="Kimenet" xfId="88"/>
    <cellStyle name="Kimenet 2" xfId="89"/>
    <cellStyle name="Followed Hyperlink" xfId="90"/>
    <cellStyle name="Magyarázó szöveg" xfId="91"/>
    <cellStyle name="Magyarázó szöveg 2" xfId="92"/>
    <cellStyle name="Normál 2" xfId="93"/>
    <cellStyle name="Normál 2 2" xfId="94"/>
    <cellStyle name="Normál 3" xfId="95"/>
    <cellStyle name="Normál 3 2" xfId="96"/>
    <cellStyle name="Normál 4" xfId="97"/>
    <cellStyle name="Normál 4 2" xfId="98"/>
    <cellStyle name="Normál 5" xfId="99"/>
    <cellStyle name="Normál 6" xfId="100"/>
    <cellStyle name="Normál_1. mell Az önkormányzat 2011. költségvetés címrendje" xfId="101"/>
    <cellStyle name="Normál_10. melléklet a 2011. évi működési bevételek és kiadások mérlege" xfId="102"/>
    <cellStyle name="Normál_11. mellékl. a 2011. évi telj_felhalmozási bevételek és kiadások  előir. mérlege" xfId="103"/>
    <cellStyle name="Normál_11. mellékl. a 2011. évi telj_felhalmozási bevételek és kiadások  előir. mérlege 2" xfId="104"/>
    <cellStyle name="Normál_12. sz melléklet 2011 evi összevont mérleg" xfId="105"/>
    <cellStyle name="Normál_14. mell 2011. évi előirányzat-felhasználási ütemterv" xfId="106"/>
    <cellStyle name="Normál_16. számú mell az ózd v. önkormányzat 2011. évi közvetett támogatásai" xfId="107"/>
    <cellStyle name="Normál_2.c. melléklet I.22." xfId="108"/>
    <cellStyle name="Normál_3 sz mell 2011évi bevételi források int részletezése" xfId="109"/>
    <cellStyle name="Normál_4_5_ mell 2011" xfId="110"/>
    <cellStyle name="Normál_4_5_ mell 2011 2" xfId="111"/>
    <cellStyle name="Normál_4_5_ mell 2011_Több éves kihat.kötváll., Uniós" xfId="112"/>
    <cellStyle name="Normál_6 sz mell ktgvszervek támogatása 2011" xfId="113"/>
    <cellStyle name="Normál_8_9 mell 2011" xfId="114"/>
    <cellStyle name="Normál_8_9 mell 2011 2" xfId="115"/>
    <cellStyle name="Normál_8_9 mell 2011_2012. évi uniós" xfId="116"/>
    <cellStyle name="Normál_8_9 mell 2011_Több éves kihat.kötváll., Uniós" xfId="117"/>
    <cellStyle name="Összesen" xfId="118"/>
    <cellStyle name="Összesen 2" xfId="119"/>
    <cellStyle name="Currency" xfId="120"/>
    <cellStyle name="Currency [0]" xfId="121"/>
    <cellStyle name="Rossz" xfId="122"/>
    <cellStyle name="Rossz 2" xfId="123"/>
    <cellStyle name="Semleges" xfId="124"/>
    <cellStyle name="Semleges 2" xfId="125"/>
    <cellStyle name="Számítás" xfId="126"/>
    <cellStyle name="Számítás 2" xfId="127"/>
    <cellStyle name="Percent" xfId="128"/>
    <cellStyle name="Százalék 2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9"/>
  <sheetViews>
    <sheetView zoomScale="120" zoomScaleNormal="120" zoomScalePageLayoutView="0" workbookViewId="0" topLeftCell="A1">
      <selection activeCell="I1" sqref="I1"/>
    </sheetView>
  </sheetViews>
  <sheetFormatPr defaultColWidth="9.00390625" defaultRowHeight="12.75"/>
  <cols>
    <col min="1" max="1" width="4.75390625" style="2" customWidth="1"/>
    <col min="2" max="2" width="5.375" style="2" customWidth="1"/>
    <col min="3" max="3" width="7.375" style="2" customWidth="1"/>
    <col min="4" max="4" width="5.25390625" style="2" customWidth="1"/>
    <col min="5" max="11" width="9.125" style="2" customWidth="1"/>
    <col min="12" max="12" width="4.625" style="2" customWidth="1"/>
    <col min="13" max="16384" width="9.125" style="2" customWidth="1"/>
  </cols>
  <sheetData>
    <row r="1" spans="2:9" ht="13.5">
      <c r="B1" s="1"/>
      <c r="C1" s="1"/>
      <c r="D1" s="1"/>
      <c r="E1" s="1"/>
      <c r="F1" s="1"/>
      <c r="G1" s="1"/>
      <c r="I1" s="154" t="s">
        <v>901</v>
      </c>
    </row>
    <row r="2" spans="2:11" ht="13.5">
      <c r="B2" s="1"/>
      <c r="C2" s="1"/>
      <c r="D2" s="1"/>
      <c r="E2" s="1"/>
      <c r="F2" s="1"/>
      <c r="G2" s="1"/>
      <c r="I2" s="153" t="s">
        <v>269</v>
      </c>
      <c r="J2" s="1"/>
      <c r="K2" s="3"/>
    </row>
    <row r="3" spans="2:11" ht="6" customHeight="1">
      <c r="B3" s="1"/>
      <c r="C3" s="1"/>
      <c r="D3" s="1"/>
      <c r="E3" s="1"/>
      <c r="F3" s="1"/>
      <c r="G3" s="1"/>
      <c r="H3" s="4"/>
      <c r="I3" s="5"/>
      <c r="J3" s="1"/>
      <c r="K3" s="6"/>
    </row>
    <row r="4" spans="2:11" ht="15" customHeight="1">
      <c r="B4" s="1"/>
      <c r="C4" s="1"/>
      <c r="D4" s="1"/>
      <c r="E4" s="1"/>
      <c r="F4" s="1"/>
      <c r="G4" s="1"/>
      <c r="H4" s="4"/>
      <c r="I4" s="5"/>
      <c r="J4" s="1"/>
      <c r="K4" s="6"/>
    </row>
    <row r="5" spans="2:10" s="8" customFormat="1" ht="15">
      <c r="B5" s="7" t="s">
        <v>683</v>
      </c>
      <c r="C5" s="7"/>
      <c r="D5" s="7"/>
      <c r="E5" s="7"/>
      <c r="F5" s="7"/>
      <c r="G5" s="7"/>
      <c r="H5" s="7"/>
      <c r="I5" s="7"/>
      <c r="J5" s="7"/>
    </row>
    <row r="6" spans="2:11" ht="15" customHeight="1">
      <c r="B6" s="9"/>
      <c r="C6" s="9"/>
      <c r="D6" s="9"/>
      <c r="E6" s="9"/>
      <c r="F6" s="9"/>
      <c r="G6" s="9"/>
      <c r="H6" s="9"/>
      <c r="I6" s="9"/>
      <c r="J6" s="9"/>
      <c r="K6" s="6"/>
    </row>
    <row r="7" spans="2:11" ht="6" customHeight="1">
      <c r="B7" s="1"/>
      <c r="C7" s="1"/>
      <c r="D7" s="1"/>
      <c r="E7" s="1"/>
      <c r="F7" s="1"/>
      <c r="G7" s="1"/>
      <c r="H7" s="1"/>
      <c r="I7" s="1"/>
      <c r="J7" s="1"/>
      <c r="K7" s="6"/>
    </row>
    <row r="8" spans="2:11" ht="13.5">
      <c r="B8" s="1224" t="s">
        <v>270</v>
      </c>
      <c r="C8" s="1225"/>
      <c r="D8" s="1225"/>
      <c r="E8" s="1225"/>
      <c r="F8" s="1225"/>
      <c r="G8" s="1225"/>
      <c r="H8" s="1225"/>
      <c r="I8" s="1225"/>
      <c r="J8" s="1225"/>
      <c r="K8" s="6"/>
    </row>
    <row r="9" spans="2:11" ht="6" customHeight="1">
      <c r="B9" s="1"/>
      <c r="C9" s="1"/>
      <c r="D9" s="1"/>
      <c r="E9" s="5"/>
      <c r="F9" s="1"/>
      <c r="G9" s="1"/>
      <c r="H9" s="1"/>
      <c r="I9" s="1"/>
      <c r="J9" s="1"/>
      <c r="K9" s="6"/>
    </row>
    <row r="10" spans="2:11" s="10" customFormat="1" ht="15.75">
      <c r="B10" s="1" t="s">
        <v>271</v>
      </c>
      <c r="C10" s="1"/>
      <c r="D10" s="1"/>
      <c r="E10" s="1"/>
      <c r="F10" s="1"/>
      <c r="G10" s="1"/>
      <c r="H10" s="1"/>
      <c r="I10" s="1"/>
      <c r="J10" s="1"/>
      <c r="K10" s="6"/>
    </row>
    <row r="11" spans="2:11" s="10" customFormat="1" ht="15.75">
      <c r="B11" s="1" t="s">
        <v>272</v>
      </c>
      <c r="C11" s="1"/>
      <c r="D11" s="11" t="s">
        <v>273</v>
      </c>
      <c r="E11" s="12"/>
      <c r="F11" s="12"/>
      <c r="G11" s="12"/>
      <c r="H11" s="12"/>
      <c r="I11" s="12"/>
      <c r="J11" s="1"/>
      <c r="K11" s="6"/>
    </row>
    <row r="12" spans="2:11" s="10" customFormat="1" ht="15.75">
      <c r="B12" s="1"/>
      <c r="C12" s="1"/>
      <c r="D12" s="12"/>
      <c r="E12" s="12"/>
      <c r="F12" s="12"/>
      <c r="G12" s="12"/>
      <c r="H12" s="12"/>
      <c r="I12" s="12"/>
      <c r="J12" s="1"/>
      <c r="K12" s="6"/>
    </row>
    <row r="13" spans="2:11" s="10" customFormat="1" ht="15.75">
      <c r="B13" s="1" t="s">
        <v>274</v>
      </c>
      <c r="C13" s="1"/>
      <c r="D13" s="1" t="s">
        <v>681</v>
      </c>
      <c r="E13" s="1"/>
      <c r="F13" s="1"/>
      <c r="G13" s="1"/>
      <c r="H13" s="1"/>
      <c r="I13" s="1"/>
      <c r="J13" s="1"/>
      <c r="K13" s="6"/>
    </row>
    <row r="14" spans="2:11" s="10" customFormat="1" ht="15.75">
      <c r="B14" s="1" t="s">
        <v>275</v>
      </c>
      <c r="C14" s="1"/>
      <c r="D14" s="1" t="s">
        <v>462</v>
      </c>
      <c r="E14" s="1"/>
      <c r="F14" s="1"/>
      <c r="G14" s="1"/>
      <c r="H14" s="1"/>
      <c r="I14" s="1"/>
      <c r="J14" s="1"/>
      <c r="K14" s="6"/>
    </row>
    <row r="15" spans="2:11" s="10" customFormat="1" ht="15.75">
      <c r="B15" s="1" t="s">
        <v>277</v>
      </c>
      <c r="C15" s="1"/>
      <c r="D15" s="1" t="s">
        <v>464</v>
      </c>
      <c r="E15" s="1"/>
      <c r="F15" s="1"/>
      <c r="G15" s="1"/>
      <c r="H15" s="1"/>
      <c r="I15" s="1"/>
      <c r="J15" s="1"/>
      <c r="K15" s="6"/>
    </row>
    <row r="16" spans="2:11" s="10" customFormat="1" ht="15.75">
      <c r="B16" s="1" t="s">
        <v>278</v>
      </c>
      <c r="C16" s="1"/>
      <c r="D16" s="1" t="s">
        <v>656</v>
      </c>
      <c r="E16" s="1"/>
      <c r="F16" s="1"/>
      <c r="G16" s="1"/>
      <c r="H16" s="1"/>
      <c r="I16" s="1"/>
      <c r="J16" s="1"/>
      <c r="K16" s="6"/>
    </row>
    <row r="17" spans="2:11" s="10" customFormat="1" ht="15.75">
      <c r="B17" s="1" t="s">
        <v>283</v>
      </c>
      <c r="C17" s="1"/>
      <c r="D17" s="1" t="s">
        <v>463</v>
      </c>
      <c r="E17" s="1"/>
      <c r="F17" s="1"/>
      <c r="G17" s="1"/>
      <c r="H17" s="1"/>
      <c r="I17" s="1"/>
      <c r="J17" s="1"/>
      <c r="K17" s="6"/>
    </row>
    <row r="18" spans="2:11" s="10" customFormat="1" ht="15.75">
      <c r="B18" s="1" t="s">
        <v>285</v>
      </c>
      <c r="C18" s="1"/>
      <c r="D18" s="1" t="s">
        <v>654</v>
      </c>
      <c r="E18" s="1"/>
      <c r="F18" s="1"/>
      <c r="G18" s="1"/>
      <c r="H18" s="1"/>
      <c r="I18" s="1"/>
      <c r="J18" s="1"/>
      <c r="K18" s="6"/>
    </row>
    <row r="19" spans="2:11" s="10" customFormat="1" ht="15.75">
      <c r="B19" s="1" t="s">
        <v>286</v>
      </c>
      <c r="C19" s="1"/>
      <c r="D19" s="1" t="s">
        <v>276</v>
      </c>
      <c r="E19" s="1"/>
      <c r="F19" s="1"/>
      <c r="G19" s="1"/>
      <c r="H19" s="1"/>
      <c r="I19" s="1"/>
      <c r="J19" s="1"/>
      <c r="K19" s="6"/>
    </row>
    <row r="20" spans="2:11" s="10" customFormat="1" ht="15.75">
      <c r="B20" s="1" t="s">
        <v>287</v>
      </c>
      <c r="C20" s="1"/>
      <c r="D20" s="1" t="s">
        <v>469</v>
      </c>
      <c r="E20" s="1"/>
      <c r="F20" s="1"/>
      <c r="G20" s="1"/>
      <c r="H20" s="1"/>
      <c r="I20" s="1"/>
      <c r="J20" s="1"/>
      <c r="K20" s="6"/>
    </row>
    <row r="21" spans="2:11" s="10" customFormat="1" ht="15.75">
      <c r="B21" s="1" t="s">
        <v>288</v>
      </c>
      <c r="C21" s="1"/>
      <c r="D21" s="1" t="s">
        <v>682</v>
      </c>
      <c r="E21" s="1"/>
      <c r="F21" s="1"/>
      <c r="G21" s="1"/>
      <c r="H21" s="1"/>
      <c r="I21" s="1"/>
      <c r="J21" s="1"/>
      <c r="K21" s="6"/>
    </row>
    <row r="22" spans="2:11" s="10" customFormat="1" ht="15.75">
      <c r="B22" s="1" t="s">
        <v>289</v>
      </c>
      <c r="C22" s="1"/>
      <c r="D22" s="1" t="s">
        <v>57</v>
      </c>
      <c r="E22" s="1"/>
      <c r="F22" s="1"/>
      <c r="G22" s="1"/>
      <c r="H22" s="1"/>
      <c r="I22" s="1"/>
      <c r="J22" s="1"/>
      <c r="K22" s="6"/>
    </row>
    <row r="23" spans="2:11" s="10" customFormat="1" ht="15.75">
      <c r="B23" s="1"/>
      <c r="C23" s="1"/>
      <c r="D23" s="1"/>
      <c r="E23" s="1"/>
      <c r="F23" s="1"/>
      <c r="G23" s="1"/>
      <c r="H23" s="1"/>
      <c r="I23" s="1"/>
      <c r="J23" s="1"/>
      <c r="K23" s="6"/>
    </row>
    <row r="24" spans="2:11" s="10" customFormat="1" ht="15.75"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2:11" ht="13.5">
      <c r="B25" s="1224" t="s">
        <v>655</v>
      </c>
      <c r="C25" s="1225"/>
      <c r="D25" s="1225"/>
      <c r="E25" s="1225"/>
      <c r="F25" s="1225"/>
      <c r="G25" s="1225"/>
      <c r="H25" s="1225"/>
      <c r="I25" s="1225"/>
      <c r="J25" s="1225"/>
      <c r="K25" s="6"/>
    </row>
    <row r="26" spans="2:11" s="10" customFormat="1" ht="6.75" customHeight="1">
      <c r="B26" s="1"/>
      <c r="C26" s="1"/>
      <c r="D26" s="1"/>
      <c r="E26" s="1"/>
      <c r="F26" s="1"/>
      <c r="G26" s="1"/>
      <c r="H26" s="1"/>
      <c r="I26" s="1"/>
      <c r="J26" s="1"/>
      <c r="K26" s="6"/>
    </row>
    <row r="27" spans="2:11" s="10" customFormat="1" ht="15.75">
      <c r="B27" s="1" t="s">
        <v>279</v>
      </c>
      <c r="C27" s="1" t="s">
        <v>23</v>
      </c>
      <c r="D27" s="1226" t="s">
        <v>178</v>
      </c>
      <c r="E27" s="1226"/>
      <c r="F27" s="1226"/>
      <c r="G27" s="1226"/>
      <c r="H27" s="1226"/>
      <c r="I27" s="1"/>
      <c r="J27" s="1"/>
      <c r="K27" s="6"/>
    </row>
    <row r="28" spans="2:11" s="10" customFormat="1" ht="15.75">
      <c r="B28" s="1"/>
      <c r="C28" s="1" t="s">
        <v>272</v>
      </c>
      <c r="D28" s="1"/>
      <c r="E28" s="1"/>
      <c r="F28" s="1"/>
      <c r="G28" s="1"/>
      <c r="H28" s="1"/>
      <c r="I28" s="1"/>
      <c r="J28" s="1"/>
      <c r="K28" s="6"/>
    </row>
    <row r="29" spans="2:11" s="15" customFormat="1" ht="15.75">
      <c r="B29" s="13" t="s">
        <v>287</v>
      </c>
      <c r="C29" s="13"/>
      <c r="D29" s="13" t="s">
        <v>316</v>
      </c>
      <c r="E29" s="13"/>
      <c r="F29" s="13"/>
      <c r="G29" s="13"/>
      <c r="H29" s="13"/>
      <c r="I29" s="13"/>
      <c r="J29" s="13"/>
      <c r="K29" s="14"/>
    </row>
    <row r="30" spans="2:11" s="10" customFormat="1" ht="15.75">
      <c r="B30" s="1"/>
      <c r="C30" s="1" t="s">
        <v>274</v>
      </c>
      <c r="D30" s="1" t="s">
        <v>282</v>
      </c>
      <c r="E30" s="1"/>
      <c r="F30" s="1"/>
      <c r="G30" s="1"/>
      <c r="H30" s="1"/>
      <c r="I30" s="1"/>
      <c r="J30" s="1"/>
      <c r="K30" s="6"/>
    </row>
    <row r="31" spans="2:11" s="10" customFormat="1" ht="15.75">
      <c r="B31" s="1"/>
      <c r="C31" s="1" t="s">
        <v>275</v>
      </c>
      <c r="D31" s="1" t="s">
        <v>24</v>
      </c>
      <c r="E31" s="1"/>
      <c r="F31" s="1"/>
      <c r="G31" s="1"/>
      <c r="H31" s="1"/>
      <c r="I31" s="1"/>
      <c r="J31" s="1"/>
      <c r="K31" s="6"/>
    </row>
    <row r="32" spans="2:11" s="10" customFormat="1" ht="15.75">
      <c r="B32" s="1"/>
      <c r="C32" s="1"/>
      <c r="D32" s="1"/>
      <c r="E32" s="1"/>
      <c r="F32" s="1"/>
      <c r="G32" s="1"/>
      <c r="H32" s="1"/>
      <c r="I32" s="1"/>
      <c r="J32" s="1"/>
      <c r="K32" s="6"/>
    </row>
    <row r="33" spans="2:11" s="15" customFormat="1" ht="15.75">
      <c r="B33" s="13" t="s">
        <v>289</v>
      </c>
      <c r="C33" s="13"/>
      <c r="D33" s="13" t="s">
        <v>57</v>
      </c>
      <c r="E33" s="13"/>
      <c r="F33" s="13"/>
      <c r="G33" s="13"/>
      <c r="H33" s="13"/>
      <c r="I33" s="13"/>
      <c r="J33" s="13"/>
      <c r="K33" s="14"/>
    </row>
    <row r="34" spans="2:11" s="10" customFormat="1" ht="5.25" customHeight="1">
      <c r="B34" s="1"/>
      <c r="C34" s="1"/>
      <c r="D34" s="1"/>
      <c r="E34" s="1"/>
      <c r="F34" s="1"/>
      <c r="G34" s="1"/>
      <c r="H34" s="1"/>
      <c r="I34" s="1"/>
      <c r="J34" s="1"/>
      <c r="K34" s="6"/>
    </row>
    <row r="35" spans="2:11" s="15" customFormat="1" ht="15.75">
      <c r="B35" s="13"/>
      <c r="C35" s="1" t="s">
        <v>274</v>
      </c>
      <c r="D35" s="1" t="s">
        <v>520</v>
      </c>
      <c r="E35" s="13"/>
      <c r="F35" s="13"/>
      <c r="G35" s="13"/>
      <c r="H35" s="13"/>
      <c r="I35" s="13"/>
      <c r="J35" s="13"/>
      <c r="K35" s="14"/>
    </row>
    <row r="36" spans="2:11" s="10" customFormat="1" ht="15.75">
      <c r="B36" s="1"/>
      <c r="C36" s="1" t="s">
        <v>275</v>
      </c>
      <c r="D36" s="1" t="s">
        <v>479</v>
      </c>
      <c r="E36" s="1"/>
      <c r="F36" s="1"/>
      <c r="G36" s="1"/>
      <c r="H36" s="1"/>
      <c r="I36" s="1"/>
      <c r="J36" s="1"/>
      <c r="K36" s="6"/>
    </row>
    <row r="37" spans="2:11" s="10" customFormat="1" ht="15.75">
      <c r="B37" s="1"/>
      <c r="C37" s="1" t="s">
        <v>277</v>
      </c>
      <c r="D37" s="1" t="s">
        <v>480</v>
      </c>
      <c r="E37" s="1"/>
      <c r="F37" s="1"/>
      <c r="G37" s="1"/>
      <c r="H37" s="1"/>
      <c r="I37" s="1"/>
      <c r="J37" s="1"/>
      <c r="K37" s="6"/>
    </row>
    <row r="38" spans="2:11" s="10" customFormat="1" ht="15.75">
      <c r="B38" s="1"/>
      <c r="C38" s="1" t="s">
        <v>278</v>
      </c>
      <c r="D38" s="1" t="s">
        <v>133</v>
      </c>
      <c r="E38" s="1"/>
      <c r="F38" s="1"/>
      <c r="G38" s="1"/>
      <c r="H38" s="1"/>
      <c r="I38" s="1"/>
      <c r="J38" s="1"/>
      <c r="K38" s="6"/>
    </row>
    <row r="39" spans="2:11" s="10" customFormat="1" ht="15.75">
      <c r="B39" s="1"/>
      <c r="C39" s="1" t="s">
        <v>283</v>
      </c>
      <c r="D39" s="1" t="s">
        <v>700</v>
      </c>
      <c r="E39" s="1"/>
      <c r="F39" s="1"/>
      <c r="G39" s="1"/>
      <c r="H39" s="1"/>
      <c r="I39" s="1"/>
      <c r="J39" s="1"/>
      <c r="K39" s="6"/>
    </row>
    <row r="40" spans="2:11" s="10" customFormat="1" ht="15.75">
      <c r="B40" s="1"/>
      <c r="C40" s="1" t="s">
        <v>285</v>
      </c>
      <c r="D40" s="1" t="s">
        <v>481</v>
      </c>
      <c r="E40" s="1"/>
      <c r="F40" s="1"/>
      <c r="G40" s="1"/>
      <c r="H40" s="1"/>
      <c r="I40" s="1"/>
      <c r="J40" s="1"/>
      <c r="K40" s="6"/>
    </row>
    <row r="41" spans="2:11" s="10" customFormat="1" ht="15.75">
      <c r="B41" s="1"/>
      <c r="C41" s="1" t="s">
        <v>286</v>
      </c>
      <c r="D41" s="1" t="s">
        <v>459</v>
      </c>
      <c r="E41" s="1"/>
      <c r="F41" s="1"/>
      <c r="G41" s="1"/>
      <c r="H41" s="1"/>
      <c r="I41" s="1"/>
      <c r="J41" s="1"/>
      <c r="K41" s="6"/>
    </row>
    <row r="42" spans="2:11" s="10" customFormat="1" ht="15.75">
      <c r="B42" s="1"/>
      <c r="C42" s="1" t="s">
        <v>287</v>
      </c>
      <c r="D42" s="1" t="s">
        <v>482</v>
      </c>
      <c r="E42" s="1"/>
      <c r="F42" s="1"/>
      <c r="G42" s="1"/>
      <c r="H42" s="1"/>
      <c r="I42" s="1"/>
      <c r="J42" s="1"/>
      <c r="K42" s="6"/>
    </row>
    <row r="43" spans="2:11" s="10" customFormat="1" ht="15.75">
      <c r="B43" s="1"/>
      <c r="C43" s="1" t="s">
        <v>288</v>
      </c>
      <c r="D43" s="1" t="s">
        <v>483</v>
      </c>
      <c r="E43" s="1"/>
      <c r="F43" s="1"/>
      <c r="G43" s="1"/>
      <c r="H43" s="1"/>
      <c r="I43" s="1"/>
      <c r="J43" s="1"/>
      <c r="K43" s="6"/>
    </row>
    <row r="44" spans="2:13" s="10" customFormat="1" ht="15.75">
      <c r="B44" s="1"/>
      <c r="C44" s="1" t="s">
        <v>289</v>
      </c>
      <c r="D44" s="1" t="s">
        <v>484</v>
      </c>
      <c r="E44" s="1"/>
      <c r="F44" s="1"/>
      <c r="G44" s="1"/>
      <c r="H44" s="1"/>
      <c r="I44" s="1"/>
      <c r="J44" s="1"/>
      <c r="K44" s="6"/>
      <c r="L44" s="1"/>
      <c r="M44" s="1"/>
    </row>
    <row r="45" spans="2:11" s="10" customFormat="1" ht="15.75">
      <c r="B45" s="1"/>
      <c r="C45" s="1" t="s">
        <v>290</v>
      </c>
      <c r="D45" s="1" t="s">
        <v>485</v>
      </c>
      <c r="E45" s="1"/>
      <c r="F45" s="1"/>
      <c r="G45" s="1"/>
      <c r="H45" s="1"/>
      <c r="I45" s="1"/>
      <c r="J45" s="1"/>
      <c r="K45" s="6"/>
    </row>
    <row r="46" spans="2:11" s="10" customFormat="1" ht="15.75">
      <c r="B46" s="1"/>
      <c r="C46" s="11" t="s">
        <v>291</v>
      </c>
      <c r="D46" s="1" t="s">
        <v>134</v>
      </c>
      <c r="E46" s="1"/>
      <c r="F46" s="1"/>
      <c r="G46" s="1"/>
      <c r="H46" s="1"/>
      <c r="I46" s="1"/>
      <c r="J46" s="1"/>
      <c r="K46" s="6"/>
    </row>
    <row r="47" spans="2:11" s="10" customFormat="1" ht="15.75">
      <c r="B47" s="1"/>
      <c r="C47" s="11" t="s">
        <v>292</v>
      </c>
      <c r="D47" s="1" t="s">
        <v>486</v>
      </c>
      <c r="E47" s="1"/>
      <c r="F47" s="1"/>
      <c r="G47" s="1"/>
      <c r="H47" s="1"/>
      <c r="I47" s="1"/>
      <c r="J47" s="1"/>
      <c r="K47" s="6"/>
    </row>
    <row r="48" spans="2:11" s="10" customFormat="1" ht="15.75">
      <c r="B48" s="1"/>
      <c r="C48" s="11"/>
      <c r="D48" s="1"/>
      <c r="E48" s="1"/>
      <c r="F48" s="1"/>
      <c r="G48" s="1"/>
      <c r="H48" s="1"/>
      <c r="I48" s="1"/>
      <c r="J48" s="1"/>
      <c r="K48" s="6"/>
    </row>
    <row r="49" spans="2:11" s="10" customFormat="1" ht="15.75">
      <c r="B49" s="1"/>
      <c r="C49" s="11"/>
      <c r="D49" s="1"/>
      <c r="E49" s="1"/>
      <c r="F49" s="1"/>
      <c r="G49" s="1"/>
      <c r="H49" s="1"/>
      <c r="I49" s="1"/>
      <c r="J49" s="1"/>
      <c r="K49" s="6"/>
    </row>
    <row r="50" spans="2:11" s="10" customFormat="1" ht="15.75">
      <c r="B50" s="1"/>
      <c r="C50" s="11"/>
      <c r="D50" s="1"/>
      <c r="E50" s="1"/>
      <c r="F50" s="1"/>
      <c r="G50" s="1"/>
      <c r="H50" s="1"/>
      <c r="I50" s="1"/>
      <c r="J50" s="1"/>
      <c r="K50" s="6"/>
    </row>
    <row r="51" spans="2:11" s="10" customFormat="1" ht="15.75">
      <c r="B51" s="12" t="s">
        <v>294</v>
      </c>
      <c r="C51" s="12"/>
      <c r="D51" s="12"/>
      <c r="E51" s="12"/>
      <c r="F51" s="12"/>
      <c r="G51" s="12"/>
      <c r="H51" s="12"/>
      <c r="I51" s="12"/>
      <c r="J51" s="12"/>
      <c r="K51" s="6"/>
    </row>
    <row r="52" spans="2:11" s="10" customFormat="1" ht="15.75">
      <c r="B52" s="1"/>
      <c r="C52" s="1"/>
      <c r="D52" s="1"/>
      <c r="E52" s="1"/>
      <c r="F52" s="1"/>
      <c r="G52" s="1"/>
      <c r="H52" s="1"/>
      <c r="I52" s="1"/>
      <c r="J52" s="1"/>
      <c r="K52" s="6"/>
    </row>
    <row r="53" spans="2:11" s="10" customFormat="1" ht="15.75">
      <c r="B53" s="1"/>
      <c r="C53" s="1"/>
      <c r="D53" s="1"/>
      <c r="E53" s="1"/>
      <c r="F53" s="1"/>
      <c r="G53" s="1"/>
      <c r="H53" s="1"/>
      <c r="I53" s="1"/>
      <c r="J53" s="1"/>
      <c r="K53" s="6"/>
    </row>
    <row r="54" spans="2:11" s="10" customFormat="1" ht="15.75">
      <c r="B54" s="1"/>
      <c r="C54" s="1"/>
      <c r="D54" s="1"/>
      <c r="E54" s="1"/>
      <c r="F54" s="1"/>
      <c r="G54" s="1"/>
      <c r="H54" s="1"/>
      <c r="I54" s="1"/>
      <c r="J54" s="1"/>
      <c r="K54" s="6"/>
    </row>
    <row r="55" spans="2:11" s="10" customFormat="1" ht="15.75">
      <c r="B55" s="9" t="s">
        <v>471</v>
      </c>
      <c r="C55" s="9"/>
      <c r="D55" s="9"/>
      <c r="E55" s="9"/>
      <c r="F55" s="9"/>
      <c r="G55" s="9"/>
      <c r="H55" s="9"/>
      <c r="I55" s="9"/>
      <c r="J55" s="9"/>
      <c r="K55" s="6"/>
    </row>
    <row r="56" spans="2:11" s="10" customFormat="1" ht="15.75">
      <c r="B56" s="1"/>
      <c r="C56" s="1"/>
      <c r="D56" s="1"/>
      <c r="E56" s="1"/>
      <c r="F56" s="1"/>
      <c r="G56" s="1"/>
      <c r="H56" s="1"/>
      <c r="I56" s="1"/>
      <c r="J56" s="1"/>
      <c r="K56" s="6"/>
    </row>
    <row r="57" spans="2:11" s="10" customFormat="1" ht="15.75">
      <c r="B57" s="156" t="s">
        <v>274</v>
      </c>
      <c r="C57" s="1" t="s">
        <v>429</v>
      </c>
      <c r="D57" s="1" t="s">
        <v>54</v>
      </c>
      <c r="E57" s="1"/>
      <c r="F57" s="1"/>
      <c r="G57" s="1"/>
      <c r="H57" s="1"/>
      <c r="I57" s="1"/>
      <c r="J57" s="1"/>
      <c r="K57" s="6"/>
    </row>
    <row r="58" spans="2:11" s="10" customFormat="1" ht="15.75">
      <c r="B58" s="156" t="s">
        <v>275</v>
      </c>
      <c r="C58" s="1" t="s">
        <v>430</v>
      </c>
      <c r="D58" s="1" t="s">
        <v>763</v>
      </c>
      <c r="E58" s="1"/>
      <c r="F58" s="1"/>
      <c r="G58" s="1"/>
      <c r="H58" s="1"/>
      <c r="I58" s="1"/>
      <c r="J58" s="1"/>
      <c r="K58" s="6"/>
    </row>
    <row r="59" spans="2:11" s="10" customFormat="1" ht="15.75">
      <c r="B59" s="156" t="s">
        <v>277</v>
      </c>
      <c r="C59" s="1" t="s">
        <v>431</v>
      </c>
      <c r="D59" s="1" t="s">
        <v>300</v>
      </c>
      <c r="E59" s="1"/>
      <c r="F59" s="1"/>
      <c r="G59" s="1"/>
      <c r="H59" s="1"/>
      <c r="I59" s="1"/>
      <c r="J59" s="1"/>
      <c r="K59" s="6"/>
    </row>
    <row r="60" spans="2:11" s="10" customFormat="1" ht="15.75">
      <c r="B60" s="156" t="s">
        <v>278</v>
      </c>
      <c r="C60" s="1" t="s">
        <v>432</v>
      </c>
      <c r="D60" s="1" t="s">
        <v>428</v>
      </c>
      <c r="E60" s="1"/>
      <c r="F60" s="1"/>
      <c r="G60" s="1"/>
      <c r="H60" s="1"/>
      <c r="I60" s="1"/>
      <c r="J60" s="1"/>
      <c r="K60" s="6"/>
    </row>
    <row r="61" spans="2:11" s="10" customFormat="1" ht="15.75">
      <c r="B61" s="156" t="s">
        <v>283</v>
      </c>
      <c r="C61" s="1" t="s">
        <v>433</v>
      </c>
      <c r="D61" s="1" t="s">
        <v>447</v>
      </c>
      <c r="E61" s="1"/>
      <c r="F61" s="1"/>
      <c r="G61" s="1"/>
      <c r="H61" s="1"/>
      <c r="I61" s="1"/>
      <c r="J61" s="1"/>
      <c r="K61" s="6"/>
    </row>
    <row r="62" spans="2:4" ht="12.75">
      <c r="B62" s="156" t="s">
        <v>285</v>
      </c>
      <c r="C62" s="1" t="s">
        <v>434</v>
      </c>
      <c r="D62" s="1" t="s">
        <v>296</v>
      </c>
    </row>
    <row r="63" spans="2:4" ht="12.75">
      <c r="B63" s="156" t="s">
        <v>286</v>
      </c>
      <c r="C63" s="1" t="s">
        <v>435</v>
      </c>
      <c r="D63" s="1" t="s">
        <v>295</v>
      </c>
    </row>
    <row r="64" spans="2:4" ht="12.75">
      <c r="B64" s="156" t="s">
        <v>287</v>
      </c>
      <c r="C64" s="1" t="s">
        <v>437</v>
      </c>
      <c r="D64" s="1" t="s">
        <v>436</v>
      </c>
    </row>
    <row r="65" spans="2:4" ht="12.75">
      <c r="B65" s="156" t="s">
        <v>288</v>
      </c>
      <c r="C65" s="1" t="s">
        <v>440</v>
      </c>
      <c r="D65" s="1" t="s">
        <v>293</v>
      </c>
    </row>
    <row r="68" spans="2:10" ht="13.5">
      <c r="B68" s="9" t="s">
        <v>472</v>
      </c>
      <c r="C68" s="9"/>
      <c r="D68" s="9"/>
      <c r="E68" s="9"/>
      <c r="F68" s="9"/>
      <c r="G68" s="9"/>
      <c r="H68" s="9"/>
      <c r="I68" s="9"/>
      <c r="J68" s="9"/>
    </row>
    <row r="69" spans="2:11" s="10" customFormat="1" ht="15.75">
      <c r="B69" s="2"/>
      <c r="C69" s="2"/>
      <c r="D69" s="2"/>
      <c r="E69" s="2"/>
      <c r="F69" s="2"/>
      <c r="G69" s="2"/>
      <c r="H69" s="2"/>
      <c r="I69" s="2"/>
      <c r="J69" s="2"/>
      <c r="K69" s="6"/>
    </row>
    <row r="70" spans="2:11" s="10" customFormat="1" ht="15.75">
      <c r="B70" s="1"/>
      <c r="C70" s="1"/>
      <c r="D70" s="1"/>
      <c r="E70" s="1"/>
      <c r="F70" s="1"/>
      <c r="G70" s="1"/>
      <c r="H70" s="1"/>
      <c r="I70" s="1"/>
      <c r="J70" s="1"/>
      <c r="K70" s="6"/>
    </row>
    <row r="71" spans="2:11" s="10" customFormat="1" ht="15.75">
      <c r="B71" s="1"/>
      <c r="C71" s="1"/>
      <c r="D71" s="1"/>
      <c r="E71" s="1"/>
      <c r="F71" s="1"/>
      <c r="G71" s="1"/>
      <c r="H71" s="1"/>
      <c r="I71" s="1"/>
      <c r="J71" s="1"/>
      <c r="K71" s="6"/>
    </row>
    <row r="72" spans="2:5" ht="12.75">
      <c r="B72" s="156" t="s">
        <v>274</v>
      </c>
      <c r="C72" s="1" t="s">
        <v>317</v>
      </c>
      <c r="D72" s="1" t="s">
        <v>318</v>
      </c>
      <c r="E72" s="1"/>
    </row>
    <row r="73" spans="2:5" ht="12.75">
      <c r="B73" s="156" t="s">
        <v>275</v>
      </c>
      <c r="C73" s="1" t="s">
        <v>325</v>
      </c>
      <c r="D73" s="1" t="s">
        <v>517</v>
      </c>
      <c r="E73" s="1"/>
    </row>
    <row r="74" spans="2:5" ht="12.75">
      <c r="B74" s="156" t="s">
        <v>277</v>
      </c>
      <c r="C74" s="1" t="s">
        <v>327</v>
      </c>
      <c r="D74" s="1" t="s">
        <v>328</v>
      </c>
      <c r="E74" s="1"/>
    </row>
    <row r="75" spans="2:5" ht="12.75">
      <c r="B75" s="156" t="s">
        <v>278</v>
      </c>
      <c r="C75" s="1" t="s">
        <v>353</v>
      </c>
      <c r="D75" s="1" t="s">
        <v>354</v>
      </c>
      <c r="E75" s="1"/>
    </row>
    <row r="76" spans="2:5" ht="12.75">
      <c r="B76" s="156" t="s">
        <v>283</v>
      </c>
      <c r="C76" s="1" t="s">
        <v>370</v>
      </c>
      <c r="D76" s="1" t="s">
        <v>371</v>
      </c>
      <c r="E76" s="1"/>
    </row>
    <row r="77" spans="2:5" ht="12.75">
      <c r="B77" s="156" t="s">
        <v>285</v>
      </c>
      <c r="C77" s="1" t="s">
        <v>375</v>
      </c>
      <c r="D77" s="1" t="s">
        <v>376</v>
      </c>
      <c r="E77" s="1"/>
    </row>
    <row r="78" spans="2:5" ht="12.75">
      <c r="B78" s="156" t="s">
        <v>286</v>
      </c>
      <c r="C78" s="1" t="s">
        <v>378</v>
      </c>
      <c r="D78" s="1" t="s">
        <v>470</v>
      </c>
      <c r="E78" s="1"/>
    </row>
    <row r="79" spans="2:5" ht="12.75">
      <c r="B79" s="156" t="s">
        <v>287</v>
      </c>
      <c r="C79" s="1" t="s">
        <v>381</v>
      </c>
      <c r="D79" s="1" t="s">
        <v>382</v>
      </c>
      <c r="E79" s="1"/>
    </row>
  </sheetData>
  <sheetProtection/>
  <mergeCells count="3">
    <mergeCell ref="B8:J8"/>
    <mergeCell ref="D27:H27"/>
    <mergeCell ref="B25:J25"/>
  </mergeCells>
  <printOptions/>
  <pageMargins left="0.99" right="0.31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75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9.125" style="48" customWidth="1"/>
    <col min="2" max="2" width="6.125" style="48" customWidth="1"/>
    <col min="3" max="3" width="68.625" style="48" customWidth="1"/>
    <col min="4" max="4" width="16.25390625" style="48" customWidth="1"/>
    <col min="5" max="16384" width="9.125" style="48" customWidth="1"/>
  </cols>
  <sheetData>
    <row r="1" spans="3:4" ht="18" customHeight="1">
      <c r="C1" s="155"/>
      <c r="D1" s="155" t="s">
        <v>910</v>
      </c>
    </row>
    <row r="2" spans="3:4" ht="15" customHeight="1">
      <c r="C2" s="153"/>
      <c r="D2" s="153" t="s">
        <v>269</v>
      </c>
    </row>
    <row r="4" spans="2:4" s="350" customFormat="1" ht="15.75">
      <c r="B4" s="1267" t="s">
        <v>815</v>
      </c>
      <c r="C4" s="1267"/>
      <c r="D4" s="1267"/>
    </row>
    <row r="5" spans="2:4" s="312" customFormat="1" ht="7.5" customHeight="1">
      <c r="B5" s="1267"/>
      <c r="C5" s="1267"/>
      <c r="D5" s="1267"/>
    </row>
    <row r="6" s="312" customFormat="1" ht="6.75" customHeight="1"/>
    <row r="7" spans="2:4" s="312" customFormat="1" ht="15" thickBot="1">
      <c r="B7" s="345"/>
      <c r="C7" s="345"/>
      <c r="D7" s="349" t="s">
        <v>33</v>
      </c>
    </row>
    <row r="8" spans="2:4" s="344" customFormat="1" ht="30" thickBot="1">
      <c r="B8" s="346" t="s">
        <v>210</v>
      </c>
      <c r="C8" s="347" t="s">
        <v>280</v>
      </c>
      <c r="D8" s="348" t="s">
        <v>813</v>
      </c>
    </row>
    <row r="9" spans="2:4" s="312" customFormat="1" ht="5.25" customHeight="1">
      <c r="B9" s="313"/>
      <c r="C9" s="314"/>
      <c r="D9" s="315"/>
    </row>
    <row r="10" spans="2:4" s="318" customFormat="1" ht="20.25" customHeight="1">
      <c r="B10" s="316" t="s">
        <v>213</v>
      </c>
      <c r="C10" s="369" t="s">
        <v>99</v>
      </c>
      <c r="D10" s="317"/>
    </row>
    <row r="11" spans="2:4" s="510" customFormat="1" ht="18.75" customHeight="1">
      <c r="B11" s="507" t="s">
        <v>274</v>
      </c>
      <c r="C11" s="521" t="s">
        <v>561</v>
      </c>
      <c r="D11" s="538">
        <v>0</v>
      </c>
    </row>
    <row r="12" spans="2:4" s="510" customFormat="1" ht="18.75" customHeight="1">
      <c r="B12" s="507" t="s">
        <v>275</v>
      </c>
      <c r="C12" s="539" t="s">
        <v>557</v>
      </c>
      <c r="D12" s="540">
        <v>0</v>
      </c>
    </row>
    <row r="13" spans="2:4" s="510" customFormat="1" ht="18.75" customHeight="1">
      <c r="B13" s="507" t="s">
        <v>277</v>
      </c>
      <c r="C13" s="521" t="s">
        <v>558</v>
      </c>
      <c r="D13" s="538">
        <v>0</v>
      </c>
    </row>
    <row r="14" spans="2:4" s="325" customFormat="1" ht="24" customHeight="1">
      <c r="B14" s="323"/>
      <c r="C14" s="562" t="s">
        <v>101</v>
      </c>
      <c r="D14" s="343">
        <f>+D13+D12</f>
        <v>0</v>
      </c>
    </row>
    <row r="15" spans="2:4" s="325" customFormat="1" ht="20.25" customHeight="1">
      <c r="B15" s="507" t="s">
        <v>278</v>
      </c>
      <c r="C15" s="1040" t="s">
        <v>754</v>
      </c>
      <c r="D15" s="566"/>
    </row>
    <row r="16" spans="2:4" s="327" customFormat="1" ht="24.75" customHeight="1">
      <c r="B16" s="326"/>
      <c r="C16" s="368" t="s">
        <v>102</v>
      </c>
      <c r="D16" s="324">
        <f>SUM(D15)</f>
        <v>0</v>
      </c>
    </row>
    <row r="17" spans="2:4" s="325" customFormat="1" ht="35.25" customHeight="1">
      <c r="B17" s="328"/>
      <c r="C17" s="360" t="s">
        <v>103</v>
      </c>
      <c r="D17" s="381">
        <f>+D16+D14</f>
        <v>0</v>
      </c>
    </row>
    <row r="18" spans="2:4" s="325" customFormat="1" ht="35.25" customHeight="1">
      <c r="B18" s="329" t="s">
        <v>32</v>
      </c>
      <c r="C18" s="367" t="s">
        <v>121</v>
      </c>
      <c r="D18" s="330"/>
    </row>
    <row r="19" spans="2:4" s="325" customFormat="1" ht="15.75">
      <c r="B19" s="507" t="s">
        <v>274</v>
      </c>
      <c r="C19" s="1113" t="s">
        <v>561</v>
      </c>
      <c r="D19" s="330"/>
    </row>
    <row r="20" spans="2:4" s="325" customFormat="1" ht="20.25" customHeight="1">
      <c r="B20" s="329"/>
      <c r="C20" s="559" t="s">
        <v>603</v>
      </c>
      <c r="D20" s="584">
        <v>0</v>
      </c>
    </row>
    <row r="21" spans="2:4" s="510" customFormat="1" ht="21" customHeight="1">
      <c r="B21" s="507"/>
      <c r="C21" s="559" t="s">
        <v>604</v>
      </c>
      <c r="D21" s="590">
        <v>63008</v>
      </c>
    </row>
    <row r="22" spans="2:4" s="510" customFormat="1" ht="21" customHeight="1">
      <c r="B22" s="507"/>
      <c r="C22" s="536" t="s">
        <v>0</v>
      </c>
      <c r="D22" s="538">
        <f>+D21+D20</f>
        <v>63008</v>
      </c>
    </row>
    <row r="23" spans="2:4" s="510" customFormat="1" ht="21" customHeight="1">
      <c r="B23" s="507" t="s">
        <v>275</v>
      </c>
      <c r="C23" s="519" t="s">
        <v>756</v>
      </c>
      <c r="D23" s="509"/>
    </row>
    <row r="24" spans="2:4" s="510" customFormat="1" ht="21" customHeight="1">
      <c r="B24" s="507"/>
      <c r="C24" s="559" t="s">
        <v>757</v>
      </c>
      <c r="D24" s="592">
        <v>0</v>
      </c>
    </row>
    <row r="25" spans="2:4" s="510" customFormat="1" ht="21" customHeight="1">
      <c r="B25" s="507"/>
      <c r="C25" s="560" t="s">
        <v>346</v>
      </c>
      <c r="D25" s="1111">
        <f>+D24</f>
        <v>0</v>
      </c>
    </row>
    <row r="26" spans="2:4" s="510" customFormat="1" ht="21" customHeight="1">
      <c r="B26" s="507" t="s">
        <v>277</v>
      </c>
      <c r="C26" s="519" t="s">
        <v>4</v>
      </c>
      <c r="D26" s="509"/>
    </row>
    <row r="27" spans="2:4" s="510" customFormat="1" ht="21" customHeight="1">
      <c r="B27" s="507"/>
      <c r="C27" s="559" t="s">
        <v>605</v>
      </c>
      <c r="D27" s="592">
        <v>73943</v>
      </c>
    </row>
    <row r="28" spans="2:4" s="510" customFormat="1" ht="21" customHeight="1">
      <c r="B28" s="507"/>
      <c r="C28" s="541" t="s">
        <v>5</v>
      </c>
      <c r="D28" s="540">
        <f>SUM(D27:D27)</f>
        <v>73943</v>
      </c>
    </row>
    <row r="29" spans="2:4" s="510" customFormat="1" ht="21" customHeight="1">
      <c r="B29" s="507" t="s">
        <v>278</v>
      </c>
      <c r="C29" s="519" t="s">
        <v>557</v>
      </c>
      <c r="D29" s="509"/>
    </row>
    <row r="30" spans="2:4" s="557" customFormat="1" ht="21" customHeight="1">
      <c r="B30" s="556"/>
      <c r="C30" s="559" t="s">
        <v>559</v>
      </c>
      <c r="D30" s="548">
        <v>1000</v>
      </c>
    </row>
    <row r="31" spans="2:4" s="555" customFormat="1" ht="24.75" customHeight="1">
      <c r="B31" s="558"/>
      <c r="C31" s="560" t="s">
        <v>560</v>
      </c>
      <c r="D31" s="561">
        <v>0</v>
      </c>
    </row>
    <row r="32" spans="2:4" s="510" customFormat="1" ht="21" customHeight="1">
      <c r="B32" s="507"/>
      <c r="C32" s="521" t="s">
        <v>374</v>
      </c>
      <c r="D32" s="538">
        <f>SUM(D30:D31)</f>
        <v>1000</v>
      </c>
    </row>
    <row r="33" spans="2:4" s="510" customFormat="1" ht="21" customHeight="1">
      <c r="B33" s="507" t="s">
        <v>283</v>
      </c>
      <c r="C33" s="519" t="s">
        <v>558</v>
      </c>
      <c r="D33" s="509"/>
    </row>
    <row r="34" spans="2:4" s="510" customFormat="1" ht="16.5" customHeight="1">
      <c r="B34" s="507"/>
      <c r="C34" s="559" t="s">
        <v>612</v>
      </c>
      <c r="D34" s="583">
        <v>100</v>
      </c>
    </row>
    <row r="35" spans="2:4" s="510" customFormat="1" ht="16.5" customHeight="1">
      <c r="B35" s="507"/>
      <c r="C35" s="560" t="s">
        <v>606</v>
      </c>
      <c r="D35" s="538">
        <v>0</v>
      </c>
    </row>
    <row r="36" spans="2:4" s="510" customFormat="1" ht="21" customHeight="1">
      <c r="B36" s="507"/>
      <c r="C36" s="508" t="s">
        <v>1</v>
      </c>
      <c r="D36" s="538">
        <f>+D35+D34</f>
        <v>100</v>
      </c>
    </row>
    <row r="37" spans="2:4" s="325" customFormat="1" ht="23.25" customHeight="1">
      <c r="B37" s="323"/>
      <c r="C37" s="562" t="s">
        <v>101</v>
      </c>
      <c r="D37" s="343">
        <f>+D36+D32+D22+D28+D25</f>
        <v>138051</v>
      </c>
    </row>
    <row r="38" spans="2:4" s="510" customFormat="1" ht="21" customHeight="1">
      <c r="B38" s="507" t="s">
        <v>285</v>
      </c>
      <c r="C38" s="543" t="s">
        <v>551</v>
      </c>
      <c r="D38" s="544"/>
    </row>
    <row r="39" spans="2:4" s="517" customFormat="1" ht="16.5" customHeight="1">
      <c r="B39" s="514"/>
      <c r="C39" s="542" t="s">
        <v>552</v>
      </c>
      <c r="D39" s="526">
        <v>145800</v>
      </c>
    </row>
    <row r="40" spans="2:4" s="327" customFormat="1" ht="26.25" customHeight="1">
      <c r="B40" s="326"/>
      <c r="C40" s="366" t="s">
        <v>102</v>
      </c>
      <c r="D40" s="339">
        <f>SUM(D39)</f>
        <v>145800</v>
      </c>
    </row>
    <row r="41" spans="2:4" s="363" customFormat="1" ht="33.75" customHeight="1" thickBot="1">
      <c r="B41" s="361"/>
      <c r="C41" s="362" t="s">
        <v>105</v>
      </c>
      <c r="D41" s="354">
        <f>+D40+D37</f>
        <v>283851</v>
      </c>
    </row>
    <row r="42" spans="2:4" s="355" customFormat="1" ht="31.5" customHeight="1" thickBot="1">
      <c r="B42" s="364"/>
      <c r="C42" s="365" t="s">
        <v>214</v>
      </c>
      <c r="D42" s="358">
        <f>+D41+D17</f>
        <v>283851</v>
      </c>
    </row>
    <row r="43" spans="2:4" s="312" customFormat="1" ht="12.75">
      <c r="B43" s="331"/>
      <c r="C43" s="331"/>
      <c r="D43" s="332"/>
    </row>
    <row r="44" spans="2:4" s="312" customFormat="1" ht="12.75">
      <c r="B44" s="331"/>
      <c r="C44" s="331"/>
      <c r="D44" s="332"/>
    </row>
    <row r="45" spans="2:4" s="312" customFormat="1" ht="12.75">
      <c r="B45" s="331"/>
      <c r="C45" s="331"/>
      <c r="D45" s="332"/>
    </row>
    <row r="46" spans="2:4" s="312" customFormat="1" ht="12.75">
      <c r="B46" s="331"/>
      <c r="C46" s="331"/>
      <c r="D46" s="332"/>
    </row>
    <row r="47" s="312" customFormat="1" ht="15" thickBot="1">
      <c r="D47" s="349" t="s">
        <v>33</v>
      </c>
    </row>
    <row r="48" spans="2:4" s="344" customFormat="1" ht="30" thickBot="1">
      <c r="B48" s="346" t="s">
        <v>210</v>
      </c>
      <c r="C48" s="796" t="s">
        <v>280</v>
      </c>
      <c r="D48" s="348" t="s">
        <v>813</v>
      </c>
    </row>
    <row r="49" spans="2:4" s="321" customFormat="1" ht="12.75">
      <c r="B49" s="333"/>
      <c r="C49" s="334"/>
      <c r="D49" s="335"/>
    </row>
    <row r="50" spans="2:4" s="321" customFormat="1" ht="15.75">
      <c r="B50" s="336" t="s">
        <v>59</v>
      </c>
      <c r="C50" s="359" t="s">
        <v>106</v>
      </c>
      <c r="D50" s="320"/>
    </row>
    <row r="51" spans="2:4" s="510" customFormat="1" ht="21" customHeight="1">
      <c r="B51" s="507" t="s">
        <v>274</v>
      </c>
      <c r="C51" s="521" t="s">
        <v>562</v>
      </c>
      <c r="D51" s="538">
        <v>19964</v>
      </c>
    </row>
    <row r="52" spans="2:4" s="510" customFormat="1" ht="21" customHeight="1">
      <c r="B52" s="507" t="s">
        <v>275</v>
      </c>
      <c r="C52" s="521" t="s">
        <v>563</v>
      </c>
      <c r="D52" s="538">
        <v>0</v>
      </c>
    </row>
    <row r="53" spans="2:4" s="338" customFormat="1" ht="24" customHeight="1">
      <c r="B53" s="337"/>
      <c r="C53" s="564" t="s">
        <v>100</v>
      </c>
      <c r="D53" s="343">
        <f>+D52+D51</f>
        <v>19964</v>
      </c>
    </row>
    <row r="54" spans="2:4" s="338" customFormat="1" ht="24" customHeight="1">
      <c r="B54" s="337"/>
      <c r="C54" s="563" t="s">
        <v>108</v>
      </c>
      <c r="D54" s="324">
        <v>0</v>
      </c>
    </row>
    <row r="55" spans="2:4" s="338" customFormat="1" ht="39" customHeight="1">
      <c r="B55" s="340"/>
      <c r="C55" s="360" t="s">
        <v>107</v>
      </c>
      <c r="D55" s="381">
        <f>+D54+D53</f>
        <v>19964</v>
      </c>
    </row>
    <row r="56" spans="2:4" s="319" customFormat="1" ht="36.75" customHeight="1">
      <c r="B56" s="341" t="s">
        <v>32</v>
      </c>
      <c r="C56" s="359" t="s">
        <v>104</v>
      </c>
      <c r="D56" s="322"/>
    </row>
    <row r="57" spans="2:4" s="510" customFormat="1" ht="21" customHeight="1">
      <c r="B57" s="507" t="s">
        <v>274</v>
      </c>
      <c r="C57" s="521" t="s">
        <v>562</v>
      </c>
      <c r="D57" s="538">
        <v>131208</v>
      </c>
    </row>
    <row r="58" spans="2:4" s="510" customFormat="1" ht="21" customHeight="1">
      <c r="B58" s="507" t="s">
        <v>275</v>
      </c>
      <c r="C58" s="521" t="s">
        <v>563</v>
      </c>
      <c r="D58" s="538">
        <v>25692</v>
      </c>
    </row>
    <row r="59" spans="2:4" s="510" customFormat="1" ht="21" customHeight="1">
      <c r="B59" s="507" t="s">
        <v>277</v>
      </c>
      <c r="C59" s="1114" t="s">
        <v>564</v>
      </c>
      <c r="D59" s="568"/>
    </row>
    <row r="60" spans="2:4" s="338" customFormat="1" ht="24.75" customHeight="1">
      <c r="B60" s="507"/>
      <c r="C60" s="565" t="s">
        <v>565</v>
      </c>
      <c r="D60" s="566">
        <v>0</v>
      </c>
    </row>
    <row r="61" spans="2:4" s="338" customFormat="1" ht="24.75" customHeight="1">
      <c r="B61" s="337"/>
      <c r="C61" s="565" t="s">
        <v>566</v>
      </c>
      <c r="D61" s="566">
        <v>4450</v>
      </c>
    </row>
    <row r="62" spans="2:4" s="338" customFormat="1" ht="24.75" customHeight="1">
      <c r="B62" s="351"/>
      <c r="C62" s="586" t="s">
        <v>2</v>
      </c>
      <c r="D62" s="593">
        <v>102537</v>
      </c>
    </row>
    <row r="63" spans="2:4" s="510" customFormat="1" ht="21" customHeight="1">
      <c r="B63" s="507"/>
      <c r="C63" s="567" t="s">
        <v>567</v>
      </c>
      <c r="D63" s="568">
        <f>+D61+D60+D62</f>
        <v>106987</v>
      </c>
    </row>
    <row r="64" spans="2:4" s="338" customFormat="1" ht="31.5" customHeight="1">
      <c r="B64" s="507"/>
      <c r="C64" s="570" t="s">
        <v>100</v>
      </c>
      <c r="D64" s="343">
        <f>+D63+D58+D57</f>
        <v>263887</v>
      </c>
    </row>
    <row r="65" spans="2:4" s="338" customFormat="1" ht="27.75" customHeight="1">
      <c r="B65" s="507" t="s">
        <v>278</v>
      </c>
      <c r="C65" s="587" t="s">
        <v>215</v>
      </c>
      <c r="D65" s="588">
        <v>0</v>
      </c>
    </row>
    <row r="66" spans="2:4" s="319" customFormat="1" ht="32.25" customHeight="1">
      <c r="B66" s="569"/>
      <c r="C66" s="360" t="s">
        <v>108</v>
      </c>
      <c r="D66" s="381">
        <f>+D65</f>
        <v>0</v>
      </c>
    </row>
    <row r="67" spans="2:4" s="355" customFormat="1" ht="38.25" customHeight="1" thickBot="1">
      <c r="B67" s="352"/>
      <c r="C67" s="353" t="s">
        <v>122</v>
      </c>
      <c r="D67" s="354">
        <f>+D66+D64</f>
        <v>263887</v>
      </c>
    </row>
    <row r="68" spans="2:4" s="355" customFormat="1" ht="33" customHeight="1" thickBot="1">
      <c r="B68" s="356"/>
      <c r="C68" s="357" t="s">
        <v>216</v>
      </c>
      <c r="D68" s="358">
        <f>+D67+D55</f>
        <v>283851</v>
      </c>
    </row>
    <row r="69" s="312" customFormat="1" ht="12.75">
      <c r="D69" s="342"/>
    </row>
    <row r="70" s="312" customFormat="1" ht="12.75">
      <c r="D70" s="342"/>
    </row>
    <row r="71" s="312" customFormat="1" ht="12.75">
      <c r="D71" s="342"/>
    </row>
    <row r="72" s="312" customFormat="1" ht="12.75">
      <c r="D72" s="342"/>
    </row>
    <row r="73" s="312" customFormat="1" ht="12.75">
      <c r="D73" s="342"/>
    </row>
    <row r="74" s="312" customFormat="1" ht="12.75">
      <c r="D74" s="342"/>
    </row>
    <row r="75" s="312" customFormat="1" ht="12.75">
      <c r="D75" s="342"/>
    </row>
  </sheetData>
  <sheetProtection/>
  <mergeCells count="2">
    <mergeCell ref="B4:D4"/>
    <mergeCell ref="B5:D5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R78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2.125" style="50" customWidth="1"/>
    <col min="2" max="2" width="4.125" style="49" customWidth="1"/>
    <col min="3" max="3" width="4.125" style="50" customWidth="1"/>
    <col min="4" max="4" width="2.375" style="50" customWidth="1"/>
    <col min="5" max="5" width="20.625" style="50" customWidth="1"/>
    <col min="6" max="7" width="9.125" style="50" customWidth="1"/>
    <col min="8" max="8" width="6.00390625" style="50" customWidth="1"/>
    <col min="9" max="9" width="20.375" style="52" customWidth="1"/>
    <col min="10" max="10" width="3.875" style="49" customWidth="1"/>
    <col min="11" max="11" width="3.25390625" style="50" customWidth="1"/>
    <col min="12" max="12" width="2.125" style="50" customWidth="1"/>
    <col min="13" max="16" width="9.125" style="50" customWidth="1"/>
    <col min="17" max="17" width="5.25390625" style="50" customWidth="1"/>
    <col min="18" max="18" width="23.625" style="52" customWidth="1"/>
    <col min="19" max="16384" width="9.125" style="50" customWidth="1"/>
  </cols>
  <sheetData>
    <row r="1" spans="16:18" ht="13.5">
      <c r="P1" s="51"/>
      <c r="R1" s="155" t="s">
        <v>911</v>
      </c>
    </row>
    <row r="2" spans="16:18" ht="13.5">
      <c r="P2" s="53"/>
      <c r="R2" s="153" t="s">
        <v>269</v>
      </c>
    </row>
    <row r="3" spans="16:18" ht="13.5">
      <c r="P3" s="53"/>
      <c r="R3" s="153"/>
    </row>
    <row r="4" spans="2:18" s="54" customFormat="1" ht="15" customHeight="1">
      <c r="B4" s="1268" t="s">
        <v>816</v>
      </c>
      <c r="C4" s="1268"/>
      <c r="D4" s="1268"/>
      <c r="E4" s="1268"/>
      <c r="F4" s="1268"/>
      <c r="G4" s="1268"/>
      <c r="H4" s="1268"/>
      <c r="I4" s="1268"/>
      <c r="J4" s="1268"/>
      <c r="K4" s="1268"/>
      <c r="L4" s="1268"/>
      <c r="M4" s="1268"/>
      <c r="N4" s="1268"/>
      <c r="O4" s="1268"/>
      <c r="P4" s="1268"/>
      <c r="Q4" s="1268"/>
      <c r="R4" s="1268"/>
    </row>
    <row r="5" ht="18" customHeight="1">
      <c r="R5" s="55" t="s">
        <v>33</v>
      </c>
    </row>
    <row r="6" spans="2:18" ht="23.25" customHeight="1">
      <c r="B6" s="1269" t="s">
        <v>217</v>
      </c>
      <c r="C6" s="1270"/>
      <c r="D6" s="1270"/>
      <c r="E6" s="1270"/>
      <c r="F6" s="1270"/>
      <c r="G6" s="1270"/>
      <c r="H6" s="1270"/>
      <c r="I6" s="1270"/>
      <c r="J6" s="1269" t="s">
        <v>218</v>
      </c>
      <c r="K6" s="1270"/>
      <c r="L6" s="1270"/>
      <c r="M6" s="1270"/>
      <c r="N6" s="1270"/>
      <c r="O6" s="1270"/>
      <c r="P6" s="1270"/>
      <c r="Q6" s="1270"/>
      <c r="R6" s="56"/>
    </row>
    <row r="7" spans="2:18" ht="16.5" customHeight="1">
      <c r="B7" s="57"/>
      <c r="C7" s="58"/>
      <c r="D7" s="58"/>
      <c r="E7" s="58"/>
      <c r="F7" s="58"/>
      <c r="G7" s="58"/>
      <c r="H7" s="58"/>
      <c r="I7" s="1055"/>
      <c r="J7" s="57"/>
      <c r="K7" s="58"/>
      <c r="L7" s="58"/>
      <c r="M7" s="58"/>
      <c r="N7" s="58"/>
      <c r="O7" s="58"/>
      <c r="P7" s="58"/>
      <c r="Q7" s="58"/>
      <c r="R7" s="59"/>
    </row>
    <row r="8" spans="2:18" ht="14.25" customHeight="1">
      <c r="B8" s="60"/>
      <c r="C8" s="64" t="s">
        <v>317</v>
      </c>
      <c r="D8" s="505" t="s">
        <v>318</v>
      </c>
      <c r="E8" s="61"/>
      <c r="F8" s="61"/>
      <c r="G8" s="61"/>
      <c r="H8" s="61"/>
      <c r="I8" s="1054"/>
      <c r="J8" s="60"/>
      <c r="K8" s="64" t="s">
        <v>442</v>
      </c>
      <c r="L8" s="505" t="s">
        <v>298</v>
      </c>
      <c r="M8" s="61"/>
      <c r="N8" s="61"/>
      <c r="O8" s="61"/>
      <c r="P8" s="61"/>
      <c r="Q8" s="61"/>
      <c r="R8" s="62"/>
    </row>
    <row r="9" spans="2:18" ht="14.25" customHeight="1">
      <c r="B9" s="60"/>
      <c r="C9" s="64"/>
      <c r="D9" s="61" t="s">
        <v>314</v>
      </c>
      <c r="E9" s="571" t="s">
        <v>469</v>
      </c>
      <c r="F9" s="61"/>
      <c r="G9" s="61"/>
      <c r="H9" s="61"/>
      <c r="I9" s="1054">
        <v>2314</v>
      </c>
      <c r="J9" s="60"/>
      <c r="K9" s="64"/>
      <c r="L9" s="61" t="s">
        <v>314</v>
      </c>
      <c r="M9" s="571" t="s">
        <v>681</v>
      </c>
      <c r="N9" s="61"/>
      <c r="O9" s="61"/>
      <c r="P9" s="61"/>
      <c r="Q9" s="61"/>
      <c r="R9" s="62">
        <v>312371</v>
      </c>
    </row>
    <row r="10" spans="2:18" ht="14.25" customHeight="1">
      <c r="B10" s="60"/>
      <c r="C10" s="61"/>
      <c r="D10" s="61" t="s">
        <v>314</v>
      </c>
      <c r="E10" s="571" t="s">
        <v>57</v>
      </c>
      <c r="F10" s="61"/>
      <c r="G10" s="61"/>
      <c r="H10" s="61"/>
      <c r="I10" s="1054"/>
      <c r="J10" s="60"/>
      <c r="K10" s="64"/>
      <c r="L10" s="61" t="s">
        <v>314</v>
      </c>
      <c r="M10" s="571" t="s">
        <v>462</v>
      </c>
      <c r="N10" s="61"/>
      <c r="O10" s="61"/>
      <c r="P10" s="61"/>
      <c r="Q10" s="61"/>
      <c r="R10" s="62">
        <v>86528</v>
      </c>
    </row>
    <row r="11" spans="2:18" ht="14.25" customHeight="1">
      <c r="B11" s="60"/>
      <c r="C11" s="61"/>
      <c r="D11" s="61"/>
      <c r="E11" s="61" t="s">
        <v>522</v>
      </c>
      <c r="F11" s="61"/>
      <c r="G11" s="61"/>
      <c r="H11" s="61"/>
      <c r="I11" s="1054">
        <v>1532643</v>
      </c>
      <c r="J11" s="60"/>
      <c r="K11" s="64"/>
      <c r="L11" s="61" t="s">
        <v>314</v>
      </c>
      <c r="M11" s="571" t="s">
        <v>464</v>
      </c>
      <c r="N11" s="61"/>
      <c r="O11" s="61"/>
      <c r="P11" s="61"/>
      <c r="Q11" s="61"/>
      <c r="R11" s="62">
        <v>148028</v>
      </c>
    </row>
    <row r="12" spans="2:18" ht="14.25" customHeight="1">
      <c r="B12" s="60"/>
      <c r="C12" s="61"/>
      <c r="D12" s="61"/>
      <c r="E12" s="61" t="s">
        <v>523</v>
      </c>
      <c r="F12" s="61"/>
      <c r="G12" s="61"/>
      <c r="H12" s="61"/>
      <c r="I12" s="1054"/>
      <c r="J12" s="60"/>
      <c r="K12" s="64"/>
      <c r="L12" s="61" t="s">
        <v>314</v>
      </c>
      <c r="M12" s="571" t="s">
        <v>657</v>
      </c>
      <c r="N12" s="61"/>
      <c r="O12" s="61"/>
      <c r="P12" s="61"/>
      <c r="Q12" s="61"/>
      <c r="R12" s="62">
        <v>154843</v>
      </c>
    </row>
    <row r="13" spans="2:18" ht="14.25" customHeight="1">
      <c r="B13" s="60"/>
      <c r="C13" s="61"/>
      <c r="D13" s="61"/>
      <c r="E13" s="61" t="s">
        <v>524</v>
      </c>
      <c r="F13" s="61"/>
      <c r="G13" s="61"/>
      <c r="H13" s="61"/>
      <c r="I13" s="1054">
        <v>17134</v>
      </c>
      <c r="J13" s="60"/>
      <c r="K13" s="64"/>
      <c r="L13" s="61" t="s">
        <v>314</v>
      </c>
      <c r="M13" s="571" t="s">
        <v>463</v>
      </c>
      <c r="N13" s="61"/>
      <c r="O13" s="61"/>
      <c r="P13" s="61"/>
      <c r="Q13" s="61"/>
      <c r="R13" s="62">
        <v>117957</v>
      </c>
    </row>
    <row r="14" spans="2:18" ht="14.25" customHeight="1">
      <c r="B14" s="60"/>
      <c r="C14" s="61"/>
      <c r="D14" s="61"/>
      <c r="E14" s="61"/>
      <c r="F14" s="61"/>
      <c r="G14" s="61"/>
      <c r="H14" s="61"/>
      <c r="I14" s="1054"/>
      <c r="J14" s="60"/>
      <c r="K14" s="64"/>
      <c r="L14" s="61" t="s">
        <v>314</v>
      </c>
      <c r="M14" s="571" t="s">
        <v>654</v>
      </c>
      <c r="N14" s="61"/>
      <c r="O14" s="61"/>
      <c r="P14" s="61"/>
      <c r="Q14" s="61"/>
      <c r="R14" s="62">
        <v>113257</v>
      </c>
    </row>
    <row r="15" spans="2:18" ht="14.25" customHeight="1">
      <c r="B15" s="60"/>
      <c r="C15" s="64" t="s">
        <v>325</v>
      </c>
      <c r="D15" s="505" t="s">
        <v>517</v>
      </c>
      <c r="E15" s="61"/>
      <c r="F15" s="61"/>
      <c r="G15" s="61"/>
      <c r="H15" s="61"/>
      <c r="I15" s="1054"/>
      <c r="J15" s="60"/>
      <c r="K15" s="64"/>
      <c r="L15" s="61" t="s">
        <v>314</v>
      </c>
      <c r="M15" s="571" t="s">
        <v>276</v>
      </c>
      <c r="N15" s="61"/>
      <c r="O15" s="61"/>
      <c r="P15" s="61"/>
      <c r="Q15" s="61"/>
      <c r="R15" s="62">
        <v>102365</v>
      </c>
    </row>
    <row r="16" spans="2:18" ht="14.25" customHeight="1">
      <c r="B16" s="60"/>
      <c r="C16" s="61"/>
      <c r="D16" s="61" t="s">
        <v>314</v>
      </c>
      <c r="E16" s="571" t="s">
        <v>57</v>
      </c>
      <c r="F16" s="61"/>
      <c r="G16" s="61"/>
      <c r="H16" s="61"/>
      <c r="I16" s="1054">
        <v>63008</v>
      </c>
      <c r="J16" s="60"/>
      <c r="K16" s="64"/>
      <c r="L16" s="61" t="s">
        <v>314</v>
      </c>
      <c r="M16" s="571" t="s">
        <v>469</v>
      </c>
      <c r="N16" s="61"/>
      <c r="O16" s="61"/>
      <c r="P16" s="61"/>
      <c r="Q16" s="61"/>
      <c r="R16" s="62">
        <v>287277</v>
      </c>
    </row>
    <row r="17" spans="2:18" ht="14.25" customHeight="1">
      <c r="B17" s="60"/>
      <c r="C17" s="64"/>
      <c r="D17" s="61"/>
      <c r="E17" s="61"/>
      <c r="F17" s="61"/>
      <c r="G17" s="61"/>
      <c r="H17" s="61"/>
      <c r="I17" s="1054"/>
      <c r="J17" s="60"/>
      <c r="K17" s="64"/>
      <c r="L17" s="61" t="s">
        <v>314</v>
      </c>
      <c r="M17" s="571" t="s">
        <v>682</v>
      </c>
      <c r="N17" s="61"/>
      <c r="O17" s="61"/>
      <c r="P17" s="61"/>
      <c r="Q17" s="61"/>
      <c r="R17" s="62">
        <v>40144</v>
      </c>
    </row>
    <row r="18" spans="2:18" ht="14.25" customHeight="1">
      <c r="B18" s="60"/>
      <c r="C18" s="64" t="s">
        <v>327</v>
      </c>
      <c r="D18" s="505" t="s">
        <v>328</v>
      </c>
      <c r="E18" s="61"/>
      <c r="F18" s="61"/>
      <c r="G18" s="61"/>
      <c r="H18" s="61"/>
      <c r="I18" s="1054"/>
      <c r="J18" s="60"/>
      <c r="K18" s="64"/>
      <c r="L18" s="61" t="s">
        <v>314</v>
      </c>
      <c r="M18" s="571" t="s">
        <v>57</v>
      </c>
      <c r="N18" s="61"/>
      <c r="O18" s="61"/>
      <c r="P18" s="61"/>
      <c r="Q18" s="61"/>
      <c r="R18" s="62">
        <v>147548</v>
      </c>
    </row>
    <row r="19" spans="2:18" ht="14.25" customHeight="1">
      <c r="B19" s="60"/>
      <c r="C19" s="64"/>
      <c r="D19" s="61" t="s">
        <v>314</v>
      </c>
      <c r="E19" s="571" t="s">
        <v>682</v>
      </c>
      <c r="F19" s="61"/>
      <c r="G19" s="61"/>
      <c r="H19" s="61"/>
      <c r="I19" s="1054">
        <v>500</v>
      </c>
      <c r="J19" s="60"/>
      <c r="K19" s="64"/>
      <c r="L19" s="61"/>
      <c r="M19" s="61"/>
      <c r="N19" s="61"/>
      <c r="O19" s="61"/>
      <c r="P19" s="61"/>
      <c r="Q19" s="61"/>
      <c r="R19" s="62"/>
    </row>
    <row r="20" spans="2:18" ht="14.25" customHeight="1">
      <c r="B20" s="60"/>
      <c r="C20" s="64"/>
      <c r="D20" s="61" t="s">
        <v>314</v>
      </c>
      <c r="E20" s="571" t="s">
        <v>57</v>
      </c>
      <c r="F20" s="61"/>
      <c r="G20" s="61"/>
      <c r="H20" s="61"/>
      <c r="I20" s="1054"/>
      <c r="J20" s="60"/>
      <c r="K20" s="64" t="s">
        <v>443</v>
      </c>
      <c r="L20" s="505" t="s">
        <v>299</v>
      </c>
      <c r="M20" s="61"/>
      <c r="N20" s="61"/>
      <c r="O20" s="61"/>
      <c r="P20" s="61"/>
      <c r="Q20" s="61"/>
      <c r="R20" s="62"/>
    </row>
    <row r="21" spans="2:18" ht="14.25" customHeight="1">
      <c r="B21" s="60"/>
      <c r="C21" s="64"/>
      <c r="D21" s="61"/>
      <c r="E21" s="571" t="s">
        <v>525</v>
      </c>
      <c r="F21" s="61"/>
      <c r="G21" s="61"/>
      <c r="H21" s="61"/>
      <c r="I21" s="1054">
        <v>280000</v>
      </c>
      <c r="J21" s="60"/>
      <c r="K21" s="64"/>
      <c r="L21" s="61" t="s">
        <v>314</v>
      </c>
      <c r="M21" s="571" t="s">
        <v>681</v>
      </c>
      <c r="N21" s="61"/>
      <c r="O21" s="61"/>
      <c r="P21" s="61"/>
      <c r="Q21" s="61"/>
      <c r="R21" s="62">
        <v>74896</v>
      </c>
    </row>
    <row r="22" spans="2:18" ht="14.25" customHeight="1">
      <c r="B22" s="60"/>
      <c r="C22" s="64"/>
      <c r="D22" s="61"/>
      <c r="E22" s="571" t="s">
        <v>617</v>
      </c>
      <c r="F22" s="61"/>
      <c r="G22" s="61"/>
      <c r="H22" s="61"/>
      <c r="I22" s="1054"/>
      <c r="J22" s="60"/>
      <c r="K22" s="64"/>
      <c r="L22" s="61" t="s">
        <v>314</v>
      </c>
      <c r="M22" s="571" t="s">
        <v>462</v>
      </c>
      <c r="N22" s="61"/>
      <c r="O22" s="61"/>
      <c r="P22" s="61"/>
      <c r="Q22" s="61"/>
      <c r="R22" s="62">
        <v>21851</v>
      </c>
    </row>
    <row r="23" spans="2:18" ht="14.25" customHeight="1">
      <c r="B23" s="60"/>
      <c r="C23" s="64"/>
      <c r="D23" s="61"/>
      <c r="E23" s="571" t="s">
        <v>618</v>
      </c>
      <c r="F23" s="61"/>
      <c r="G23" s="61"/>
      <c r="H23" s="61"/>
      <c r="I23" s="1054">
        <v>1170000</v>
      </c>
      <c r="J23" s="60"/>
      <c r="K23" s="64"/>
      <c r="L23" s="61" t="s">
        <v>314</v>
      </c>
      <c r="M23" s="571" t="s">
        <v>464</v>
      </c>
      <c r="N23" s="61"/>
      <c r="O23" s="61"/>
      <c r="P23" s="61"/>
      <c r="Q23" s="61"/>
      <c r="R23" s="62">
        <v>34742</v>
      </c>
    </row>
    <row r="24" spans="2:18" ht="14.25" customHeight="1">
      <c r="B24" s="60"/>
      <c r="C24" s="64"/>
      <c r="D24" s="61"/>
      <c r="E24" s="61" t="s">
        <v>619</v>
      </c>
      <c r="F24" s="61"/>
      <c r="G24" s="61"/>
      <c r="H24" s="61"/>
      <c r="I24" s="1054">
        <v>49000</v>
      </c>
      <c r="J24" s="60"/>
      <c r="K24" s="64"/>
      <c r="L24" s="61" t="s">
        <v>314</v>
      </c>
      <c r="M24" s="571" t="s">
        <v>657</v>
      </c>
      <c r="N24" s="61"/>
      <c r="O24" s="61"/>
      <c r="P24" s="61"/>
      <c r="Q24" s="61"/>
      <c r="R24" s="62">
        <v>36018</v>
      </c>
    </row>
    <row r="25" spans="2:18" ht="14.25" customHeight="1">
      <c r="B25" s="60"/>
      <c r="C25" s="64"/>
      <c r="D25" s="61"/>
      <c r="E25" s="61" t="s">
        <v>620</v>
      </c>
      <c r="F25" s="61"/>
      <c r="G25" s="61"/>
      <c r="H25" s="61"/>
      <c r="I25" s="1054"/>
      <c r="J25" s="60"/>
      <c r="K25" s="64"/>
      <c r="L25" s="61" t="s">
        <v>314</v>
      </c>
      <c r="M25" s="571" t="s">
        <v>463</v>
      </c>
      <c r="N25" s="61"/>
      <c r="O25" s="61"/>
      <c r="P25" s="61"/>
      <c r="Q25" s="61"/>
      <c r="R25" s="62">
        <v>28688</v>
      </c>
    </row>
    <row r="26" spans="2:18" ht="14.25" customHeight="1">
      <c r="B26" s="60"/>
      <c r="C26" s="64"/>
      <c r="D26" s="61"/>
      <c r="E26" s="61" t="s">
        <v>621</v>
      </c>
      <c r="F26" s="61"/>
      <c r="G26" s="61"/>
      <c r="H26" s="61"/>
      <c r="I26" s="1054">
        <v>2000</v>
      </c>
      <c r="J26" s="60"/>
      <c r="K26" s="64"/>
      <c r="L26" s="61" t="s">
        <v>314</v>
      </c>
      <c r="M26" s="571" t="s">
        <v>654</v>
      </c>
      <c r="N26" s="61"/>
      <c r="O26" s="61"/>
      <c r="P26" s="61"/>
      <c r="Q26" s="61"/>
      <c r="R26" s="62">
        <v>26458</v>
      </c>
    </row>
    <row r="27" spans="2:18" ht="14.25" customHeight="1">
      <c r="B27" s="60"/>
      <c r="C27" s="64"/>
      <c r="D27" s="61"/>
      <c r="E27" s="61" t="s">
        <v>568</v>
      </c>
      <c r="F27" s="61"/>
      <c r="G27" s="61"/>
      <c r="H27" s="61"/>
      <c r="I27" s="1054">
        <v>3000</v>
      </c>
      <c r="J27" s="60"/>
      <c r="K27" s="64"/>
      <c r="L27" s="61" t="s">
        <v>314</v>
      </c>
      <c r="M27" s="571" t="s">
        <v>276</v>
      </c>
      <c r="N27" s="61"/>
      <c r="O27" s="61"/>
      <c r="P27" s="61"/>
      <c r="Q27" s="61"/>
      <c r="R27" s="62">
        <v>22304</v>
      </c>
    </row>
    <row r="28" spans="2:18" ht="14.25" customHeight="1">
      <c r="B28" s="60"/>
      <c r="C28" s="64"/>
      <c r="D28" s="61"/>
      <c r="E28" s="61"/>
      <c r="F28" s="61"/>
      <c r="G28" s="61"/>
      <c r="H28" s="61"/>
      <c r="I28" s="1054"/>
      <c r="J28" s="60"/>
      <c r="K28" s="64"/>
      <c r="L28" s="61" t="s">
        <v>314</v>
      </c>
      <c r="M28" s="571" t="s">
        <v>469</v>
      </c>
      <c r="N28" s="61"/>
      <c r="O28" s="61"/>
      <c r="P28" s="61"/>
      <c r="Q28" s="61"/>
      <c r="R28" s="62">
        <v>70677</v>
      </c>
    </row>
    <row r="29" spans="2:18" ht="14.25" customHeight="1">
      <c r="B29" s="60"/>
      <c r="C29" s="64" t="s">
        <v>353</v>
      </c>
      <c r="D29" s="505" t="s">
        <v>354</v>
      </c>
      <c r="E29" s="61"/>
      <c r="F29" s="61"/>
      <c r="G29" s="61"/>
      <c r="H29" s="61"/>
      <c r="I29" s="1054"/>
      <c r="J29" s="60"/>
      <c r="K29" s="64"/>
      <c r="L29" s="61" t="s">
        <v>314</v>
      </c>
      <c r="M29" s="571" t="s">
        <v>682</v>
      </c>
      <c r="N29" s="61"/>
      <c r="O29" s="61"/>
      <c r="P29" s="61"/>
      <c r="Q29" s="61"/>
      <c r="R29" s="62">
        <v>9122</v>
      </c>
    </row>
    <row r="30" spans="2:18" ht="14.25" customHeight="1">
      <c r="B30" s="60"/>
      <c r="C30" s="64"/>
      <c r="D30" s="61" t="s">
        <v>314</v>
      </c>
      <c r="E30" s="571" t="s">
        <v>681</v>
      </c>
      <c r="F30" s="61"/>
      <c r="G30" s="61"/>
      <c r="H30" s="61"/>
      <c r="I30" s="1054">
        <v>114264</v>
      </c>
      <c r="J30" s="60"/>
      <c r="K30" s="64"/>
      <c r="L30" s="61" t="s">
        <v>314</v>
      </c>
      <c r="M30" s="571" t="s">
        <v>57</v>
      </c>
      <c r="N30" s="61"/>
      <c r="O30" s="61"/>
      <c r="P30" s="61"/>
      <c r="Q30" s="61"/>
      <c r="R30" s="62">
        <v>37220</v>
      </c>
    </row>
    <row r="31" spans="2:18" ht="14.25" customHeight="1">
      <c r="B31" s="60"/>
      <c r="C31" s="64"/>
      <c r="D31" s="61" t="s">
        <v>314</v>
      </c>
      <c r="E31" s="571" t="s">
        <v>462</v>
      </c>
      <c r="F31" s="61"/>
      <c r="G31" s="61"/>
      <c r="H31" s="61"/>
      <c r="I31" s="1054">
        <v>5243</v>
      </c>
      <c r="J31" s="60"/>
      <c r="K31" s="64"/>
      <c r="L31" s="61"/>
      <c r="M31" s="61"/>
      <c r="N31" s="61"/>
      <c r="O31" s="61"/>
      <c r="P31" s="61"/>
      <c r="Q31" s="61"/>
      <c r="R31" s="62"/>
    </row>
    <row r="32" spans="2:18" ht="14.25" customHeight="1">
      <c r="B32" s="60"/>
      <c r="C32" s="64"/>
      <c r="D32" s="61" t="s">
        <v>314</v>
      </c>
      <c r="E32" s="571" t="s">
        <v>464</v>
      </c>
      <c r="F32" s="61"/>
      <c r="G32" s="61"/>
      <c r="H32" s="61"/>
      <c r="I32" s="1054">
        <v>3037</v>
      </c>
      <c r="J32" s="60"/>
      <c r="K32" s="64" t="s">
        <v>444</v>
      </c>
      <c r="L32" s="505" t="s">
        <v>300</v>
      </c>
      <c r="M32" s="61"/>
      <c r="N32" s="61"/>
      <c r="O32" s="61"/>
      <c r="P32" s="61"/>
      <c r="Q32" s="61"/>
      <c r="R32" s="62"/>
    </row>
    <row r="33" spans="2:18" ht="14.25" customHeight="1">
      <c r="B33" s="60"/>
      <c r="C33" s="64"/>
      <c r="D33" s="61" t="s">
        <v>314</v>
      </c>
      <c r="E33" s="571" t="s">
        <v>657</v>
      </c>
      <c r="F33" s="61"/>
      <c r="G33" s="61"/>
      <c r="H33" s="61"/>
      <c r="I33" s="1054">
        <v>3491</v>
      </c>
      <c r="J33" s="60"/>
      <c r="K33" s="64"/>
      <c r="L33" s="61" t="s">
        <v>314</v>
      </c>
      <c r="M33" s="571" t="s">
        <v>681</v>
      </c>
      <c r="N33" s="61"/>
      <c r="O33" s="61"/>
      <c r="P33" s="61"/>
      <c r="Q33" s="61"/>
      <c r="R33" s="62">
        <v>342201</v>
      </c>
    </row>
    <row r="34" spans="2:18" ht="14.25" customHeight="1">
      <c r="B34" s="60"/>
      <c r="C34" s="64"/>
      <c r="D34" s="61" t="s">
        <v>314</v>
      </c>
      <c r="E34" s="571" t="s">
        <v>463</v>
      </c>
      <c r="F34" s="61"/>
      <c r="G34" s="61"/>
      <c r="H34" s="61"/>
      <c r="I34" s="1054">
        <v>2063</v>
      </c>
      <c r="J34" s="60"/>
      <c r="K34" s="64"/>
      <c r="L34" s="61" t="s">
        <v>314</v>
      </c>
      <c r="M34" s="571" t="s">
        <v>462</v>
      </c>
      <c r="N34" s="61"/>
      <c r="O34" s="61"/>
      <c r="P34" s="61"/>
      <c r="Q34" s="61"/>
      <c r="R34" s="62">
        <v>25828</v>
      </c>
    </row>
    <row r="35" spans="2:18" ht="14.25" customHeight="1">
      <c r="B35" s="60"/>
      <c r="C35" s="64"/>
      <c r="D35" s="61" t="s">
        <v>314</v>
      </c>
      <c r="E35" s="571" t="s">
        <v>654</v>
      </c>
      <c r="F35" s="61"/>
      <c r="G35" s="61"/>
      <c r="H35" s="61"/>
      <c r="I35" s="1054">
        <v>2931</v>
      </c>
      <c r="J35" s="60"/>
      <c r="K35" s="64"/>
      <c r="L35" s="61" t="s">
        <v>314</v>
      </c>
      <c r="M35" s="571" t="s">
        <v>464</v>
      </c>
      <c r="N35" s="61"/>
      <c r="O35" s="61"/>
      <c r="P35" s="61"/>
      <c r="Q35" s="61"/>
      <c r="R35" s="62">
        <v>38914</v>
      </c>
    </row>
    <row r="36" spans="2:18" ht="14.25" customHeight="1">
      <c r="B36" s="60"/>
      <c r="C36" s="64"/>
      <c r="D36" s="61" t="s">
        <v>314</v>
      </c>
      <c r="E36" s="571" t="s">
        <v>276</v>
      </c>
      <c r="F36" s="61"/>
      <c r="G36" s="61"/>
      <c r="H36" s="61"/>
      <c r="I36" s="1054">
        <v>25000</v>
      </c>
      <c r="J36" s="60"/>
      <c r="K36" s="64"/>
      <c r="L36" s="61" t="s">
        <v>314</v>
      </c>
      <c r="M36" s="571" t="s">
        <v>657</v>
      </c>
      <c r="N36" s="61"/>
      <c r="O36" s="61"/>
      <c r="P36" s="61"/>
      <c r="Q36" s="61"/>
      <c r="R36" s="62">
        <v>36969</v>
      </c>
    </row>
    <row r="37" spans="2:18" ht="14.25" customHeight="1">
      <c r="B37" s="60"/>
      <c r="C37" s="64"/>
      <c r="D37" s="61" t="s">
        <v>314</v>
      </c>
      <c r="E37" s="571" t="s">
        <v>469</v>
      </c>
      <c r="F37" s="61"/>
      <c r="G37" s="61"/>
      <c r="H37" s="61"/>
      <c r="I37" s="1054">
        <v>12600</v>
      </c>
      <c r="J37" s="60"/>
      <c r="K37" s="64"/>
      <c r="L37" s="61" t="s">
        <v>314</v>
      </c>
      <c r="M37" s="571" t="s">
        <v>463</v>
      </c>
      <c r="N37" s="61"/>
      <c r="O37" s="61"/>
      <c r="P37" s="61"/>
      <c r="Q37" s="61"/>
      <c r="R37" s="62">
        <v>31316</v>
      </c>
    </row>
    <row r="38" spans="2:18" ht="14.25" customHeight="1">
      <c r="B38" s="60"/>
      <c r="C38" s="64"/>
      <c r="D38" s="61" t="s">
        <v>314</v>
      </c>
      <c r="E38" s="571" t="s">
        <v>57</v>
      </c>
      <c r="F38" s="61"/>
      <c r="G38" s="61"/>
      <c r="H38" s="61"/>
      <c r="I38" s="1054">
        <v>105963</v>
      </c>
      <c r="J38" s="60"/>
      <c r="K38" s="64"/>
      <c r="L38" s="61" t="s">
        <v>314</v>
      </c>
      <c r="M38" s="571" t="s">
        <v>654</v>
      </c>
      <c r="N38" s="61"/>
      <c r="O38" s="61"/>
      <c r="P38" s="61"/>
      <c r="Q38" s="61"/>
      <c r="R38" s="62">
        <v>27859</v>
      </c>
    </row>
    <row r="39" spans="2:18" ht="14.25" customHeight="1">
      <c r="B39" s="67"/>
      <c r="C39" s="187"/>
      <c r="D39" s="68"/>
      <c r="E39" s="68"/>
      <c r="F39" s="68"/>
      <c r="G39" s="68"/>
      <c r="H39" s="68"/>
      <c r="I39" s="1110"/>
      <c r="J39" s="67"/>
      <c r="K39" s="187"/>
      <c r="L39" s="68" t="s">
        <v>314</v>
      </c>
      <c r="M39" s="1109" t="s">
        <v>276</v>
      </c>
      <c r="N39" s="68"/>
      <c r="O39" s="68"/>
      <c r="P39" s="68"/>
      <c r="Q39" s="68"/>
      <c r="R39" s="69">
        <v>75331</v>
      </c>
    </row>
    <row r="40" spans="2:18" ht="14.25" customHeight="1">
      <c r="B40" s="60"/>
      <c r="C40" s="64" t="s">
        <v>370</v>
      </c>
      <c r="D40" s="505" t="s">
        <v>371</v>
      </c>
      <c r="E40" s="61"/>
      <c r="F40" s="61"/>
      <c r="G40" s="61"/>
      <c r="H40" s="61"/>
      <c r="I40" s="1054"/>
      <c r="J40" s="60"/>
      <c r="K40" s="64"/>
      <c r="L40" s="61" t="s">
        <v>314</v>
      </c>
      <c r="M40" s="571" t="s">
        <v>469</v>
      </c>
      <c r="N40" s="61"/>
      <c r="O40" s="61"/>
      <c r="P40" s="61"/>
      <c r="Q40" s="61"/>
      <c r="R40" s="62">
        <f>96298+100</f>
        <v>96398</v>
      </c>
    </row>
    <row r="41" spans="2:18" ht="14.25" customHeight="1">
      <c r="B41" s="60"/>
      <c r="C41" s="64"/>
      <c r="D41" s="61" t="s">
        <v>314</v>
      </c>
      <c r="E41" s="571" t="s">
        <v>57</v>
      </c>
      <c r="F41" s="61"/>
      <c r="G41" s="61"/>
      <c r="H41" s="61"/>
      <c r="I41" s="1054">
        <v>1000</v>
      </c>
      <c r="J41" s="60"/>
      <c r="K41" s="64"/>
      <c r="L41" s="61" t="s">
        <v>314</v>
      </c>
      <c r="M41" s="571" t="s">
        <v>682</v>
      </c>
      <c r="N41" s="61"/>
      <c r="O41" s="61"/>
      <c r="P41" s="61"/>
      <c r="Q41" s="61"/>
      <c r="R41" s="62">
        <v>5734</v>
      </c>
    </row>
    <row r="42" spans="2:18" ht="14.25" customHeight="1">
      <c r="B42" s="60"/>
      <c r="C42" s="64"/>
      <c r="D42" s="61"/>
      <c r="E42" s="61"/>
      <c r="F42" s="61"/>
      <c r="G42" s="61"/>
      <c r="H42" s="61"/>
      <c r="I42" s="1054"/>
      <c r="J42" s="60"/>
      <c r="K42" s="64"/>
      <c r="L42" s="61" t="s">
        <v>314</v>
      </c>
      <c r="M42" s="571" t="s">
        <v>57</v>
      </c>
      <c r="N42" s="61"/>
      <c r="O42" s="61"/>
      <c r="P42" s="61"/>
      <c r="Q42" s="61"/>
      <c r="R42" s="62">
        <v>272942</v>
      </c>
    </row>
    <row r="43" spans="2:18" ht="14.25" customHeight="1">
      <c r="B43" s="60"/>
      <c r="C43" s="64" t="s">
        <v>375</v>
      </c>
      <c r="D43" s="505" t="s">
        <v>518</v>
      </c>
      <c r="E43" s="61"/>
      <c r="F43" s="61"/>
      <c r="G43" s="61"/>
      <c r="H43" s="61"/>
      <c r="I43" s="1054"/>
      <c r="J43" s="60"/>
      <c r="K43" s="64"/>
      <c r="L43" s="61"/>
      <c r="M43" s="61"/>
      <c r="N43" s="61"/>
      <c r="O43" s="61"/>
      <c r="P43" s="61"/>
      <c r="Q43" s="61"/>
      <c r="R43" s="62"/>
    </row>
    <row r="44" spans="2:18" ht="14.25" customHeight="1">
      <c r="B44" s="60"/>
      <c r="C44" s="64"/>
      <c r="D44" s="61" t="s">
        <v>314</v>
      </c>
      <c r="E44" s="571" t="s">
        <v>57</v>
      </c>
      <c r="F44" s="61"/>
      <c r="G44" s="61"/>
      <c r="H44" s="61"/>
      <c r="I44" s="1054">
        <v>28000</v>
      </c>
      <c r="J44" s="60"/>
      <c r="K44" s="64" t="s">
        <v>445</v>
      </c>
      <c r="L44" s="505" t="s">
        <v>516</v>
      </c>
      <c r="M44" s="61"/>
      <c r="N44" s="61"/>
      <c r="O44" s="61"/>
      <c r="P44" s="61"/>
      <c r="Q44" s="61"/>
      <c r="R44" s="62"/>
    </row>
    <row r="45" spans="2:18" ht="14.25" customHeight="1">
      <c r="B45" s="60"/>
      <c r="C45" s="64"/>
      <c r="D45" s="61"/>
      <c r="E45" s="61"/>
      <c r="F45" s="61"/>
      <c r="G45" s="61"/>
      <c r="H45" s="61"/>
      <c r="I45" s="1054"/>
      <c r="J45" s="60"/>
      <c r="K45" s="64"/>
      <c r="L45" s="61" t="s">
        <v>314</v>
      </c>
      <c r="M45" s="61" t="s">
        <v>57</v>
      </c>
      <c r="N45" s="61"/>
      <c r="O45" s="61"/>
      <c r="P45" s="61"/>
      <c r="Q45" s="61"/>
      <c r="R45" s="62">
        <v>139500</v>
      </c>
    </row>
    <row r="46" spans="2:18" ht="14.25" customHeight="1">
      <c r="B46" s="60"/>
      <c r="C46" s="64" t="s">
        <v>378</v>
      </c>
      <c r="D46" s="505" t="s">
        <v>519</v>
      </c>
      <c r="E46" s="61"/>
      <c r="F46" s="61"/>
      <c r="G46" s="61"/>
      <c r="H46" s="61"/>
      <c r="I46" s="1054"/>
      <c r="J46" s="60"/>
      <c r="K46" s="64"/>
      <c r="L46" s="61"/>
      <c r="M46" s="61"/>
      <c r="N46" s="61"/>
      <c r="O46" s="61"/>
      <c r="P46" s="61"/>
      <c r="Q46" s="61"/>
      <c r="R46" s="62"/>
    </row>
    <row r="47" spans="2:18" ht="14.25" customHeight="1">
      <c r="B47" s="60"/>
      <c r="C47" s="64"/>
      <c r="D47" s="61" t="s">
        <v>314</v>
      </c>
      <c r="E47" s="571" t="s">
        <v>57</v>
      </c>
      <c r="F47" s="61"/>
      <c r="G47" s="61"/>
      <c r="H47" s="61"/>
      <c r="I47" s="1054">
        <v>100</v>
      </c>
      <c r="J47" s="1062"/>
      <c r="K47" s="64" t="s">
        <v>457</v>
      </c>
      <c r="L47" s="505" t="s">
        <v>447</v>
      </c>
      <c r="M47" s="61"/>
      <c r="N47" s="61"/>
      <c r="O47" s="61"/>
      <c r="P47" s="61"/>
      <c r="Q47" s="61"/>
      <c r="R47" s="62"/>
    </row>
    <row r="48" spans="2:18" ht="14.25" customHeight="1">
      <c r="B48" s="60"/>
      <c r="C48" s="64"/>
      <c r="D48" s="61"/>
      <c r="E48" s="61"/>
      <c r="F48" s="61"/>
      <c r="G48" s="61"/>
      <c r="H48" s="61"/>
      <c r="I48" s="1054"/>
      <c r="J48" s="60"/>
      <c r="K48" s="64"/>
      <c r="L48" s="61" t="s">
        <v>314</v>
      </c>
      <c r="M48" s="61" t="s">
        <v>57</v>
      </c>
      <c r="N48" s="61"/>
      <c r="O48" s="61"/>
      <c r="P48" s="61"/>
      <c r="Q48" s="61"/>
      <c r="R48" s="62">
        <f>336259+586026+172537</f>
        <v>1094822</v>
      </c>
    </row>
    <row r="49" spans="2:18" ht="14.25" customHeight="1">
      <c r="B49" s="60"/>
      <c r="C49" s="64"/>
      <c r="D49" s="61"/>
      <c r="E49" s="61"/>
      <c r="F49" s="61"/>
      <c r="G49" s="61"/>
      <c r="H49" s="61"/>
      <c r="I49" s="1054"/>
      <c r="J49" s="60"/>
      <c r="K49" s="64"/>
      <c r="L49" s="61"/>
      <c r="M49" s="61"/>
      <c r="N49" s="61"/>
      <c r="O49" s="61"/>
      <c r="P49" s="61"/>
      <c r="Q49" s="61"/>
      <c r="R49" s="62"/>
    </row>
    <row r="50" spans="2:18" ht="14.25" customHeight="1">
      <c r="B50" s="60"/>
      <c r="C50" s="65"/>
      <c r="D50" s="66"/>
      <c r="E50" s="61"/>
      <c r="F50" s="61"/>
      <c r="G50" s="61"/>
      <c r="H50" s="61"/>
      <c r="I50" s="1054"/>
      <c r="J50" s="60"/>
      <c r="K50" s="64" t="s">
        <v>449</v>
      </c>
      <c r="L50" s="505" t="s">
        <v>296</v>
      </c>
      <c r="M50" s="61"/>
      <c r="N50" s="61"/>
      <c r="O50" s="61"/>
      <c r="P50" s="61"/>
      <c r="Q50" s="61"/>
      <c r="R50" s="62"/>
    </row>
    <row r="51" spans="2:18" ht="14.25" customHeight="1">
      <c r="B51" s="60"/>
      <c r="C51" s="64"/>
      <c r="D51" s="66"/>
      <c r="E51" s="61"/>
      <c r="F51" s="61"/>
      <c r="G51" s="61"/>
      <c r="H51" s="61"/>
      <c r="I51" s="1054"/>
      <c r="J51" s="60"/>
      <c r="K51" s="64"/>
      <c r="L51" s="61" t="s">
        <v>314</v>
      </c>
      <c r="M51" s="571" t="s">
        <v>681</v>
      </c>
      <c r="N51" s="61"/>
      <c r="O51" s="61"/>
      <c r="P51" s="61"/>
      <c r="Q51" s="61"/>
      <c r="R51" s="62">
        <v>12964</v>
      </c>
    </row>
    <row r="52" spans="2:18" ht="14.25" customHeight="1">
      <c r="B52" s="60"/>
      <c r="C52" s="63"/>
      <c r="D52" s="61"/>
      <c r="E52" s="61"/>
      <c r="F52" s="61"/>
      <c r="G52" s="61"/>
      <c r="H52" s="61"/>
      <c r="I52" s="1054"/>
      <c r="J52" s="60"/>
      <c r="K52" s="64"/>
      <c r="L52" s="61" t="s">
        <v>314</v>
      </c>
      <c r="M52" s="571" t="s">
        <v>276</v>
      </c>
      <c r="N52" s="61"/>
      <c r="O52" s="61"/>
      <c r="P52" s="61"/>
      <c r="Q52" s="61"/>
      <c r="R52" s="62">
        <v>2000</v>
      </c>
    </row>
    <row r="53" spans="2:18" ht="14.25" customHeight="1">
      <c r="B53" s="60"/>
      <c r="C53" s="63"/>
      <c r="D53" s="61"/>
      <c r="E53" s="61"/>
      <c r="F53" s="61"/>
      <c r="G53" s="61"/>
      <c r="H53" s="61"/>
      <c r="I53" s="1054"/>
      <c r="J53" s="60"/>
      <c r="K53" s="64"/>
      <c r="L53" s="61" t="s">
        <v>314</v>
      </c>
      <c r="M53" s="571" t="s">
        <v>469</v>
      </c>
      <c r="N53" s="61"/>
      <c r="O53" s="61"/>
      <c r="P53" s="61"/>
      <c r="Q53" s="61"/>
      <c r="R53" s="62">
        <v>5000</v>
      </c>
    </row>
    <row r="54" spans="2:18" ht="14.25" customHeight="1">
      <c r="B54" s="60"/>
      <c r="C54" s="64"/>
      <c r="D54" s="61"/>
      <c r="E54" s="61"/>
      <c r="F54" s="61"/>
      <c r="G54" s="61"/>
      <c r="H54" s="61"/>
      <c r="I54" s="1054"/>
      <c r="J54" s="60"/>
      <c r="K54" s="64"/>
      <c r="L54" s="61" t="s">
        <v>314</v>
      </c>
      <c r="M54" s="61" t="s">
        <v>57</v>
      </c>
      <c r="N54" s="61"/>
      <c r="O54" s="61"/>
      <c r="P54" s="61"/>
      <c r="Q54" s="61"/>
      <c r="R54" s="62">
        <v>131208</v>
      </c>
    </row>
    <row r="55" spans="2:18" ht="14.25" customHeight="1">
      <c r="B55" s="60"/>
      <c r="C55" s="64"/>
      <c r="D55" s="61"/>
      <c r="E55" s="61"/>
      <c r="F55" s="61"/>
      <c r="G55" s="61"/>
      <c r="H55" s="61"/>
      <c r="I55" s="1054"/>
      <c r="J55" s="60"/>
      <c r="K55" s="64"/>
      <c r="L55" s="61"/>
      <c r="M55" s="61"/>
      <c r="N55" s="61"/>
      <c r="O55" s="61"/>
      <c r="P55" s="61"/>
      <c r="Q55" s="61"/>
      <c r="R55" s="62"/>
    </row>
    <row r="56" spans="2:18" ht="14.25" customHeight="1">
      <c r="B56" s="60"/>
      <c r="C56" s="64"/>
      <c r="D56" s="61"/>
      <c r="E56" s="61"/>
      <c r="F56" s="61"/>
      <c r="G56" s="61"/>
      <c r="H56" s="61"/>
      <c r="I56" s="1054"/>
      <c r="J56" s="60"/>
      <c r="K56" s="64" t="s">
        <v>450</v>
      </c>
      <c r="L56" s="505" t="s">
        <v>295</v>
      </c>
      <c r="M56" s="61"/>
      <c r="N56" s="61"/>
      <c r="O56" s="61"/>
      <c r="P56" s="61"/>
      <c r="Q56" s="61"/>
      <c r="R56" s="62"/>
    </row>
    <row r="57" spans="2:18" ht="14.25" customHeight="1">
      <c r="B57" s="60"/>
      <c r="C57" s="64"/>
      <c r="D57" s="61"/>
      <c r="E57" s="61"/>
      <c r="F57" s="61"/>
      <c r="G57" s="61"/>
      <c r="H57" s="61"/>
      <c r="I57" s="1054"/>
      <c r="J57" s="60"/>
      <c r="K57" s="64"/>
      <c r="L57" s="61" t="s">
        <v>314</v>
      </c>
      <c r="M57" s="61" t="s">
        <v>57</v>
      </c>
      <c r="N57" s="61"/>
      <c r="O57" s="61"/>
      <c r="P57" s="61"/>
      <c r="Q57" s="61"/>
      <c r="R57" s="62">
        <v>25692</v>
      </c>
    </row>
    <row r="58" spans="2:18" ht="14.25" customHeight="1">
      <c r="B58" s="60"/>
      <c r="C58" s="63"/>
      <c r="D58" s="61"/>
      <c r="E58" s="61"/>
      <c r="F58" s="61"/>
      <c r="G58" s="61"/>
      <c r="H58" s="61"/>
      <c r="I58" s="1054"/>
      <c r="J58" s="60"/>
      <c r="K58" s="64"/>
      <c r="L58" s="61"/>
      <c r="M58" s="61"/>
      <c r="N58" s="61"/>
      <c r="O58" s="61"/>
      <c r="P58" s="61"/>
      <c r="Q58" s="61"/>
      <c r="R58" s="62"/>
    </row>
    <row r="59" spans="2:18" ht="14.25" customHeight="1">
      <c r="B59" s="60"/>
      <c r="C59" s="61"/>
      <c r="D59" s="61"/>
      <c r="E59" s="61"/>
      <c r="F59" s="61"/>
      <c r="G59" s="61"/>
      <c r="H59" s="61"/>
      <c r="I59" s="1054"/>
      <c r="J59" s="60"/>
      <c r="K59" s="64" t="s">
        <v>451</v>
      </c>
      <c r="L59" s="505" t="s">
        <v>436</v>
      </c>
      <c r="M59" s="61"/>
      <c r="N59" s="61"/>
      <c r="O59" s="61"/>
      <c r="P59" s="61"/>
      <c r="Q59" s="61"/>
      <c r="R59" s="62"/>
    </row>
    <row r="60" spans="2:18" ht="14.25" customHeight="1">
      <c r="B60" s="60"/>
      <c r="C60" s="63"/>
      <c r="D60" s="61"/>
      <c r="E60" s="61"/>
      <c r="F60" s="61"/>
      <c r="G60" s="61"/>
      <c r="H60" s="61"/>
      <c r="I60" s="1054"/>
      <c r="J60" s="60"/>
      <c r="K60" s="64"/>
      <c r="L60" s="61" t="s">
        <v>314</v>
      </c>
      <c r="M60" s="61" t="s">
        <v>57</v>
      </c>
      <c r="N60" s="61"/>
      <c r="O60" s="61"/>
      <c r="P60" s="61"/>
      <c r="Q60" s="61"/>
      <c r="R60" s="62">
        <v>4450</v>
      </c>
    </row>
    <row r="61" spans="2:18" ht="14.25" customHeight="1">
      <c r="B61" s="60"/>
      <c r="C61" s="66"/>
      <c r="D61" s="61"/>
      <c r="E61" s="61"/>
      <c r="F61" s="61"/>
      <c r="G61" s="61"/>
      <c r="H61" s="61"/>
      <c r="I61" s="1054"/>
      <c r="J61" s="67"/>
      <c r="K61" s="187"/>
      <c r="L61" s="68"/>
      <c r="M61" s="68"/>
      <c r="N61" s="68"/>
      <c r="O61" s="68"/>
      <c r="P61" s="68"/>
      <c r="Q61" s="68"/>
      <c r="R61" s="69"/>
    </row>
    <row r="62" spans="2:18" ht="14.25" customHeight="1">
      <c r="B62" s="57"/>
      <c r="C62" s="58"/>
      <c r="D62" s="58"/>
      <c r="E62" s="58"/>
      <c r="F62" s="58"/>
      <c r="G62" s="58"/>
      <c r="H62" s="58"/>
      <c r="I62" s="1055"/>
      <c r="J62" s="60"/>
      <c r="K62" s="61"/>
      <c r="L62" s="61"/>
      <c r="M62" s="61"/>
      <c r="N62" s="61"/>
      <c r="O62" s="61"/>
      <c r="P62" s="61"/>
      <c r="Q62" s="61"/>
      <c r="R62" s="62"/>
    </row>
    <row r="63" spans="2:18" ht="14.25" customHeight="1">
      <c r="B63" s="70" t="s">
        <v>219</v>
      </c>
      <c r="C63" s="71"/>
      <c r="D63" s="71"/>
      <c r="E63" s="71"/>
      <c r="F63" s="71"/>
      <c r="G63" s="71"/>
      <c r="H63" s="71"/>
      <c r="I63" s="1056">
        <f>SUM(I7:I61)</f>
        <v>3423291</v>
      </c>
      <c r="J63" s="1063" t="s">
        <v>220</v>
      </c>
      <c r="K63" s="61"/>
      <c r="L63" s="61"/>
      <c r="M63" s="61"/>
      <c r="N63" s="61"/>
      <c r="O63" s="61"/>
      <c r="P63" s="61"/>
      <c r="Q63" s="61"/>
      <c r="R63" s="72">
        <f>SUM(R7:R61)</f>
        <v>4241422</v>
      </c>
    </row>
    <row r="64" spans="2:18" ht="14.25" customHeight="1">
      <c r="B64" s="73"/>
      <c r="C64" s="74"/>
      <c r="D64" s="74"/>
      <c r="E64" s="74"/>
      <c r="F64" s="74"/>
      <c r="G64" s="74"/>
      <c r="H64" s="74"/>
      <c r="I64" s="1057"/>
      <c r="J64" s="67"/>
      <c r="K64" s="68"/>
      <c r="L64" s="68"/>
      <c r="M64" s="68"/>
      <c r="N64" s="68"/>
      <c r="O64" s="68"/>
      <c r="P64" s="68"/>
      <c r="Q64" s="68"/>
      <c r="R64" s="69"/>
    </row>
    <row r="65" spans="2:18" ht="14.25" customHeight="1">
      <c r="B65" s="70"/>
      <c r="C65" s="71"/>
      <c r="D65" s="71"/>
      <c r="E65" s="71"/>
      <c r="F65" s="71"/>
      <c r="G65" s="71"/>
      <c r="H65" s="71"/>
      <c r="I65" s="1056"/>
      <c r="J65" s="60"/>
      <c r="K65" s="61"/>
      <c r="L65" s="61"/>
      <c r="M65" s="61"/>
      <c r="N65" s="61"/>
      <c r="O65" s="61"/>
      <c r="P65" s="61"/>
      <c r="Q65" s="61"/>
      <c r="R65" s="59"/>
    </row>
    <row r="66" spans="2:18" ht="14.25" customHeight="1">
      <c r="B66" s="60"/>
      <c r="C66" s="61" t="s">
        <v>381</v>
      </c>
      <c r="D66" s="61" t="s">
        <v>382</v>
      </c>
      <c r="E66" s="61"/>
      <c r="F66" s="61"/>
      <c r="G66" s="61"/>
      <c r="H66" s="61"/>
      <c r="I66" s="1058"/>
      <c r="J66" s="1064"/>
      <c r="K66" s="61" t="s">
        <v>569</v>
      </c>
      <c r="L66" s="61" t="s">
        <v>293</v>
      </c>
      <c r="M66" s="61"/>
      <c r="N66" s="75"/>
      <c r="O66" s="75"/>
      <c r="P66" s="75"/>
      <c r="Q66" s="75"/>
      <c r="R66" s="62">
        <v>0</v>
      </c>
    </row>
    <row r="67" spans="2:18" ht="6" customHeight="1">
      <c r="B67" s="60"/>
      <c r="C67" s="61"/>
      <c r="D67" s="61"/>
      <c r="E67" s="61"/>
      <c r="F67" s="61"/>
      <c r="G67" s="61"/>
      <c r="H67" s="61"/>
      <c r="I67" s="1058"/>
      <c r="J67" s="186"/>
      <c r="K67" s="61"/>
      <c r="L67" s="61"/>
      <c r="M67" s="61"/>
      <c r="N67" s="75"/>
      <c r="O67" s="75"/>
      <c r="P67" s="75"/>
      <c r="Q67" s="75"/>
      <c r="R67" s="62"/>
    </row>
    <row r="68" spans="2:18" ht="14.25" customHeight="1">
      <c r="B68" s="60"/>
      <c r="C68" s="61"/>
      <c r="D68" s="61" t="s">
        <v>638</v>
      </c>
      <c r="E68" s="61"/>
      <c r="F68" s="61"/>
      <c r="G68" s="61"/>
      <c r="H68" s="61"/>
      <c r="I68" s="1058"/>
      <c r="J68" s="186"/>
      <c r="K68" s="61"/>
      <c r="L68" s="61"/>
      <c r="M68" s="61"/>
      <c r="N68" s="61"/>
      <c r="O68" s="75"/>
      <c r="P68" s="75"/>
      <c r="Q68" s="75"/>
      <c r="R68" s="62"/>
    </row>
    <row r="69" spans="2:18" ht="14.25" customHeight="1">
      <c r="B69" s="60"/>
      <c r="C69" s="61"/>
      <c r="D69" s="61" t="s">
        <v>305</v>
      </c>
      <c r="E69" s="61" t="s">
        <v>109</v>
      </c>
      <c r="F69" s="61"/>
      <c r="G69" s="61"/>
      <c r="H69" s="61"/>
      <c r="I69" s="1058"/>
      <c r="J69" s="186"/>
      <c r="K69" s="61"/>
      <c r="L69" s="61"/>
      <c r="M69" s="61"/>
      <c r="N69" s="75"/>
      <c r="O69" s="75"/>
      <c r="P69" s="75"/>
      <c r="Q69" s="75"/>
      <c r="R69" s="62"/>
    </row>
    <row r="70" spans="2:18" ht="14.25" customHeight="1">
      <c r="B70" s="60"/>
      <c r="C70" s="61"/>
      <c r="D70" s="63" t="s">
        <v>314</v>
      </c>
      <c r="E70" s="61" t="s">
        <v>57</v>
      </c>
      <c r="F70" s="61"/>
      <c r="G70" s="61"/>
      <c r="H70" s="61"/>
      <c r="I70" s="1058">
        <v>672331</v>
      </c>
      <c r="J70" s="186"/>
      <c r="K70" s="75"/>
      <c r="L70" s="75"/>
      <c r="M70" s="75"/>
      <c r="N70" s="75"/>
      <c r="O70" s="75"/>
      <c r="P70" s="75"/>
      <c r="Q70" s="75"/>
      <c r="R70" s="72"/>
    </row>
    <row r="71" spans="2:18" ht="7.5" customHeight="1">
      <c r="B71" s="60"/>
      <c r="C71" s="61"/>
      <c r="D71" s="61"/>
      <c r="E71" s="61"/>
      <c r="F71" s="61"/>
      <c r="G71" s="61"/>
      <c r="H71" s="61"/>
      <c r="I71" s="1058"/>
      <c r="J71" s="186"/>
      <c r="K71" s="75"/>
      <c r="L71" s="75"/>
      <c r="M71" s="75"/>
      <c r="N71" s="75"/>
      <c r="O71" s="75"/>
      <c r="P71" s="75"/>
      <c r="Q71" s="75"/>
      <c r="R71" s="72"/>
    </row>
    <row r="72" spans="2:18" ht="14.25" customHeight="1">
      <c r="B72" s="60"/>
      <c r="C72" s="61"/>
      <c r="D72" s="61" t="s">
        <v>307</v>
      </c>
      <c r="E72" s="61" t="s">
        <v>110</v>
      </c>
      <c r="F72" s="61"/>
      <c r="G72" s="61"/>
      <c r="H72" s="61"/>
      <c r="I72" s="1058"/>
      <c r="J72" s="186"/>
      <c r="K72" s="75"/>
      <c r="L72" s="75"/>
      <c r="M72" s="75"/>
      <c r="N72" s="75"/>
      <c r="O72" s="75"/>
      <c r="P72" s="75"/>
      <c r="Q72" s="75"/>
      <c r="R72" s="72"/>
    </row>
    <row r="73" spans="2:18" ht="14.25" customHeight="1">
      <c r="B73" s="60"/>
      <c r="C73" s="61"/>
      <c r="D73" s="63" t="s">
        <v>314</v>
      </c>
      <c r="E73" s="61" t="s">
        <v>57</v>
      </c>
      <c r="F73" s="61"/>
      <c r="G73" s="61"/>
      <c r="H73" s="61"/>
      <c r="I73" s="1054">
        <v>145800</v>
      </c>
      <c r="J73" s="186"/>
      <c r="K73" s="75"/>
      <c r="L73" s="75"/>
      <c r="M73" s="75"/>
      <c r="N73" s="75"/>
      <c r="O73" s="75"/>
      <c r="P73" s="75"/>
      <c r="Q73" s="75"/>
      <c r="R73" s="72"/>
    </row>
    <row r="74" spans="2:18" ht="14.25" customHeight="1">
      <c r="B74" s="67"/>
      <c r="C74" s="68"/>
      <c r="D74" s="68"/>
      <c r="E74" s="68"/>
      <c r="F74" s="68"/>
      <c r="G74" s="68"/>
      <c r="H74" s="68"/>
      <c r="I74" s="1059"/>
      <c r="J74" s="185"/>
      <c r="K74" s="76"/>
      <c r="L74" s="76"/>
      <c r="M74" s="76"/>
      <c r="N74" s="76"/>
      <c r="O74" s="76"/>
      <c r="P74" s="76"/>
      <c r="Q74" s="76"/>
      <c r="R74" s="77"/>
    </row>
    <row r="75" spans="2:18" ht="7.5" customHeight="1">
      <c r="B75" s="60"/>
      <c r="C75" s="61"/>
      <c r="D75" s="61"/>
      <c r="E75" s="61"/>
      <c r="F75" s="61"/>
      <c r="G75" s="61"/>
      <c r="H75" s="61"/>
      <c r="I75" s="1054"/>
      <c r="J75" s="186"/>
      <c r="K75" s="75"/>
      <c r="L75" s="75"/>
      <c r="M75" s="75"/>
      <c r="N75" s="75"/>
      <c r="O75" s="75"/>
      <c r="P75" s="75"/>
      <c r="Q75" s="75"/>
      <c r="R75" s="72"/>
    </row>
    <row r="76" spans="2:18" ht="14.25" customHeight="1">
      <c r="B76" s="70" t="s">
        <v>221</v>
      </c>
      <c r="C76" s="61"/>
      <c r="D76" s="61"/>
      <c r="E76" s="61"/>
      <c r="F76" s="61"/>
      <c r="G76" s="61"/>
      <c r="H76" s="61"/>
      <c r="I76" s="1060">
        <f>SUM(I65:I74)</f>
        <v>818131</v>
      </c>
      <c r="J76" s="1065" t="s">
        <v>204</v>
      </c>
      <c r="K76" s="61"/>
      <c r="L76" s="75"/>
      <c r="M76" s="75"/>
      <c r="N76" s="75"/>
      <c r="O76" s="75"/>
      <c r="P76" s="75"/>
      <c r="Q76" s="75"/>
      <c r="R76" s="72">
        <f>SUM(R66:R75)</f>
        <v>0</v>
      </c>
    </row>
    <row r="77" spans="2:18" ht="6" customHeight="1">
      <c r="B77" s="60"/>
      <c r="C77" s="61"/>
      <c r="D77" s="61"/>
      <c r="E77" s="61"/>
      <c r="F77" s="61"/>
      <c r="G77" s="61"/>
      <c r="H77" s="61"/>
      <c r="I77" s="1054"/>
      <c r="J77" s="185"/>
      <c r="K77" s="76"/>
      <c r="L77" s="76"/>
      <c r="M77" s="76"/>
      <c r="N77" s="76"/>
      <c r="O77" s="76"/>
      <c r="P77" s="76"/>
      <c r="Q77" s="76"/>
      <c r="R77" s="77"/>
    </row>
    <row r="78" spans="2:18" ht="21.75" customHeight="1">
      <c r="B78" s="78" t="s">
        <v>222</v>
      </c>
      <c r="C78" s="79"/>
      <c r="D78" s="80"/>
      <c r="E78" s="80"/>
      <c r="F78" s="80"/>
      <c r="G78" s="80"/>
      <c r="H78" s="80"/>
      <c r="I78" s="1061">
        <f>+I76+I63</f>
        <v>4241422</v>
      </c>
      <c r="J78" s="78" t="s">
        <v>223</v>
      </c>
      <c r="K78" s="80"/>
      <c r="L78" s="80"/>
      <c r="M78" s="80"/>
      <c r="N78" s="80"/>
      <c r="O78" s="80"/>
      <c r="P78" s="80"/>
      <c r="Q78" s="80"/>
      <c r="R78" s="81">
        <f>+R76+R63</f>
        <v>4241422</v>
      </c>
    </row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90" ht="9" customHeight="1"/>
  </sheetData>
  <sheetProtection/>
  <mergeCells count="3">
    <mergeCell ref="B4:R4"/>
    <mergeCell ref="B6:I6"/>
    <mergeCell ref="J6:Q6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1"/>
  <headerFooter differentFirst="1"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9.125" style="0" customWidth="1"/>
    <col min="2" max="2" width="18.75390625" style="0" customWidth="1"/>
    <col min="3" max="3" width="19.125" style="0" customWidth="1"/>
    <col min="4" max="4" width="13.75390625" style="0" customWidth="1"/>
    <col min="5" max="6" width="16.00390625" style="0" customWidth="1"/>
    <col min="7" max="7" width="15.25390625" style="0" customWidth="1"/>
    <col min="8" max="8" width="15.625" style="0" customWidth="1"/>
    <col min="9" max="9" width="16.00390625" style="0" customWidth="1"/>
  </cols>
  <sheetData>
    <row r="1" spans="1:9" ht="13.5" customHeight="1">
      <c r="A1" s="82"/>
      <c r="B1" s="82"/>
      <c r="C1" s="82"/>
      <c r="D1" s="82"/>
      <c r="E1" s="83"/>
      <c r="F1" s="84"/>
      <c r="H1" s="779"/>
      <c r="I1" s="82"/>
    </row>
    <row r="2" spans="1:9" ht="15" customHeight="1">
      <c r="A2" s="82"/>
      <c r="B2" s="82"/>
      <c r="C2" s="82"/>
      <c r="D2" s="82"/>
      <c r="E2" s="83"/>
      <c r="F2" s="84"/>
      <c r="G2" s="1271" t="s">
        <v>912</v>
      </c>
      <c r="H2" s="1271"/>
      <c r="I2" s="82"/>
    </row>
    <row r="3" spans="1:9" ht="15" customHeight="1">
      <c r="A3" s="82"/>
      <c r="B3" s="82"/>
      <c r="C3" s="82"/>
      <c r="D3" s="82"/>
      <c r="E3" s="83"/>
      <c r="F3" s="84"/>
      <c r="G3" s="20"/>
      <c r="H3" s="780" t="s">
        <v>269</v>
      </c>
      <c r="I3" s="82"/>
    </row>
    <row r="4" spans="1:9" ht="15" customHeight="1">
      <c r="A4" s="1272" t="s">
        <v>224</v>
      </c>
      <c r="B4" s="1272"/>
      <c r="C4" s="1272"/>
      <c r="D4" s="1272"/>
      <c r="E4" s="1272"/>
      <c r="F4" s="1272"/>
      <c r="G4" s="1272"/>
      <c r="H4" s="1272"/>
      <c r="I4" s="82"/>
    </row>
    <row r="5" spans="1:9" ht="15" customHeight="1">
      <c r="A5" s="1272" t="s">
        <v>225</v>
      </c>
      <c r="B5" s="1272"/>
      <c r="C5" s="1272"/>
      <c r="D5" s="1272"/>
      <c r="E5" s="1272"/>
      <c r="F5" s="1272"/>
      <c r="G5" s="1272"/>
      <c r="H5" s="1272"/>
      <c r="I5" s="82"/>
    </row>
    <row r="6" spans="1:9" ht="12.75" customHeight="1">
      <c r="A6" s="82"/>
      <c r="B6" s="82"/>
      <c r="C6" s="82"/>
      <c r="D6" s="82"/>
      <c r="E6" s="82"/>
      <c r="F6" s="82"/>
      <c r="G6" s="82"/>
      <c r="H6" s="82"/>
      <c r="I6" s="82"/>
    </row>
    <row r="7" spans="1:9" ht="18" customHeight="1">
      <c r="A7" s="82"/>
      <c r="B7" s="82"/>
      <c r="C7" s="82"/>
      <c r="D7" s="82"/>
      <c r="E7" s="85"/>
      <c r="F7" s="82"/>
      <c r="G7" s="82" t="s">
        <v>226</v>
      </c>
      <c r="H7" s="82"/>
      <c r="I7" s="82"/>
    </row>
    <row r="8" spans="1:9" ht="13.5" customHeight="1">
      <c r="A8" s="1273" t="s">
        <v>227</v>
      </c>
      <c r="B8" s="1273" t="s">
        <v>228</v>
      </c>
      <c r="C8" s="1277" t="s">
        <v>35</v>
      </c>
      <c r="D8" s="1277"/>
      <c r="E8" s="1277"/>
      <c r="F8" s="1277"/>
      <c r="G8" s="1277"/>
      <c r="H8" s="1277"/>
      <c r="I8" s="82"/>
    </row>
    <row r="9" spans="1:9" ht="14.25" customHeight="1">
      <c r="A9" s="1274"/>
      <c r="B9" s="1275"/>
      <c r="C9" s="87" t="s">
        <v>229</v>
      </c>
      <c r="D9" s="86">
        <v>2017</v>
      </c>
      <c r="E9" s="86">
        <v>2018</v>
      </c>
      <c r="F9" s="86">
        <v>2019</v>
      </c>
      <c r="G9" s="86">
        <v>2020</v>
      </c>
      <c r="H9" s="86" t="s">
        <v>826</v>
      </c>
      <c r="I9" s="82"/>
    </row>
    <row r="10" spans="1:9" ht="14.25" customHeight="1">
      <c r="A10" s="1274"/>
      <c r="B10" s="1276"/>
      <c r="C10" s="88" t="s">
        <v>230</v>
      </c>
      <c r="D10" s="1278" t="s">
        <v>231</v>
      </c>
      <c r="E10" s="1279"/>
      <c r="F10" s="1279"/>
      <c r="G10" s="1279"/>
      <c r="H10" s="1280"/>
      <c r="I10" s="82"/>
    </row>
    <row r="11" spans="1:9" ht="31.5" customHeight="1">
      <c r="A11" s="89" t="s">
        <v>232</v>
      </c>
      <c r="B11" s="90">
        <f>SUM(C11+D11+E11+F11+G11+H11)</f>
        <v>13784</v>
      </c>
      <c r="C11" s="90">
        <f>8448+606</f>
        <v>9054</v>
      </c>
      <c r="D11" s="90">
        <v>728</v>
      </c>
      <c r="E11" s="90">
        <v>728</v>
      </c>
      <c r="F11" s="90">
        <v>728</v>
      </c>
      <c r="G11" s="90">
        <v>728</v>
      </c>
      <c r="H11" s="90">
        <f>2424-606</f>
        <v>1818</v>
      </c>
      <c r="I11" s="82"/>
    </row>
    <row r="12" spans="1:9" ht="31.5" customHeight="1">
      <c r="A12" s="89" t="s">
        <v>233</v>
      </c>
      <c r="B12" s="90">
        <f>SUM(C12+D12+E12+F12+G12+H12)</f>
        <v>26829</v>
      </c>
      <c r="C12" s="90">
        <f>10101+1379</f>
        <v>11480</v>
      </c>
      <c r="D12" s="90">
        <v>1385</v>
      </c>
      <c r="E12" s="90">
        <v>1385</v>
      </c>
      <c r="F12" s="90">
        <v>1385</v>
      </c>
      <c r="G12" s="90">
        <v>1385</v>
      </c>
      <c r="H12" s="90">
        <f>11336-1527</f>
        <v>9809</v>
      </c>
      <c r="I12" s="82"/>
    </row>
    <row r="13" spans="1:9" ht="34.5" customHeight="1">
      <c r="A13" s="1112" t="s">
        <v>827</v>
      </c>
      <c r="B13" s="90">
        <f>SUM(C13:H13)</f>
        <v>23355</v>
      </c>
      <c r="C13" s="90">
        <f>6270+1800+1385+1700+1700+1500</f>
        <v>14355</v>
      </c>
      <c r="D13" s="90">
        <v>1000</v>
      </c>
      <c r="E13" s="90">
        <v>1000</v>
      </c>
      <c r="F13" s="90">
        <v>1000</v>
      </c>
      <c r="G13" s="90">
        <v>1000</v>
      </c>
      <c r="H13" s="90">
        <v>5000</v>
      </c>
      <c r="I13" s="82"/>
    </row>
    <row r="14" spans="1:9" ht="38.25" customHeight="1">
      <c r="A14" s="1112" t="s">
        <v>898</v>
      </c>
      <c r="B14" s="90">
        <f>SUM(C14:H14)</f>
        <v>7410</v>
      </c>
      <c r="C14" s="90">
        <f>410+500+650</f>
        <v>1560</v>
      </c>
      <c r="D14" s="90">
        <v>650</v>
      </c>
      <c r="E14" s="90">
        <v>650</v>
      </c>
      <c r="F14" s="90">
        <v>650</v>
      </c>
      <c r="G14" s="90">
        <v>650</v>
      </c>
      <c r="H14" s="90">
        <v>3250</v>
      </c>
      <c r="I14" s="82"/>
    </row>
    <row r="15" spans="1:9" ht="37.5" customHeight="1">
      <c r="A15" s="89" t="s">
        <v>755</v>
      </c>
      <c r="B15" s="90">
        <f>SUM(C15:H15)</f>
        <v>83285</v>
      </c>
      <c r="C15" s="90">
        <f>16991+6624</f>
        <v>23615</v>
      </c>
      <c r="D15" s="90">
        <v>6630</v>
      </c>
      <c r="E15" s="90">
        <v>6630</v>
      </c>
      <c r="F15" s="90">
        <v>6630</v>
      </c>
      <c r="G15" s="90">
        <v>6630</v>
      </c>
      <c r="H15" s="90">
        <v>33150</v>
      </c>
      <c r="I15" s="82"/>
    </row>
    <row r="16" spans="1:9" ht="12.75" customHeight="1">
      <c r="A16" s="1283" t="s">
        <v>313</v>
      </c>
      <c r="B16" s="1281">
        <f aca="true" t="shared" si="0" ref="B16:H16">SUM(B11:B15)</f>
        <v>154663</v>
      </c>
      <c r="C16" s="1281">
        <f t="shared" si="0"/>
        <v>60064</v>
      </c>
      <c r="D16" s="1281">
        <f t="shared" si="0"/>
        <v>10393</v>
      </c>
      <c r="E16" s="1281">
        <f t="shared" si="0"/>
        <v>10393</v>
      </c>
      <c r="F16" s="1281">
        <f t="shared" si="0"/>
        <v>10393</v>
      </c>
      <c r="G16" s="1281">
        <f t="shared" si="0"/>
        <v>10393</v>
      </c>
      <c r="H16" s="1281">
        <f t="shared" si="0"/>
        <v>53027</v>
      </c>
      <c r="I16" s="82"/>
    </row>
    <row r="17" spans="1:9" ht="15.75">
      <c r="A17" s="1282"/>
      <c r="B17" s="1282"/>
      <c r="C17" s="1282"/>
      <c r="D17" s="1282"/>
      <c r="E17" s="1282"/>
      <c r="F17" s="1282"/>
      <c r="G17" s="1282"/>
      <c r="H17" s="1282"/>
      <c r="I17" s="82"/>
    </row>
    <row r="18" spans="1:9" ht="15.75">
      <c r="A18" s="82"/>
      <c r="B18" s="82"/>
      <c r="C18" s="82"/>
      <c r="D18" s="82"/>
      <c r="E18" s="82"/>
      <c r="F18" s="82"/>
      <c r="G18" s="82"/>
      <c r="H18" s="82"/>
      <c r="I18" s="82"/>
    </row>
    <row r="19" spans="1:9" ht="15.75">
      <c r="A19" s="82" t="s">
        <v>882</v>
      </c>
      <c r="B19" s="82"/>
      <c r="C19" s="82"/>
      <c r="D19" s="82"/>
      <c r="E19" s="82"/>
      <c r="F19" s="82"/>
      <c r="G19" s="82"/>
      <c r="H19" s="82"/>
      <c r="I19" s="82"/>
    </row>
    <row r="20" spans="1:9" ht="15.75">
      <c r="A20" s="82" t="s">
        <v>675</v>
      </c>
      <c r="B20" s="82"/>
      <c r="C20" s="82"/>
      <c r="D20" s="82"/>
      <c r="E20" s="82"/>
      <c r="F20" s="82"/>
      <c r="G20" s="82"/>
      <c r="H20" s="82"/>
      <c r="I20" s="82"/>
    </row>
    <row r="21" spans="1:9" ht="15.75">
      <c r="A21" s="82" t="s">
        <v>758</v>
      </c>
      <c r="B21" s="82"/>
      <c r="C21" s="82"/>
      <c r="D21" s="82"/>
      <c r="E21" s="82"/>
      <c r="F21" s="82"/>
      <c r="G21" s="82"/>
      <c r="H21" s="82"/>
      <c r="I21" s="82"/>
    </row>
    <row r="22" spans="1:9" ht="15.75">
      <c r="A22" s="82"/>
      <c r="B22" s="82"/>
      <c r="C22" s="82"/>
      <c r="D22" s="82"/>
      <c r="E22" s="82"/>
      <c r="F22" s="82"/>
      <c r="G22" s="82"/>
      <c r="H22" s="82"/>
      <c r="I22" s="82"/>
    </row>
    <row r="23" spans="1:9" ht="15.75">
      <c r="A23" s="781"/>
      <c r="B23" s="82"/>
      <c r="C23" s="82"/>
      <c r="D23" s="82"/>
      <c r="E23" s="82"/>
      <c r="F23" s="82"/>
      <c r="G23" s="82"/>
      <c r="H23" s="82"/>
      <c r="I23" s="82"/>
    </row>
    <row r="24" spans="1:9" ht="15.75">
      <c r="A24" s="82"/>
      <c r="B24" s="82"/>
      <c r="C24" s="82"/>
      <c r="D24" s="82"/>
      <c r="E24" s="82"/>
      <c r="F24" s="82"/>
      <c r="G24" s="82"/>
      <c r="H24" s="82"/>
      <c r="I24" s="82"/>
    </row>
    <row r="25" spans="1:9" ht="15.75">
      <c r="A25" s="82"/>
      <c r="B25" s="82"/>
      <c r="C25" s="82"/>
      <c r="D25" s="82"/>
      <c r="E25" s="82"/>
      <c r="F25" s="82"/>
      <c r="G25" s="82"/>
      <c r="H25" s="82"/>
      <c r="I25" s="82"/>
    </row>
  </sheetData>
  <sheetProtection/>
  <mergeCells count="15">
    <mergeCell ref="G16:G17"/>
    <mergeCell ref="H16:H17"/>
    <mergeCell ref="A16:A17"/>
    <mergeCell ref="B16:B17"/>
    <mergeCell ref="C16:C17"/>
    <mergeCell ref="D16:D17"/>
    <mergeCell ref="E16:E17"/>
    <mergeCell ref="F16:F17"/>
    <mergeCell ref="G2:H2"/>
    <mergeCell ref="A4:H4"/>
    <mergeCell ref="A5:H5"/>
    <mergeCell ref="A8:A10"/>
    <mergeCell ref="B8:B10"/>
    <mergeCell ref="C8:H8"/>
    <mergeCell ref="D10:H10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59"/>
  <sheetViews>
    <sheetView zoomScale="90" zoomScaleNormal="90" zoomScalePageLayoutView="0" workbookViewId="0" topLeftCell="A1">
      <selection activeCell="O1" sqref="O1"/>
    </sheetView>
  </sheetViews>
  <sheetFormatPr defaultColWidth="9.00390625" defaultRowHeight="12.75"/>
  <cols>
    <col min="1" max="1" width="3.00390625" style="94" customWidth="1"/>
    <col min="2" max="2" width="35.125" style="393" customWidth="1"/>
    <col min="3" max="14" width="9.00390625" style="94" customWidth="1"/>
    <col min="15" max="15" width="9.75390625" style="94" customWidth="1"/>
    <col min="16" max="16" width="9.125" style="94" customWidth="1"/>
    <col min="17" max="17" width="2.25390625" style="94" customWidth="1"/>
    <col min="18" max="18" width="9.125" style="94" customWidth="1"/>
    <col min="19" max="19" width="9.875" style="1115" bestFit="1" customWidth="1"/>
    <col min="20" max="16384" width="9.125" style="94" customWidth="1"/>
  </cols>
  <sheetData>
    <row r="1" spans="1:15" ht="18" customHeight="1">
      <c r="A1" s="91"/>
      <c r="B1" s="382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3"/>
      <c r="O1" s="155" t="s">
        <v>913</v>
      </c>
    </row>
    <row r="2" spans="1:15" ht="18" customHeight="1">
      <c r="A2" s="95"/>
      <c r="B2" s="382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6"/>
      <c r="O2" s="153" t="s">
        <v>269</v>
      </c>
    </row>
    <row r="3" spans="1:15" ht="19.5" customHeight="1">
      <c r="A3" s="97" t="s">
        <v>817</v>
      </c>
      <c r="B3" s="383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15" ht="12.75">
      <c r="A4" s="99"/>
      <c r="B4" s="384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12.75">
      <c r="A5" s="99"/>
      <c r="B5" s="384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100" t="s">
        <v>33</v>
      </c>
    </row>
    <row r="6" spans="1:19" s="103" customFormat="1" ht="21" customHeight="1">
      <c r="A6" s="101"/>
      <c r="B6" s="385" t="s">
        <v>302</v>
      </c>
      <c r="C6" s="102" t="s">
        <v>234</v>
      </c>
      <c r="D6" s="102" t="s">
        <v>235</v>
      </c>
      <c r="E6" s="102" t="s">
        <v>236</v>
      </c>
      <c r="F6" s="102" t="s">
        <v>237</v>
      </c>
      <c r="G6" s="102" t="s">
        <v>238</v>
      </c>
      <c r="H6" s="102" t="s">
        <v>239</v>
      </c>
      <c r="I6" s="102" t="s">
        <v>240</v>
      </c>
      <c r="J6" s="102" t="s">
        <v>241</v>
      </c>
      <c r="K6" s="102" t="s">
        <v>242</v>
      </c>
      <c r="L6" s="102" t="s">
        <v>243</v>
      </c>
      <c r="M6" s="102" t="s">
        <v>244</v>
      </c>
      <c r="N6" s="102" t="s">
        <v>245</v>
      </c>
      <c r="O6" s="102" t="s">
        <v>42</v>
      </c>
      <c r="S6" s="1208"/>
    </row>
    <row r="7" spans="1:19" s="103" customFormat="1" ht="4.5" customHeight="1">
      <c r="A7" s="969"/>
      <c r="B7" s="971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S7" s="1208"/>
    </row>
    <row r="8" spans="1:19" s="103" customFormat="1" ht="15" customHeight="1">
      <c r="A8" s="969"/>
      <c r="B8" s="972" t="s">
        <v>676</v>
      </c>
      <c r="C8" s="106">
        <v>0</v>
      </c>
      <c r="D8" s="106">
        <f>+C37</f>
        <v>-0.12244897958589718</v>
      </c>
      <c r="E8" s="106">
        <f>+D37</f>
        <v>0.35204081633128226</v>
      </c>
      <c r="F8" s="106">
        <f>+E37</f>
        <v>309369.9357142857</v>
      </c>
      <c r="G8" s="106">
        <f>+F37</f>
        <v>147381.58469387755</v>
      </c>
      <c r="H8" s="106">
        <f aca="true" t="shared" si="0" ref="H8:M8">+G37</f>
        <v>0.3816326530650258</v>
      </c>
      <c r="I8" s="106">
        <f t="shared" si="0"/>
        <v>-0.3540816326858476</v>
      </c>
      <c r="J8" s="106">
        <f t="shared" si="0"/>
        <v>0.37040816323133186</v>
      </c>
      <c r="K8" s="106">
        <f t="shared" si="0"/>
        <v>0.12040816323133186</v>
      </c>
      <c r="L8" s="106">
        <f t="shared" si="0"/>
        <v>377268.7102040816</v>
      </c>
      <c r="M8" s="106">
        <f t="shared" si="0"/>
        <v>198394.80306122452</v>
      </c>
      <c r="N8" s="106">
        <f>+M37</f>
        <v>29653.042857142864</v>
      </c>
      <c r="O8" s="106"/>
      <c r="S8" s="1208"/>
    </row>
    <row r="9" spans="1:19" s="103" customFormat="1" ht="6.75" customHeight="1">
      <c r="A9" s="970"/>
      <c r="B9" s="973"/>
      <c r="C9" s="968"/>
      <c r="D9" s="968"/>
      <c r="E9" s="968"/>
      <c r="F9" s="968"/>
      <c r="G9" s="968"/>
      <c r="H9" s="968"/>
      <c r="I9" s="968"/>
      <c r="J9" s="968"/>
      <c r="K9" s="968"/>
      <c r="L9" s="968"/>
      <c r="M9" s="968"/>
      <c r="N9" s="968"/>
      <c r="O9" s="968"/>
      <c r="S9" s="1208"/>
    </row>
    <row r="10" spans="1:15" ht="13.5">
      <c r="A10" s="105"/>
      <c r="B10" s="387" t="s">
        <v>211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</row>
    <row r="11" spans="1:15" ht="4.5" customHeight="1">
      <c r="A11" s="105"/>
      <c r="B11" s="38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18" ht="25.5">
      <c r="A12" s="107" t="s">
        <v>274</v>
      </c>
      <c r="B12" s="388" t="s">
        <v>318</v>
      </c>
      <c r="C12" s="108">
        <v>186251</v>
      </c>
      <c r="D12" s="108">
        <v>124167</v>
      </c>
      <c r="E12" s="108">
        <v>124167</v>
      </c>
      <c r="F12" s="108">
        <v>124167</v>
      </c>
      <c r="G12" s="108">
        <v>124167</v>
      </c>
      <c r="H12" s="108">
        <v>124167</v>
      </c>
      <c r="I12" s="108">
        <v>124167</v>
      </c>
      <c r="J12" s="108">
        <v>124167</v>
      </c>
      <c r="K12" s="108">
        <v>124167</v>
      </c>
      <c r="L12" s="108">
        <v>124167</v>
      </c>
      <c r="M12" s="108">
        <v>124167</v>
      </c>
      <c r="N12" s="108">
        <v>124170</v>
      </c>
      <c r="O12" s="108">
        <f>SUM(C12:N12)</f>
        <v>1552091</v>
      </c>
      <c r="P12" s="1115"/>
      <c r="R12" s="1115"/>
    </row>
    <row r="13" spans="1:18" ht="32.25" customHeight="1">
      <c r="A13" s="109" t="s">
        <v>275</v>
      </c>
      <c r="B13" s="386" t="s">
        <v>517</v>
      </c>
      <c r="C13" s="108"/>
      <c r="D13" s="108"/>
      <c r="E13" s="108"/>
      <c r="F13" s="108"/>
      <c r="G13" s="108">
        <v>63008</v>
      </c>
      <c r="H13" s="108"/>
      <c r="I13" s="108"/>
      <c r="J13" s="108"/>
      <c r="K13" s="108"/>
      <c r="L13" s="108"/>
      <c r="M13" s="108"/>
      <c r="N13" s="108"/>
      <c r="O13" s="108">
        <f aca="true" t="shared" si="1" ref="O13:O19">SUM(C13:N13)</f>
        <v>63008</v>
      </c>
      <c r="P13" s="1115"/>
      <c r="R13" s="1115"/>
    </row>
    <row r="14" spans="1:18" ht="18.75" customHeight="1">
      <c r="A14" s="105" t="s">
        <v>277</v>
      </c>
      <c r="B14" s="396" t="s">
        <v>328</v>
      </c>
      <c r="C14" s="117">
        <v>32177.877551020407</v>
      </c>
      <c r="D14" s="117">
        <v>16984.47448979592</v>
      </c>
      <c r="E14" s="117">
        <v>504185.5836734694</v>
      </c>
      <c r="F14" s="117">
        <v>35874.64897959184</v>
      </c>
      <c r="G14" s="117">
        <v>36360.79693877551</v>
      </c>
      <c r="H14" s="117">
        <v>20769.264285714286</v>
      </c>
      <c r="I14" s="117">
        <v>62871.724489795924</v>
      </c>
      <c r="J14" s="117">
        <v>33349.75</v>
      </c>
      <c r="K14" s="117">
        <v>572084.5897959183</v>
      </c>
      <c r="L14" s="117">
        <v>39339.09285714286</v>
      </c>
      <c r="M14" s="117">
        <v>21989.23979591837</v>
      </c>
      <c r="N14" s="117">
        <v>128512.95714285714</v>
      </c>
      <c r="O14" s="108">
        <f t="shared" si="1"/>
        <v>1504500</v>
      </c>
      <c r="P14" s="1115"/>
      <c r="R14" s="1115"/>
    </row>
    <row r="15" spans="1:18" ht="18.75" customHeight="1">
      <c r="A15" s="109" t="s">
        <v>278</v>
      </c>
      <c r="B15" s="389" t="s">
        <v>354</v>
      </c>
      <c r="C15" s="110">
        <v>22800</v>
      </c>
      <c r="D15" s="110">
        <v>22900</v>
      </c>
      <c r="E15" s="110">
        <v>22900</v>
      </c>
      <c r="F15" s="110">
        <v>22900</v>
      </c>
      <c r="G15" s="110">
        <v>22800</v>
      </c>
      <c r="H15" s="110">
        <v>22900</v>
      </c>
      <c r="I15" s="110">
        <v>22900</v>
      </c>
      <c r="J15" s="110">
        <v>22900</v>
      </c>
      <c r="K15" s="110">
        <v>22900</v>
      </c>
      <c r="L15" s="110">
        <v>22900</v>
      </c>
      <c r="M15" s="110">
        <v>22900</v>
      </c>
      <c r="N15" s="110">
        <v>22892</v>
      </c>
      <c r="O15" s="108">
        <f t="shared" si="1"/>
        <v>274592</v>
      </c>
      <c r="P15" s="1115"/>
      <c r="R15" s="1115"/>
    </row>
    <row r="16" spans="1:18" ht="18.75" customHeight="1">
      <c r="A16" s="109" t="s">
        <v>283</v>
      </c>
      <c r="B16" s="394" t="s">
        <v>371</v>
      </c>
      <c r="C16" s="106"/>
      <c r="D16" s="106"/>
      <c r="E16" s="106">
        <v>250</v>
      </c>
      <c r="F16" s="106"/>
      <c r="G16" s="106"/>
      <c r="H16" s="106">
        <v>250</v>
      </c>
      <c r="I16" s="106"/>
      <c r="J16" s="106"/>
      <c r="K16" s="106">
        <v>250</v>
      </c>
      <c r="L16" s="106"/>
      <c r="M16" s="106"/>
      <c r="N16" s="106">
        <v>250</v>
      </c>
      <c r="O16" s="108">
        <f t="shared" si="1"/>
        <v>1000</v>
      </c>
      <c r="P16" s="1115"/>
      <c r="R16" s="1115"/>
    </row>
    <row r="17" spans="1:18" ht="18.75" customHeight="1">
      <c r="A17" s="109" t="s">
        <v>285</v>
      </c>
      <c r="B17" s="389" t="s">
        <v>376</v>
      </c>
      <c r="C17" s="110">
        <v>28000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08">
        <f t="shared" si="1"/>
        <v>28000</v>
      </c>
      <c r="P17" s="1115"/>
      <c r="R17" s="1115"/>
    </row>
    <row r="18" spans="1:18" ht="18.75" customHeight="1">
      <c r="A18" s="109" t="s">
        <v>286</v>
      </c>
      <c r="B18" s="389" t="s">
        <v>470</v>
      </c>
      <c r="C18" s="110"/>
      <c r="D18" s="110"/>
      <c r="E18" s="110">
        <v>25</v>
      </c>
      <c r="F18" s="110"/>
      <c r="G18" s="110"/>
      <c r="H18" s="110">
        <v>25</v>
      </c>
      <c r="I18" s="110"/>
      <c r="J18" s="110"/>
      <c r="K18" s="110">
        <v>25</v>
      </c>
      <c r="L18" s="110"/>
      <c r="M18" s="110"/>
      <c r="N18" s="110">
        <v>25</v>
      </c>
      <c r="O18" s="108">
        <f t="shared" si="1"/>
        <v>100</v>
      </c>
      <c r="P18" s="1115"/>
      <c r="R18" s="1115"/>
    </row>
    <row r="19" spans="1:18" ht="18.75" customHeight="1">
      <c r="A19" s="109" t="s">
        <v>287</v>
      </c>
      <c r="B19" s="772" t="s">
        <v>672</v>
      </c>
      <c r="C19" s="110">
        <v>96879</v>
      </c>
      <c r="D19" s="110">
        <v>168057</v>
      </c>
      <c r="E19" s="110"/>
      <c r="F19" s="110"/>
      <c r="G19" s="110">
        <v>1391</v>
      </c>
      <c r="H19" s="110">
        <v>221046</v>
      </c>
      <c r="I19" s="110">
        <v>133170</v>
      </c>
      <c r="J19" s="110">
        <v>157691</v>
      </c>
      <c r="K19" s="110"/>
      <c r="L19" s="110"/>
      <c r="M19" s="110"/>
      <c r="N19" s="110">
        <v>39897</v>
      </c>
      <c r="O19" s="108">
        <f t="shared" si="1"/>
        <v>818131</v>
      </c>
      <c r="P19" s="1115"/>
      <c r="R19" s="1115"/>
    </row>
    <row r="20" spans="1:18" ht="15.75" customHeight="1">
      <c r="A20" s="109"/>
      <c r="B20" s="38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R20" s="1115"/>
    </row>
    <row r="21" spans="1:15" ht="8.25" customHeight="1">
      <c r="A21" s="111"/>
      <c r="B21" s="390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9" s="115" customFormat="1" ht="20.25" customHeight="1">
      <c r="A22" s="113"/>
      <c r="B22" s="391" t="s">
        <v>246</v>
      </c>
      <c r="C22" s="114">
        <f aca="true" t="shared" si="2" ref="C22:N22">SUM(C11:C20)</f>
        <v>366107.8775510204</v>
      </c>
      <c r="D22" s="114">
        <f t="shared" si="2"/>
        <v>332108.4744897959</v>
      </c>
      <c r="E22" s="114">
        <f t="shared" si="2"/>
        <v>651527.5836734694</v>
      </c>
      <c r="F22" s="114">
        <f t="shared" si="2"/>
        <v>182941.64897959185</v>
      </c>
      <c r="G22" s="114">
        <f t="shared" si="2"/>
        <v>247726.79693877551</v>
      </c>
      <c r="H22" s="114">
        <f t="shared" si="2"/>
        <v>389157.26428571425</v>
      </c>
      <c r="I22" s="114">
        <f t="shared" si="2"/>
        <v>343108.7244897959</v>
      </c>
      <c r="J22" s="114">
        <f t="shared" si="2"/>
        <v>338107.75</v>
      </c>
      <c r="K22" s="114">
        <f t="shared" si="2"/>
        <v>719426.5897959183</v>
      </c>
      <c r="L22" s="114">
        <f t="shared" si="2"/>
        <v>186406.09285714285</v>
      </c>
      <c r="M22" s="114">
        <f t="shared" si="2"/>
        <v>169056.23979591837</v>
      </c>
      <c r="N22" s="114">
        <f t="shared" si="2"/>
        <v>315746.95714285714</v>
      </c>
      <c r="O22" s="114">
        <f>SUM(O10:O20)</f>
        <v>4241422</v>
      </c>
      <c r="S22" s="1209"/>
    </row>
    <row r="23" spans="1:15" ht="9.75" customHeight="1">
      <c r="A23" s="105"/>
      <c r="B23" s="38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</row>
    <row r="24" spans="1:15" ht="13.5">
      <c r="A24" s="105"/>
      <c r="B24" s="387" t="s">
        <v>212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15" ht="4.5" customHeight="1">
      <c r="A25" s="105"/>
      <c r="B25" s="38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</row>
    <row r="26" spans="1:18" ht="21" customHeight="1">
      <c r="A26" s="107" t="s">
        <v>274</v>
      </c>
      <c r="B26" s="388" t="s">
        <v>54</v>
      </c>
      <c r="C26" s="108">
        <v>125860</v>
      </c>
      <c r="D26" s="108">
        <v>125860</v>
      </c>
      <c r="E26" s="108">
        <v>125860</v>
      </c>
      <c r="F26" s="108">
        <v>125860</v>
      </c>
      <c r="G26" s="108">
        <v>125860</v>
      </c>
      <c r="H26" s="108">
        <v>125860</v>
      </c>
      <c r="I26" s="108">
        <v>125860</v>
      </c>
      <c r="J26" s="108">
        <v>125860</v>
      </c>
      <c r="K26" s="108">
        <v>125860</v>
      </c>
      <c r="L26" s="108">
        <v>125860</v>
      </c>
      <c r="M26" s="108">
        <v>125858</v>
      </c>
      <c r="N26" s="108">
        <v>125860</v>
      </c>
      <c r="O26" s="108">
        <f>SUM(C26:N26)</f>
        <v>1510318</v>
      </c>
      <c r="R26" s="1115"/>
    </row>
    <row r="27" spans="1:18" ht="28.5" customHeight="1">
      <c r="A27" s="109" t="s">
        <v>275</v>
      </c>
      <c r="B27" s="392" t="s">
        <v>763</v>
      </c>
      <c r="C27" s="110">
        <v>30165</v>
      </c>
      <c r="D27" s="110">
        <v>30165</v>
      </c>
      <c r="E27" s="110">
        <v>30165</v>
      </c>
      <c r="F27" s="110">
        <v>30165</v>
      </c>
      <c r="G27" s="110">
        <v>30165</v>
      </c>
      <c r="H27" s="110">
        <v>30165</v>
      </c>
      <c r="I27" s="110">
        <v>30165</v>
      </c>
      <c r="J27" s="110">
        <v>30165</v>
      </c>
      <c r="K27" s="110">
        <v>30165</v>
      </c>
      <c r="L27" s="110">
        <v>30165</v>
      </c>
      <c r="M27" s="110">
        <v>30165</v>
      </c>
      <c r="N27" s="110">
        <v>30161</v>
      </c>
      <c r="O27" s="108">
        <f aca="true" t="shared" si="3" ref="O27:O33">SUM(C27:N27)</f>
        <v>361976</v>
      </c>
      <c r="R27" s="1115"/>
    </row>
    <row r="28" spans="1:18" ht="18.75" customHeight="1">
      <c r="A28" s="105" t="s">
        <v>277</v>
      </c>
      <c r="B28" s="397" t="s">
        <v>300</v>
      </c>
      <c r="C28" s="110">
        <v>79458</v>
      </c>
      <c r="D28" s="110">
        <v>79458</v>
      </c>
      <c r="E28" s="110">
        <v>79458</v>
      </c>
      <c r="F28" s="110">
        <v>79458</v>
      </c>
      <c r="G28" s="110">
        <v>79458</v>
      </c>
      <c r="H28" s="110">
        <v>79458</v>
      </c>
      <c r="I28" s="110">
        <v>79458</v>
      </c>
      <c r="J28" s="110">
        <v>79458</v>
      </c>
      <c r="K28" s="110">
        <v>79458</v>
      </c>
      <c r="L28" s="110">
        <v>79458</v>
      </c>
      <c r="M28" s="110">
        <v>79458</v>
      </c>
      <c r="N28" s="110">
        <v>79454</v>
      </c>
      <c r="O28" s="108">
        <f t="shared" si="3"/>
        <v>953492</v>
      </c>
      <c r="R28" s="1115"/>
    </row>
    <row r="29" spans="1:18" ht="18.75" customHeight="1">
      <c r="A29" s="105" t="s">
        <v>278</v>
      </c>
      <c r="B29" s="389" t="s">
        <v>516</v>
      </c>
      <c r="C29" s="106">
        <v>11625</v>
      </c>
      <c r="D29" s="106">
        <v>11625</v>
      </c>
      <c r="E29" s="106">
        <v>11625</v>
      </c>
      <c r="F29" s="106">
        <v>11625</v>
      </c>
      <c r="G29" s="106">
        <v>11625</v>
      </c>
      <c r="H29" s="106">
        <v>11625</v>
      </c>
      <c r="I29" s="106">
        <v>11625</v>
      </c>
      <c r="J29" s="106">
        <v>11625</v>
      </c>
      <c r="K29" s="106">
        <v>11625</v>
      </c>
      <c r="L29" s="106">
        <v>11625</v>
      </c>
      <c r="M29" s="106">
        <v>11625</v>
      </c>
      <c r="N29" s="106">
        <v>11625</v>
      </c>
      <c r="O29" s="108">
        <f t="shared" si="3"/>
        <v>139500</v>
      </c>
      <c r="R29" s="1115"/>
    </row>
    <row r="30" spans="1:18" ht="19.5" customHeight="1">
      <c r="A30" s="116" t="s">
        <v>283</v>
      </c>
      <c r="B30" s="386" t="s">
        <v>570</v>
      </c>
      <c r="C30" s="117">
        <v>88000</v>
      </c>
      <c r="D30" s="117">
        <v>85000</v>
      </c>
      <c r="E30" s="117">
        <v>95000</v>
      </c>
      <c r="F30" s="117">
        <v>97822</v>
      </c>
      <c r="G30" s="117">
        <v>91000</v>
      </c>
      <c r="H30" s="117">
        <v>85000</v>
      </c>
      <c r="I30" s="117">
        <v>91000</v>
      </c>
      <c r="J30" s="117">
        <v>91000</v>
      </c>
      <c r="K30" s="117">
        <v>95000</v>
      </c>
      <c r="L30" s="117">
        <v>93000</v>
      </c>
      <c r="M30" s="117">
        <v>85000</v>
      </c>
      <c r="N30" s="117">
        <v>98000</v>
      </c>
      <c r="O30" s="117">
        <f t="shared" si="3"/>
        <v>1094822</v>
      </c>
      <c r="R30" s="1115"/>
    </row>
    <row r="31" spans="1:18" ht="16.5" customHeight="1">
      <c r="A31" s="109" t="s">
        <v>285</v>
      </c>
      <c r="B31" s="389" t="s">
        <v>296</v>
      </c>
      <c r="C31" s="110">
        <v>31000</v>
      </c>
      <c r="D31" s="110"/>
      <c r="E31" s="110"/>
      <c r="F31" s="110"/>
      <c r="G31" s="110">
        <v>50000</v>
      </c>
      <c r="H31" s="110">
        <v>50000</v>
      </c>
      <c r="I31" s="110"/>
      <c r="J31" s="110"/>
      <c r="K31" s="110"/>
      <c r="L31" s="110">
        <v>20172</v>
      </c>
      <c r="M31" s="110"/>
      <c r="N31" s="110"/>
      <c r="O31" s="110">
        <f t="shared" si="3"/>
        <v>151172</v>
      </c>
      <c r="R31" s="1115"/>
    </row>
    <row r="32" spans="1:18" ht="16.5" customHeight="1">
      <c r="A32" s="109" t="s">
        <v>286</v>
      </c>
      <c r="B32" s="389" t="s">
        <v>295</v>
      </c>
      <c r="C32" s="110">
        <v>0</v>
      </c>
      <c r="D32" s="110"/>
      <c r="E32" s="110"/>
      <c r="F32" s="110"/>
      <c r="G32" s="110">
        <v>5000</v>
      </c>
      <c r="H32" s="110">
        <v>5000</v>
      </c>
      <c r="I32" s="110">
        <v>5000</v>
      </c>
      <c r="J32" s="110"/>
      <c r="K32" s="110"/>
      <c r="L32" s="110">
        <v>5000</v>
      </c>
      <c r="M32" s="110">
        <v>5692</v>
      </c>
      <c r="N32" s="110"/>
      <c r="O32" s="110">
        <f t="shared" si="3"/>
        <v>25692</v>
      </c>
      <c r="R32" s="1115"/>
    </row>
    <row r="33" spans="1:18" ht="16.5" customHeight="1">
      <c r="A33" s="109" t="s">
        <v>287</v>
      </c>
      <c r="B33" s="389" t="s">
        <v>436</v>
      </c>
      <c r="C33" s="110"/>
      <c r="D33" s="110"/>
      <c r="E33" s="110">
        <v>50</v>
      </c>
      <c r="F33" s="110"/>
      <c r="G33" s="110">
        <v>2000</v>
      </c>
      <c r="H33" s="110">
        <v>2050</v>
      </c>
      <c r="I33" s="110"/>
      <c r="J33" s="110"/>
      <c r="K33" s="110">
        <v>50</v>
      </c>
      <c r="L33" s="110"/>
      <c r="M33" s="110"/>
      <c r="N33" s="110">
        <v>300</v>
      </c>
      <c r="O33" s="110">
        <f t="shared" si="3"/>
        <v>4450</v>
      </c>
      <c r="R33" s="1115"/>
    </row>
    <row r="34" spans="1:18" ht="2.25" customHeight="1">
      <c r="A34" s="105"/>
      <c r="B34" s="38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R34" s="1115"/>
    </row>
    <row r="35" spans="1:15" ht="9" customHeight="1">
      <c r="A35" s="111"/>
      <c r="B35" s="390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1:19" s="115" customFormat="1" ht="20.25" customHeight="1">
      <c r="A36" s="113"/>
      <c r="B36" s="391" t="s">
        <v>45</v>
      </c>
      <c r="C36" s="114">
        <f aca="true" t="shared" si="4" ref="C36:O36">SUM(C26:C34)</f>
        <v>366108</v>
      </c>
      <c r="D36" s="114">
        <f t="shared" si="4"/>
        <v>332108</v>
      </c>
      <c r="E36" s="114">
        <f t="shared" si="4"/>
        <v>342158</v>
      </c>
      <c r="F36" s="114">
        <f t="shared" si="4"/>
        <v>344930</v>
      </c>
      <c r="G36" s="114">
        <f t="shared" si="4"/>
        <v>395108</v>
      </c>
      <c r="H36" s="114">
        <f t="shared" si="4"/>
        <v>389158</v>
      </c>
      <c r="I36" s="114">
        <f t="shared" si="4"/>
        <v>343108</v>
      </c>
      <c r="J36" s="114">
        <f t="shared" si="4"/>
        <v>338108</v>
      </c>
      <c r="K36" s="114">
        <f t="shared" si="4"/>
        <v>342158</v>
      </c>
      <c r="L36" s="114">
        <f t="shared" si="4"/>
        <v>365280</v>
      </c>
      <c r="M36" s="114">
        <f t="shared" si="4"/>
        <v>337798</v>
      </c>
      <c r="N36" s="114">
        <f t="shared" si="4"/>
        <v>345400</v>
      </c>
      <c r="O36" s="114">
        <f t="shared" si="4"/>
        <v>4241422</v>
      </c>
      <c r="S36" s="1209"/>
    </row>
    <row r="37" spans="1:19" s="119" customFormat="1" ht="31.5" customHeight="1">
      <c r="A37" s="1284" t="s">
        <v>677</v>
      </c>
      <c r="B37" s="1285"/>
      <c r="C37" s="118">
        <f>+C8+C22-C36</f>
        <v>-0.12244897958589718</v>
      </c>
      <c r="D37" s="118">
        <f aca="true" t="shared" si="5" ref="D37:N37">+D8+D22-D36</f>
        <v>0.35204081633128226</v>
      </c>
      <c r="E37" s="118">
        <f t="shared" si="5"/>
        <v>309369.9357142857</v>
      </c>
      <c r="F37" s="118">
        <f t="shared" si="5"/>
        <v>147381.58469387755</v>
      </c>
      <c r="G37" s="118">
        <f t="shared" si="5"/>
        <v>0.3816326530650258</v>
      </c>
      <c r="H37" s="118">
        <f t="shared" si="5"/>
        <v>-0.3540816326858476</v>
      </c>
      <c r="I37" s="118">
        <f>+I8+I22-I36</f>
        <v>0.37040816323133186</v>
      </c>
      <c r="J37" s="118">
        <f t="shared" si="5"/>
        <v>0.12040816323133186</v>
      </c>
      <c r="K37" s="118">
        <f t="shared" si="5"/>
        <v>377268.7102040816</v>
      </c>
      <c r="L37" s="118">
        <f t="shared" si="5"/>
        <v>198394.80306122452</v>
      </c>
      <c r="M37" s="118">
        <f t="shared" si="5"/>
        <v>29653.042857142864</v>
      </c>
      <c r="N37" s="118">
        <f t="shared" si="5"/>
        <v>0</v>
      </c>
      <c r="O37" s="118"/>
      <c r="S37" s="1210"/>
    </row>
    <row r="38" spans="1:15" ht="12.75">
      <c r="A38" s="99"/>
      <c r="B38" s="384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  <row r="39" spans="1:15" ht="12.75">
      <c r="A39" s="99"/>
      <c r="B39" s="384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1:15" ht="12.75">
      <c r="A40" s="99"/>
      <c r="B40" s="384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</row>
    <row r="41" spans="1:15" ht="12.75">
      <c r="A41" s="99"/>
      <c r="B41" s="384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</row>
    <row r="42" spans="1:15" ht="12.75">
      <c r="A42" s="99"/>
      <c r="B42" s="384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</row>
    <row r="43" spans="1:15" s="1213" customFormat="1" ht="12.75">
      <c r="A43" s="1211"/>
      <c r="B43" s="1212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1"/>
    </row>
    <row r="44" spans="1:15" ht="12.75">
      <c r="A44" s="99"/>
      <c r="B44" s="384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</row>
    <row r="45" spans="1:15" ht="12.75">
      <c r="A45" s="99"/>
      <c r="B45" s="384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</row>
    <row r="46" spans="1:15" ht="12.75">
      <c r="A46" s="99"/>
      <c r="B46" s="384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</row>
    <row r="47" spans="1:15" ht="12.75">
      <c r="A47" s="99"/>
      <c r="B47" s="38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</row>
    <row r="48" spans="1:15" ht="12.75">
      <c r="A48" s="99"/>
      <c r="B48" s="384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</row>
    <row r="49" spans="1:15" ht="12.75">
      <c r="A49" s="99"/>
      <c r="B49" s="384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</row>
    <row r="50" spans="1:15" ht="12.75">
      <c r="A50" s="99"/>
      <c r="B50" s="384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15" ht="12.75">
      <c r="A51" s="99"/>
      <c r="B51" s="384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</row>
    <row r="52" spans="1:15" ht="12.75">
      <c r="A52" s="99"/>
      <c r="B52" s="384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3" spans="1:15" ht="12.75">
      <c r="A53" s="99"/>
      <c r="B53" s="38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1:15" ht="12.75">
      <c r="A54" s="99"/>
      <c r="B54" s="384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5" ht="12.75">
      <c r="A55" s="99"/>
      <c r="B55" s="384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</row>
    <row r="56" spans="1:15" ht="12.75">
      <c r="A56" s="99"/>
      <c r="B56" s="384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</row>
    <row r="57" spans="1:15" ht="12.75">
      <c r="A57" s="99"/>
      <c r="B57" s="384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</row>
    <row r="58" spans="1:15" ht="12.75">
      <c r="A58" s="99"/>
      <c r="B58" s="384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ht="12.75">
      <c r="A59" s="99"/>
      <c r="B59" s="384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</row>
  </sheetData>
  <sheetProtection/>
  <mergeCells count="1">
    <mergeCell ref="A37:B3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5"/>
  <sheetViews>
    <sheetView zoomScale="130" zoomScaleNormal="130" zoomScalePageLayoutView="0" workbookViewId="0" topLeftCell="A1">
      <selection activeCell="D1" sqref="D1"/>
    </sheetView>
  </sheetViews>
  <sheetFormatPr defaultColWidth="9.00390625" defaultRowHeight="12.75"/>
  <cols>
    <col min="1" max="1" width="27.75390625" style="120" customWidth="1"/>
    <col min="2" max="2" width="18.625" style="120" customWidth="1"/>
    <col min="3" max="3" width="24.75390625" style="120" customWidth="1"/>
    <col min="4" max="4" width="15.75390625" style="120" customWidth="1"/>
    <col min="5" max="16384" width="9.125" style="120" customWidth="1"/>
  </cols>
  <sheetData>
    <row r="1" spans="3:6" ht="13.5">
      <c r="C1" s="121"/>
      <c r="D1" s="155" t="s">
        <v>914</v>
      </c>
      <c r="F1" s="122"/>
    </row>
    <row r="2" spans="3:6" ht="13.5">
      <c r="C2" s="123"/>
      <c r="D2" s="153" t="s">
        <v>269</v>
      </c>
      <c r="E2" s="124"/>
      <c r="F2" s="124"/>
    </row>
    <row r="6" spans="1:4" ht="12.75">
      <c r="A6" s="1289" t="s">
        <v>818</v>
      </c>
      <c r="B6" s="1289"/>
      <c r="C6" s="1289"/>
      <c r="D6" s="1289"/>
    </row>
    <row r="7" spans="1:4" ht="12.75">
      <c r="A7" s="125"/>
      <c r="B7" s="125"/>
      <c r="C7" s="125"/>
      <c r="D7" s="125"/>
    </row>
    <row r="10" ht="12.75">
      <c r="C10" s="120" t="s">
        <v>247</v>
      </c>
    </row>
    <row r="11" spans="1:4" ht="12.75">
      <c r="A11" s="126" t="s">
        <v>248</v>
      </c>
      <c r="B11" s="1286" t="s">
        <v>249</v>
      </c>
      <c r="C11" s="1287"/>
      <c r="D11" s="1288"/>
    </row>
    <row r="12" spans="1:4" ht="12.75">
      <c r="A12" s="127" t="s">
        <v>250</v>
      </c>
      <c r="B12" s="128" t="s">
        <v>251</v>
      </c>
      <c r="C12" s="128" t="s">
        <v>252</v>
      </c>
      <c r="D12" s="128" t="s">
        <v>253</v>
      </c>
    </row>
    <row r="13" spans="1:4" ht="12.75">
      <c r="A13" s="129"/>
      <c r="B13" s="130" t="s">
        <v>254</v>
      </c>
      <c r="C13" s="130"/>
      <c r="D13" s="130"/>
    </row>
    <row r="14" spans="1:4" ht="12.75">
      <c r="A14" s="131"/>
      <c r="B14" s="132"/>
      <c r="C14" s="132"/>
      <c r="D14" s="133"/>
    </row>
    <row r="15" spans="1:4" ht="12.75">
      <c r="A15" s="131" t="s">
        <v>267</v>
      </c>
      <c r="B15" s="132"/>
      <c r="C15" s="132"/>
      <c r="D15" s="133"/>
    </row>
    <row r="16" spans="1:4" ht="12.75">
      <c r="A16" s="134" t="s">
        <v>255</v>
      </c>
      <c r="B16" s="132"/>
      <c r="C16" s="132"/>
      <c r="D16" s="133"/>
    </row>
    <row r="17" spans="1:4" ht="12.75">
      <c r="A17" s="131" t="s">
        <v>256</v>
      </c>
      <c r="B17" s="132"/>
      <c r="C17" s="132"/>
      <c r="D17" s="133"/>
    </row>
    <row r="18" spans="1:4" ht="12.75">
      <c r="A18" s="131" t="s">
        <v>257</v>
      </c>
      <c r="B18" s="132" t="s">
        <v>258</v>
      </c>
      <c r="C18" s="135" t="s">
        <v>259</v>
      </c>
      <c r="D18" s="133"/>
    </row>
    <row r="19" spans="1:4" ht="12.75">
      <c r="A19" s="136" t="s">
        <v>260</v>
      </c>
      <c r="B19" s="132" t="s">
        <v>261</v>
      </c>
      <c r="C19" s="132" t="s">
        <v>257</v>
      </c>
      <c r="D19" s="133">
        <v>1350</v>
      </c>
    </row>
    <row r="20" spans="1:4" ht="12.75">
      <c r="A20" s="136"/>
      <c r="B20" s="132"/>
      <c r="C20" s="132" t="s">
        <v>260</v>
      </c>
      <c r="D20" s="133">
        <v>4680</v>
      </c>
    </row>
    <row r="21" spans="1:4" ht="21.75" customHeight="1" hidden="1">
      <c r="A21" s="131"/>
      <c r="B21" s="132"/>
      <c r="C21" s="135"/>
      <c r="D21" s="137"/>
    </row>
    <row r="22" spans="1:4" ht="19.5" customHeight="1">
      <c r="A22" s="131"/>
      <c r="B22" s="132"/>
      <c r="C22" s="135" t="s">
        <v>262</v>
      </c>
      <c r="D22" s="133"/>
    </row>
    <row r="23" spans="1:4" ht="14.25" customHeight="1">
      <c r="A23" s="131"/>
      <c r="B23" s="132"/>
      <c r="C23" s="132" t="s">
        <v>257</v>
      </c>
      <c r="D23" s="370" t="s">
        <v>876</v>
      </c>
    </row>
    <row r="24" spans="1:4" ht="12.75">
      <c r="A24" s="131"/>
      <c r="B24" s="132"/>
      <c r="C24" s="132" t="s">
        <v>260</v>
      </c>
      <c r="D24" s="133">
        <v>2460</v>
      </c>
    </row>
    <row r="25" spans="1:4" ht="18.75" customHeight="1">
      <c r="A25" s="131"/>
      <c r="B25" s="132"/>
      <c r="C25" s="135" t="s">
        <v>653</v>
      </c>
      <c r="D25" s="133"/>
    </row>
    <row r="26" spans="1:4" ht="12.75">
      <c r="A26" s="131"/>
      <c r="B26" s="132"/>
      <c r="C26" s="132" t="s">
        <v>257</v>
      </c>
      <c r="D26" s="133">
        <v>0</v>
      </c>
    </row>
    <row r="27" spans="1:4" ht="12.75">
      <c r="A27" s="131"/>
      <c r="B27" s="132"/>
      <c r="C27" s="132" t="s">
        <v>260</v>
      </c>
      <c r="D27" s="133">
        <v>50</v>
      </c>
    </row>
    <row r="28" spans="1:4" ht="12.75">
      <c r="A28" s="131"/>
      <c r="B28" s="132"/>
      <c r="C28" s="132"/>
      <c r="D28" s="133"/>
    </row>
    <row r="29" spans="1:4" ht="12.75">
      <c r="A29" s="131"/>
      <c r="B29" s="132"/>
      <c r="C29" s="138"/>
      <c r="D29" s="139"/>
    </row>
    <row r="30" spans="1:4" ht="12.75">
      <c r="A30" s="140"/>
      <c r="B30" s="141"/>
      <c r="C30" s="142" t="s">
        <v>313</v>
      </c>
      <c r="D30" s="143">
        <f>SUM(D18:D27)</f>
        <v>8540</v>
      </c>
    </row>
    <row r="31" spans="1:4" ht="12.75">
      <c r="A31" s="131"/>
      <c r="B31" s="132"/>
      <c r="C31" s="132"/>
      <c r="D31" s="144"/>
    </row>
    <row r="32" spans="1:4" ht="12.75">
      <c r="A32" s="131" t="s">
        <v>268</v>
      </c>
      <c r="B32" s="132"/>
      <c r="C32" s="132"/>
      <c r="D32" s="144"/>
    </row>
    <row r="33" spans="1:4" ht="12.75">
      <c r="A33" s="134" t="s">
        <v>263</v>
      </c>
      <c r="B33" s="132"/>
      <c r="C33" s="132"/>
      <c r="D33" s="144"/>
    </row>
    <row r="34" spans="1:4" ht="12.75">
      <c r="A34" s="132"/>
      <c r="B34" s="132"/>
      <c r="C34" s="132"/>
      <c r="D34" s="144"/>
    </row>
    <row r="35" spans="1:4" ht="12.75">
      <c r="A35" s="132"/>
      <c r="B35" s="413" t="s">
        <v>265</v>
      </c>
      <c r="C35" s="132" t="s">
        <v>264</v>
      </c>
      <c r="D35" s="144"/>
    </row>
    <row r="36" spans="1:4" ht="12.75">
      <c r="A36" s="371" t="s">
        <v>877</v>
      </c>
      <c r="B36" s="132"/>
      <c r="C36" s="132"/>
      <c r="D36" s="144"/>
    </row>
    <row r="37" spans="1:4" ht="12.75">
      <c r="A37" s="371" t="s">
        <v>878</v>
      </c>
      <c r="B37" s="132"/>
      <c r="C37" s="132"/>
      <c r="D37" s="144">
        <v>1692</v>
      </c>
    </row>
    <row r="38" spans="1:4" ht="3.75" customHeight="1">
      <c r="A38" s="371"/>
      <c r="B38" s="132"/>
      <c r="C38" s="132"/>
      <c r="D38" s="144"/>
    </row>
    <row r="39" spans="1:4" ht="12.75">
      <c r="A39" s="371" t="s">
        <v>177</v>
      </c>
      <c r="B39" s="132"/>
      <c r="D39" s="144">
        <v>276</v>
      </c>
    </row>
    <row r="40" spans="1:4" ht="12.75">
      <c r="A40" s="371"/>
      <c r="B40" s="132"/>
      <c r="C40" s="132"/>
      <c r="D40" s="144"/>
    </row>
    <row r="41" spans="1:4" ht="12.75">
      <c r="A41" s="131"/>
      <c r="B41" s="132"/>
      <c r="C41" s="132"/>
      <c r="D41" s="144"/>
    </row>
    <row r="42" spans="1:4" ht="12.75">
      <c r="A42" s="131"/>
      <c r="B42" s="132"/>
      <c r="C42" s="145"/>
      <c r="D42" s="146"/>
    </row>
    <row r="43" spans="1:4" ht="12.75">
      <c r="A43" s="140"/>
      <c r="B43" s="141"/>
      <c r="C43" s="142" t="s">
        <v>313</v>
      </c>
      <c r="D43" s="147">
        <f>SUM(D34:D41)</f>
        <v>1968</v>
      </c>
    </row>
    <row r="44" spans="1:4" ht="12.75">
      <c r="A44" s="138"/>
      <c r="B44" s="148"/>
      <c r="C44" s="148"/>
      <c r="D44" s="149"/>
    </row>
    <row r="45" spans="1:4" ht="12.75">
      <c r="A45" s="150" t="s">
        <v>266</v>
      </c>
      <c r="B45" s="151"/>
      <c r="C45" s="151"/>
      <c r="D45" s="152">
        <f>+D43+D30</f>
        <v>10508</v>
      </c>
    </row>
  </sheetData>
  <sheetProtection/>
  <mergeCells count="2">
    <mergeCell ref="B11:D11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1">
      <selection activeCell="H1" sqref="H1"/>
    </sheetView>
  </sheetViews>
  <sheetFormatPr defaultColWidth="9.00390625" defaultRowHeight="12.75"/>
  <cols>
    <col min="1" max="1" width="37.875" style="414" customWidth="1"/>
    <col min="2" max="2" width="13.125" style="414" customWidth="1"/>
    <col min="3" max="4" width="16.25390625" style="414" customWidth="1"/>
    <col min="5" max="5" width="11.875" style="415" customWidth="1"/>
    <col min="6" max="6" width="16.375" style="414" customWidth="1"/>
    <col min="7" max="7" width="16.25390625" style="415" customWidth="1"/>
    <col min="8" max="8" width="15.125" style="414" customWidth="1"/>
    <col min="9" max="16384" width="9.125" style="414" customWidth="1"/>
  </cols>
  <sheetData>
    <row r="1" spans="1:8" ht="13.5">
      <c r="A1" s="416"/>
      <c r="B1" s="416"/>
      <c r="C1" s="416"/>
      <c r="D1" s="416"/>
      <c r="E1" s="416"/>
      <c r="F1" s="416"/>
      <c r="G1" s="416"/>
      <c r="H1" s="773" t="s">
        <v>915</v>
      </c>
    </row>
    <row r="2" spans="1:8" ht="13.5">
      <c r="A2" s="416"/>
      <c r="B2" s="416"/>
      <c r="C2" s="416"/>
      <c r="D2" s="416"/>
      <c r="E2" s="416"/>
      <c r="F2" s="416"/>
      <c r="G2" s="416"/>
      <c r="H2" s="774" t="s">
        <v>269</v>
      </c>
    </row>
    <row r="3" spans="1:8" ht="15.75">
      <c r="A3" s="1299" t="s">
        <v>145</v>
      </c>
      <c r="B3" s="1299"/>
      <c r="C3" s="1299"/>
      <c r="D3" s="1299"/>
      <c r="E3" s="1299"/>
      <c r="F3" s="1299"/>
      <c r="G3" s="1299"/>
      <c r="H3" s="1299"/>
    </row>
    <row r="4" spans="1:8" ht="15.75">
      <c r="A4" s="1300" t="s">
        <v>900</v>
      </c>
      <c r="B4" s="1300"/>
      <c r="C4" s="1300"/>
      <c r="D4" s="1300"/>
      <c r="E4" s="1300"/>
      <c r="F4" s="1300"/>
      <c r="G4" s="1300"/>
      <c r="H4" s="1300"/>
    </row>
    <row r="5" spans="1:8" ht="15.75">
      <c r="A5" s="1299" t="s">
        <v>146</v>
      </c>
      <c r="B5" s="1299"/>
      <c r="C5" s="1299"/>
      <c r="D5" s="1299"/>
      <c r="E5" s="1299"/>
      <c r="F5" s="1299"/>
      <c r="G5" s="1299"/>
      <c r="H5" s="1299"/>
    </row>
    <row r="6" spans="1:8" ht="15" customHeight="1">
      <c r="A6" s="416"/>
      <c r="B6" s="416"/>
      <c r="C6" s="416"/>
      <c r="D6" s="416"/>
      <c r="E6" s="416"/>
      <c r="F6" s="416"/>
      <c r="G6" s="416"/>
      <c r="H6" s="416"/>
    </row>
    <row r="7" spans="1:8" ht="14.25" customHeight="1">
      <c r="A7" s="776"/>
      <c r="B7" s="416"/>
      <c r="C7" s="416"/>
      <c r="D7" s="416"/>
      <c r="E7" s="416"/>
      <c r="F7" s="416"/>
      <c r="G7" s="416"/>
      <c r="H7" s="775" t="s">
        <v>33</v>
      </c>
    </row>
    <row r="8" spans="1:8" s="1033" customFormat="1" ht="12">
      <c r="A8" s="1032"/>
      <c r="B8" s="1292" t="s">
        <v>746</v>
      </c>
      <c r="C8" s="1293"/>
      <c r="D8" s="1294"/>
      <c r="E8" s="1292" t="s">
        <v>747</v>
      </c>
      <c r="F8" s="1293"/>
      <c r="G8" s="1294"/>
      <c r="H8" s="1297" t="s">
        <v>137</v>
      </c>
    </row>
    <row r="9" spans="1:8" s="1033" customFormat="1" ht="22.5" customHeight="1">
      <c r="A9" s="1034" t="s">
        <v>138</v>
      </c>
      <c r="B9" s="1098" t="s">
        <v>129</v>
      </c>
      <c r="C9" s="1105" t="s">
        <v>128</v>
      </c>
      <c r="D9" s="1099" t="s">
        <v>130</v>
      </c>
      <c r="E9" s="1105" t="s">
        <v>129</v>
      </c>
      <c r="F9" s="1099" t="s">
        <v>128</v>
      </c>
      <c r="G9" s="1105" t="s">
        <v>127</v>
      </c>
      <c r="H9" s="1298"/>
    </row>
    <row r="10" spans="1:8" s="974" customFormat="1" ht="19.5" customHeight="1">
      <c r="A10" s="975" t="s">
        <v>681</v>
      </c>
      <c r="B10" s="976"/>
      <c r="C10" s="977"/>
      <c r="D10" s="978"/>
      <c r="E10" s="976"/>
      <c r="F10" s="977"/>
      <c r="G10" s="976"/>
      <c r="H10" s="979"/>
    </row>
    <row r="11" spans="1:8" s="974" customFormat="1" ht="3.75" customHeight="1">
      <c r="A11" s="980"/>
      <c r="B11" s="981"/>
      <c r="C11" s="982"/>
      <c r="D11" s="983"/>
      <c r="E11" s="981"/>
      <c r="F11" s="982"/>
      <c r="G11" s="981"/>
      <c r="H11" s="984"/>
    </row>
    <row r="12" spans="1:8" s="974" customFormat="1" ht="15.75" customHeight="1">
      <c r="A12" s="985" t="s">
        <v>143</v>
      </c>
      <c r="B12" s="986">
        <v>21925</v>
      </c>
      <c r="C12" s="987"/>
      <c r="D12" s="988"/>
      <c r="E12" s="986"/>
      <c r="F12" s="987"/>
      <c r="G12" s="986"/>
      <c r="H12" s="989">
        <f>SUM(B12:G12)</f>
        <v>21925</v>
      </c>
    </row>
    <row r="13" spans="1:8" s="974" customFormat="1" ht="15.75" customHeight="1">
      <c r="A13" s="985" t="s">
        <v>752</v>
      </c>
      <c r="B13" s="986">
        <v>365598</v>
      </c>
      <c r="C13" s="987"/>
      <c r="D13" s="988"/>
      <c r="E13" s="986"/>
      <c r="F13" s="987"/>
      <c r="G13" s="986"/>
      <c r="H13" s="989">
        <f>SUM(B13:G13)</f>
        <v>365598</v>
      </c>
    </row>
    <row r="14" spans="1:8" s="974" customFormat="1" ht="15.75" customHeight="1">
      <c r="A14" s="1003" t="s">
        <v>874</v>
      </c>
      <c r="B14" s="1004">
        <v>92353</v>
      </c>
      <c r="C14" s="1005"/>
      <c r="D14" s="1104"/>
      <c r="E14" s="1004"/>
      <c r="F14" s="1005"/>
      <c r="G14" s="1004"/>
      <c r="H14" s="989">
        <f>SUM(B14:G14)</f>
        <v>92353</v>
      </c>
    </row>
    <row r="15" spans="1:8" s="974" customFormat="1" ht="15.75" customHeight="1">
      <c r="A15" s="990" t="s">
        <v>745</v>
      </c>
      <c r="B15" s="991">
        <v>249592</v>
      </c>
      <c r="C15" s="992"/>
      <c r="D15" s="993"/>
      <c r="E15" s="991">
        <v>12964</v>
      </c>
      <c r="F15" s="992"/>
      <c r="G15" s="990"/>
      <c r="H15" s="994">
        <f>SUM(B15:G15)</f>
        <v>262556</v>
      </c>
    </row>
    <row r="16" spans="1:8" s="974" customFormat="1" ht="21.75" customHeight="1">
      <c r="A16" s="995" t="s">
        <v>462</v>
      </c>
      <c r="B16" s="976"/>
      <c r="C16" s="996"/>
      <c r="D16" s="978"/>
      <c r="E16" s="976"/>
      <c r="F16" s="977"/>
      <c r="G16" s="976"/>
      <c r="H16" s="997"/>
    </row>
    <row r="17" spans="1:8" s="974" customFormat="1" ht="17.25" customHeight="1">
      <c r="A17" s="985" t="s">
        <v>144</v>
      </c>
      <c r="B17" s="986">
        <v>107089</v>
      </c>
      <c r="C17" s="987"/>
      <c r="D17" s="988"/>
      <c r="E17" s="986"/>
      <c r="F17" s="987"/>
      <c r="G17" s="986"/>
      <c r="H17" s="989">
        <f>SUM(B17:G17)</f>
        <v>107089</v>
      </c>
    </row>
    <row r="18" spans="1:8" s="974" customFormat="1" ht="17.25" customHeight="1">
      <c r="A18" s="990" t="s">
        <v>611</v>
      </c>
      <c r="B18" s="991">
        <f>8900+1958+16260</f>
        <v>27118</v>
      </c>
      <c r="C18" s="998"/>
      <c r="D18" s="999"/>
      <c r="E18" s="991"/>
      <c r="F18" s="998"/>
      <c r="G18" s="991"/>
      <c r="H18" s="994">
        <f>SUM(B18:G18)</f>
        <v>27118</v>
      </c>
    </row>
    <row r="19" spans="1:8" s="974" customFormat="1" ht="20.25" customHeight="1">
      <c r="A19" s="995" t="s">
        <v>464</v>
      </c>
      <c r="B19" s="976"/>
      <c r="C19" s="996"/>
      <c r="D19" s="978"/>
      <c r="E19" s="976"/>
      <c r="F19" s="977"/>
      <c r="G19" s="976"/>
      <c r="H19" s="997"/>
    </row>
    <row r="20" spans="1:8" s="974" customFormat="1" ht="16.5" customHeight="1">
      <c r="A20" s="985" t="s">
        <v>144</v>
      </c>
      <c r="B20" s="986">
        <f>137734+32477+15848</f>
        <v>186059</v>
      </c>
      <c r="C20" s="987"/>
      <c r="D20" s="988"/>
      <c r="E20" s="986"/>
      <c r="F20" s="987"/>
      <c r="G20" s="986"/>
      <c r="H20" s="989">
        <f>SUM(B20:G20)</f>
        <v>186059</v>
      </c>
    </row>
    <row r="21" spans="1:8" s="974" customFormat="1" ht="16.5" customHeight="1">
      <c r="A21" s="990" t="s">
        <v>611</v>
      </c>
      <c r="B21" s="991">
        <f>10294+2265+23066</f>
        <v>35625</v>
      </c>
      <c r="C21" s="998"/>
      <c r="D21" s="999"/>
      <c r="E21" s="991"/>
      <c r="F21" s="998"/>
      <c r="G21" s="991"/>
      <c r="H21" s="994">
        <f>SUM(B21:G21)</f>
        <v>35625</v>
      </c>
    </row>
    <row r="22" spans="1:8" s="974" customFormat="1" ht="21.75" customHeight="1">
      <c r="A22" s="995" t="s">
        <v>657</v>
      </c>
      <c r="B22" s="976"/>
      <c r="C22" s="996"/>
      <c r="D22" s="978"/>
      <c r="E22" s="976"/>
      <c r="F22" s="977"/>
      <c r="G22" s="976"/>
      <c r="H22" s="997"/>
    </row>
    <row r="23" spans="1:8" s="974" customFormat="1" ht="18.75" customHeight="1">
      <c r="A23" s="985" t="s">
        <v>144</v>
      </c>
      <c r="B23" s="986">
        <f>140077+32769+17228</f>
        <v>190074</v>
      </c>
      <c r="C23" s="987"/>
      <c r="D23" s="988"/>
      <c r="E23" s="986"/>
      <c r="F23" s="987"/>
      <c r="G23" s="986"/>
      <c r="H23" s="989">
        <f>SUM(B23:G23)</f>
        <v>190074</v>
      </c>
    </row>
    <row r="24" spans="1:8" s="974" customFormat="1" ht="18.75" customHeight="1">
      <c r="A24" s="990" t="s">
        <v>611</v>
      </c>
      <c r="B24" s="991">
        <f>14766+3249+19741</f>
        <v>37756</v>
      </c>
      <c r="C24" s="998"/>
      <c r="D24" s="999"/>
      <c r="E24" s="991"/>
      <c r="F24" s="998"/>
      <c r="G24" s="991"/>
      <c r="H24" s="994">
        <f>SUM(B24:G24)</f>
        <v>37756</v>
      </c>
    </row>
    <row r="25" spans="1:8" s="974" customFormat="1" ht="21.75" customHeight="1">
      <c r="A25" s="995" t="s">
        <v>463</v>
      </c>
      <c r="B25" s="976"/>
      <c r="C25" s="996"/>
      <c r="D25" s="978"/>
      <c r="E25" s="976"/>
      <c r="F25" s="977"/>
      <c r="G25" s="976"/>
      <c r="H25" s="997"/>
    </row>
    <row r="26" spans="1:8" s="974" customFormat="1" ht="18.75" customHeight="1">
      <c r="A26" s="985" t="s">
        <v>144</v>
      </c>
      <c r="B26" s="986">
        <f>108382+26515+12081</f>
        <v>146978</v>
      </c>
      <c r="C26" s="987"/>
      <c r="D26" s="988"/>
      <c r="E26" s="986"/>
      <c r="F26" s="987"/>
      <c r="G26" s="986"/>
      <c r="H26" s="989">
        <f>SUM(B26:G26)</f>
        <v>146978</v>
      </c>
    </row>
    <row r="27" spans="1:8" s="974" customFormat="1" ht="18.75" customHeight="1">
      <c r="A27" s="990" t="s">
        <v>611</v>
      </c>
      <c r="B27" s="991">
        <f>9575+2173+19235</f>
        <v>30983</v>
      </c>
      <c r="C27" s="998"/>
      <c r="D27" s="999"/>
      <c r="E27" s="991"/>
      <c r="F27" s="998"/>
      <c r="G27" s="991"/>
      <c r="H27" s="994">
        <f>SUM(B27:G27)</f>
        <v>30983</v>
      </c>
    </row>
    <row r="28" spans="1:8" s="974" customFormat="1" ht="21.75" customHeight="1">
      <c r="A28" s="995" t="s">
        <v>654</v>
      </c>
      <c r="B28" s="976"/>
      <c r="C28" s="996"/>
      <c r="D28" s="978"/>
      <c r="E28" s="976"/>
      <c r="F28" s="977"/>
      <c r="G28" s="976"/>
      <c r="H28" s="997"/>
    </row>
    <row r="29" spans="1:8" s="974" customFormat="1" ht="18.75" customHeight="1">
      <c r="A29" s="985" t="s">
        <v>144</v>
      </c>
      <c r="B29" s="986">
        <f>100739+23704+12158</f>
        <v>136601</v>
      </c>
      <c r="C29" s="987"/>
      <c r="D29" s="988"/>
      <c r="E29" s="986"/>
      <c r="F29" s="987"/>
      <c r="G29" s="986"/>
      <c r="H29" s="989">
        <f>SUM(B29:G29)</f>
        <v>136601</v>
      </c>
    </row>
    <row r="30" spans="1:8" s="974" customFormat="1" ht="18.75" customHeight="1">
      <c r="A30" s="990" t="s">
        <v>611</v>
      </c>
      <c r="B30" s="991">
        <f>12518+2754+15701</f>
        <v>30973</v>
      </c>
      <c r="C30" s="998"/>
      <c r="D30" s="999"/>
      <c r="E30" s="991"/>
      <c r="F30" s="998"/>
      <c r="G30" s="991"/>
      <c r="H30" s="994">
        <f>SUM(B30:G30)</f>
        <v>30973</v>
      </c>
    </row>
    <row r="31" spans="1:8" s="1033" customFormat="1" ht="16.5" customHeight="1">
      <c r="A31" s="1032"/>
      <c r="B31" s="1292" t="s">
        <v>746</v>
      </c>
      <c r="C31" s="1293"/>
      <c r="D31" s="1294"/>
      <c r="E31" s="1292" t="s">
        <v>747</v>
      </c>
      <c r="F31" s="1293"/>
      <c r="G31" s="1294"/>
      <c r="H31" s="1297" t="s">
        <v>137</v>
      </c>
    </row>
    <row r="32" spans="1:8" s="1033" customFormat="1" ht="22.5" customHeight="1">
      <c r="A32" s="1034" t="s">
        <v>138</v>
      </c>
      <c r="B32" s="1098" t="s">
        <v>129</v>
      </c>
      <c r="C32" s="1105" t="s">
        <v>128</v>
      </c>
      <c r="D32" s="1099" t="s">
        <v>130</v>
      </c>
      <c r="E32" s="1105" t="s">
        <v>129</v>
      </c>
      <c r="F32" s="1099" t="s">
        <v>128</v>
      </c>
      <c r="G32" s="1105" t="s">
        <v>127</v>
      </c>
      <c r="H32" s="1298"/>
    </row>
    <row r="33" spans="1:8" s="974" customFormat="1" ht="20.25" customHeight="1">
      <c r="A33" s="995" t="s">
        <v>276</v>
      </c>
      <c r="B33" s="1000"/>
      <c r="C33" s="996"/>
      <c r="D33" s="1001"/>
      <c r="E33" s="1000"/>
      <c r="F33" s="996"/>
      <c r="G33" s="1000"/>
      <c r="H33" s="1002"/>
    </row>
    <row r="34" spans="1:8" s="974" customFormat="1" ht="15" customHeight="1">
      <c r="A34" s="985" t="s">
        <v>142</v>
      </c>
      <c r="B34" s="986">
        <f>42000+9289+32444</f>
        <v>83733</v>
      </c>
      <c r="C34" s="987"/>
      <c r="D34" s="988"/>
      <c r="E34" s="986">
        <v>2000</v>
      </c>
      <c r="F34" s="987"/>
      <c r="G34" s="986"/>
      <c r="H34" s="989">
        <f aca="true" t="shared" si="0" ref="H34:H39">SUM(B34:G34)</f>
        <v>85733</v>
      </c>
    </row>
    <row r="35" spans="1:8" s="974" customFormat="1" ht="15" customHeight="1">
      <c r="A35" s="985" t="s">
        <v>141</v>
      </c>
      <c r="B35" s="986">
        <f>25000+5137+17455</f>
        <v>47592</v>
      </c>
      <c r="C35" s="987"/>
      <c r="D35" s="988"/>
      <c r="E35" s="986"/>
      <c r="F35" s="987"/>
      <c r="G35" s="986"/>
      <c r="H35" s="989">
        <f t="shared" si="0"/>
        <v>47592</v>
      </c>
    </row>
    <row r="36" spans="1:8" s="974" customFormat="1" ht="15" customHeight="1">
      <c r="A36" s="985" t="s">
        <v>10</v>
      </c>
      <c r="B36" s="986"/>
      <c r="C36" s="987">
        <v>44107</v>
      </c>
      <c r="D36" s="988"/>
      <c r="E36" s="986"/>
      <c r="F36" s="987"/>
      <c r="G36" s="986"/>
      <c r="H36" s="989">
        <f t="shared" si="0"/>
        <v>44107</v>
      </c>
    </row>
    <row r="37" spans="1:8" s="974" customFormat="1" ht="15" customHeight="1">
      <c r="A37" s="985" t="s">
        <v>140</v>
      </c>
      <c r="B37" s="986"/>
      <c r="C37" s="987">
        <f>5897+1252+7928</f>
        <v>15077</v>
      </c>
      <c r="D37" s="988"/>
      <c r="E37" s="986"/>
      <c r="F37" s="987"/>
      <c r="G37" s="986"/>
      <c r="H37" s="989">
        <f t="shared" si="0"/>
        <v>15077</v>
      </c>
    </row>
    <row r="38" spans="1:8" s="974" customFormat="1" ht="15" customHeight="1">
      <c r="A38" s="1003" t="s">
        <v>139</v>
      </c>
      <c r="B38" s="1004"/>
      <c r="C38" s="1005">
        <f>2768+373+3650</f>
        <v>6791</v>
      </c>
      <c r="D38" s="1104"/>
      <c r="E38" s="1004"/>
      <c r="F38" s="1005"/>
      <c r="G38" s="1004"/>
      <c r="H38" s="989">
        <f t="shared" si="0"/>
        <v>6791</v>
      </c>
    </row>
    <row r="39" spans="1:8" s="974" customFormat="1" ht="15" customHeight="1">
      <c r="A39" s="990" t="s">
        <v>753</v>
      </c>
      <c r="B39" s="991"/>
      <c r="C39" s="998">
        <v>2700</v>
      </c>
      <c r="D39" s="999"/>
      <c r="E39" s="991"/>
      <c r="F39" s="998"/>
      <c r="G39" s="991"/>
      <c r="H39" s="994">
        <f t="shared" si="0"/>
        <v>2700</v>
      </c>
    </row>
    <row r="40" spans="1:8" s="974" customFormat="1" ht="6.75" customHeight="1">
      <c r="A40" s="1000"/>
      <c r="B40" s="1000"/>
      <c r="C40" s="996"/>
      <c r="D40" s="1001"/>
      <c r="E40" s="1000"/>
      <c r="F40" s="996"/>
      <c r="G40" s="1000"/>
      <c r="H40" s="1002"/>
    </row>
    <row r="41" spans="1:8" s="974" customFormat="1" ht="12.75">
      <c r="A41" s="995" t="s">
        <v>316</v>
      </c>
      <c r="B41" s="1000"/>
      <c r="C41" s="996"/>
      <c r="D41" s="1001"/>
      <c r="E41" s="1000"/>
      <c r="F41" s="996"/>
      <c r="G41" s="1000"/>
      <c r="H41" s="1002"/>
    </row>
    <row r="42" spans="1:8" s="974" customFormat="1" ht="17.25" customHeight="1">
      <c r="A42" s="985" t="s">
        <v>136</v>
      </c>
      <c r="B42" s="1220">
        <v>264441</v>
      </c>
      <c r="C42" s="1221"/>
      <c r="D42" s="1222">
        <v>95097</v>
      </c>
      <c r="E42" s="986"/>
      <c r="F42" s="987"/>
      <c r="G42" s="986"/>
      <c r="H42" s="989">
        <f>SUM(B42:G42)</f>
        <v>359538</v>
      </c>
    </row>
    <row r="43" spans="1:8" s="974" customFormat="1" ht="17.25" customHeight="1">
      <c r="A43" s="985" t="s">
        <v>135</v>
      </c>
      <c r="B43" s="986">
        <v>89528</v>
      </c>
      <c r="C43" s="987">
        <v>2972</v>
      </c>
      <c r="D43" s="988"/>
      <c r="E43" s="986">
        <v>5000</v>
      </c>
      <c r="F43" s="987"/>
      <c r="G43" s="986"/>
      <c r="H43" s="989">
        <f>SUM(B43:G43)</f>
        <v>97500</v>
      </c>
    </row>
    <row r="44" spans="1:8" s="974" customFormat="1" ht="17.25" customHeight="1">
      <c r="A44" s="990" t="s">
        <v>742</v>
      </c>
      <c r="B44" s="991"/>
      <c r="C44" s="998">
        <v>2314</v>
      </c>
      <c r="D44" s="999"/>
      <c r="E44" s="991"/>
      <c r="F44" s="998"/>
      <c r="G44" s="991"/>
      <c r="H44" s="994">
        <f>SUM(B44:G44)</f>
        <v>2314</v>
      </c>
    </row>
    <row r="45" spans="1:8" s="974" customFormat="1" ht="6" customHeight="1">
      <c r="A45" s="1007"/>
      <c r="B45" s="1000"/>
      <c r="C45" s="996"/>
      <c r="D45" s="1001"/>
      <c r="E45" s="1000"/>
      <c r="F45" s="996"/>
      <c r="G45" s="1000"/>
      <c r="H45" s="1002"/>
    </row>
    <row r="46" spans="1:8" s="974" customFormat="1" ht="15.75" customHeight="1">
      <c r="A46" s="1008" t="s">
        <v>682</v>
      </c>
      <c r="B46" s="1009">
        <v>55000</v>
      </c>
      <c r="C46" s="1010"/>
      <c r="D46" s="1011"/>
      <c r="E46" s="1009"/>
      <c r="F46" s="1010"/>
      <c r="G46" s="1009"/>
      <c r="H46" s="1012">
        <f>SUM(B46:G46)</f>
        <v>55000</v>
      </c>
    </row>
    <row r="47" spans="1:8" s="974" customFormat="1" ht="9.75" customHeight="1">
      <c r="A47" s="975"/>
      <c r="B47" s="1013"/>
      <c r="C47" s="1014"/>
      <c r="D47" s="1013"/>
      <c r="E47" s="1015"/>
      <c r="F47" s="1013"/>
      <c r="G47" s="1015"/>
      <c r="H47" s="1014"/>
    </row>
    <row r="48" spans="1:8" s="974" customFormat="1" ht="12.75">
      <c r="A48" s="995" t="s">
        <v>57</v>
      </c>
      <c r="B48" s="996"/>
      <c r="C48" s="1000"/>
      <c r="D48" s="996"/>
      <c r="E48" s="1000"/>
      <c r="F48" s="996"/>
      <c r="G48" s="1000"/>
      <c r="H48" s="1000"/>
    </row>
    <row r="49" spans="1:8" s="974" customFormat="1" ht="7.5" customHeight="1">
      <c r="A49" s="1000"/>
      <c r="B49" s="996"/>
      <c r="C49" s="1000"/>
      <c r="D49" s="996"/>
      <c r="E49" s="1000"/>
      <c r="F49" s="996"/>
      <c r="G49" s="1000"/>
      <c r="H49" s="1000"/>
    </row>
    <row r="50" spans="1:8" s="974" customFormat="1" ht="12.75">
      <c r="A50" s="1000" t="s">
        <v>11</v>
      </c>
      <c r="B50" s="996"/>
      <c r="C50" s="1000"/>
      <c r="D50" s="996"/>
      <c r="E50" s="1000"/>
      <c r="F50" s="996"/>
      <c r="G50" s="1000"/>
      <c r="H50" s="1000"/>
    </row>
    <row r="51" spans="1:8" s="974" customFormat="1" ht="18" customHeight="1">
      <c r="A51" s="980" t="s">
        <v>12</v>
      </c>
      <c r="B51" s="982">
        <v>63566</v>
      </c>
      <c r="C51" s="981">
        <v>75846</v>
      </c>
      <c r="D51" s="982"/>
      <c r="E51" s="981"/>
      <c r="F51" s="982"/>
      <c r="G51" s="981"/>
      <c r="H51" s="981">
        <f>SUM(B51:G51)</f>
        <v>139412</v>
      </c>
    </row>
    <row r="52" spans="1:8" s="974" customFormat="1" ht="15" customHeight="1">
      <c r="A52" s="1000" t="s">
        <v>13</v>
      </c>
      <c r="B52" s="996"/>
      <c r="C52" s="1000"/>
      <c r="D52" s="996"/>
      <c r="E52" s="1000"/>
      <c r="F52" s="996"/>
      <c r="G52" s="1000"/>
      <c r="H52" s="1000"/>
    </row>
    <row r="53" spans="1:8" s="974" customFormat="1" ht="15" customHeight="1">
      <c r="A53" s="980" t="s">
        <v>743</v>
      </c>
      <c r="B53" s="982">
        <f>26096+19918</f>
        <v>46014</v>
      </c>
      <c r="C53" s="981">
        <v>152</v>
      </c>
      <c r="D53" s="982"/>
      <c r="E53" s="981">
        <f>450+14192</f>
        <v>14642</v>
      </c>
      <c r="F53" s="982">
        <f>4000+20000+46200</f>
        <v>70200</v>
      </c>
      <c r="G53" s="981"/>
      <c r="H53" s="981">
        <f aca="true" t="shared" si="1" ref="H53:H58">SUM(B53:G53)</f>
        <v>131008</v>
      </c>
    </row>
    <row r="54" spans="1:8" s="974" customFormat="1" ht="20.25" customHeight="1">
      <c r="A54" s="985" t="s">
        <v>480</v>
      </c>
      <c r="B54" s="987"/>
      <c r="C54" s="986">
        <v>6500</v>
      </c>
      <c r="D54" s="987"/>
      <c r="E54" s="986"/>
      <c r="F54" s="987"/>
      <c r="G54" s="986"/>
      <c r="H54" s="986">
        <f t="shared" si="1"/>
        <v>6500</v>
      </c>
    </row>
    <row r="55" spans="1:8" s="974" customFormat="1" ht="20.25" customHeight="1">
      <c r="A55" s="985" t="s">
        <v>133</v>
      </c>
      <c r="B55" s="987"/>
      <c r="C55" s="986">
        <v>5384</v>
      </c>
      <c r="D55" s="987"/>
      <c r="E55" s="986"/>
      <c r="F55" s="987"/>
      <c r="G55" s="986"/>
      <c r="H55" s="986">
        <f t="shared" si="1"/>
        <v>5384</v>
      </c>
    </row>
    <row r="56" spans="1:8" s="974" customFormat="1" ht="20.25" customHeight="1">
      <c r="A56" s="985" t="s">
        <v>700</v>
      </c>
      <c r="B56" s="987">
        <f>59093+17907+36000</f>
        <v>113000</v>
      </c>
      <c r="C56" s="986"/>
      <c r="D56" s="987"/>
      <c r="E56" s="986"/>
      <c r="F56" s="987"/>
      <c r="G56" s="986"/>
      <c r="H56" s="986">
        <f t="shared" si="1"/>
        <v>113000</v>
      </c>
    </row>
    <row r="57" spans="1:8" s="974" customFormat="1" ht="20.25" customHeight="1">
      <c r="A57" s="985" t="s">
        <v>481</v>
      </c>
      <c r="B57" s="987"/>
      <c r="C57" s="986">
        <v>106500</v>
      </c>
      <c r="D57" s="987"/>
      <c r="E57" s="986"/>
      <c r="F57" s="987"/>
      <c r="G57" s="986"/>
      <c r="H57" s="986">
        <f t="shared" si="1"/>
        <v>106500</v>
      </c>
    </row>
    <row r="58" spans="1:8" s="974" customFormat="1" ht="20.25" customHeight="1">
      <c r="A58" s="980" t="s">
        <v>459</v>
      </c>
      <c r="B58" s="982">
        <f>18667+841</f>
        <v>19508</v>
      </c>
      <c r="C58" s="981"/>
      <c r="D58" s="982"/>
      <c r="E58" s="981"/>
      <c r="F58" s="982"/>
      <c r="G58" s="981"/>
      <c r="H58" s="986">
        <f t="shared" si="1"/>
        <v>19508</v>
      </c>
    </row>
    <row r="59" spans="1:8" s="974" customFormat="1" ht="14.25" customHeight="1">
      <c r="A59" s="1000" t="s">
        <v>14</v>
      </c>
      <c r="B59" s="996"/>
      <c r="C59" s="1000"/>
      <c r="D59" s="996"/>
      <c r="E59" s="1000"/>
      <c r="F59" s="996"/>
      <c r="G59" s="1000"/>
      <c r="H59" s="1000"/>
    </row>
    <row r="60" spans="1:8" s="974" customFormat="1" ht="12.75">
      <c r="A60" s="980" t="s">
        <v>15</v>
      </c>
      <c r="B60" s="982">
        <v>96000</v>
      </c>
      <c r="C60" s="981">
        <v>3000</v>
      </c>
      <c r="D60" s="982"/>
      <c r="E60" s="981">
        <v>2000</v>
      </c>
      <c r="F60" s="982">
        <v>63008</v>
      </c>
      <c r="G60" s="981"/>
      <c r="H60" s="981">
        <f>SUM(B60:G60)</f>
        <v>164008</v>
      </c>
    </row>
    <row r="61" spans="1:8" s="974" customFormat="1" ht="15" customHeight="1">
      <c r="A61" s="1000" t="s">
        <v>16</v>
      </c>
      <c r="B61" s="996"/>
      <c r="C61" s="1000"/>
      <c r="D61" s="996"/>
      <c r="E61" s="1000"/>
      <c r="F61" s="996"/>
      <c r="G61" s="1000"/>
      <c r="H61" s="1000"/>
    </row>
    <row r="62" spans="1:8" s="974" customFormat="1" ht="12.75">
      <c r="A62" s="980" t="s">
        <v>17</v>
      </c>
      <c r="B62" s="982">
        <v>30500</v>
      </c>
      <c r="C62" s="981">
        <v>74000</v>
      </c>
      <c r="D62" s="982"/>
      <c r="E62" s="981">
        <v>61300</v>
      </c>
      <c r="F62" s="982">
        <f>31237+10000</f>
        <v>41237</v>
      </c>
      <c r="G62" s="981"/>
      <c r="H62" s="981">
        <f>SUM(B62:G62)</f>
        <v>207037</v>
      </c>
    </row>
    <row r="63" spans="1:8" s="974" customFormat="1" ht="18" customHeight="1">
      <c r="A63" s="990" t="s">
        <v>484</v>
      </c>
      <c r="B63" s="998">
        <v>23665</v>
      </c>
      <c r="C63" s="991"/>
      <c r="D63" s="998"/>
      <c r="E63" s="991"/>
      <c r="F63" s="998"/>
      <c r="G63" s="991"/>
      <c r="H63" s="991">
        <f>SUM(B63:G63)</f>
        <v>23665</v>
      </c>
    </row>
    <row r="64" spans="1:8" s="1033" customFormat="1" ht="16.5" customHeight="1">
      <c r="A64" s="1032"/>
      <c r="B64" s="1292" t="s">
        <v>746</v>
      </c>
      <c r="C64" s="1293"/>
      <c r="D64" s="1294"/>
      <c r="E64" s="1292" t="s">
        <v>747</v>
      </c>
      <c r="F64" s="1293"/>
      <c r="G64" s="1294"/>
      <c r="H64" s="1297" t="s">
        <v>137</v>
      </c>
    </row>
    <row r="65" spans="1:8" s="1033" customFormat="1" ht="22.5" customHeight="1">
      <c r="A65" s="1034" t="s">
        <v>138</v>
      </c>
      <c r="B65" s="1098" t="s">
        <v>129</v>
      </c>
      <c r="C65" s="1105" t="s">
        <v>128</v>
      </c>
      <c r="D65" s="1099" t="s">
        <v>130</v>
      </c>
      <c r="E65" s="1105" t="s">
        <v>129</v>
      </c>
      <c r="F65" s="1099" t="s">
        <v>128</v>
      </c>
      <c r="G65" s="1105" t="s">
        <v>127</v>
      </c>
      <c r="H65" s="1298"/>
    </row>
    <row r="66" spans="1:8" s="974" customFormat="1" ht="15" customHeight="1">
      <c r="A66" s="1003" t="s">
        <v>19</v>
      </c>
      <c r="B66" s="1016"/>
      <c r="C66" s="1003"/>
      <c r="D66" s="1106"/>
      <c r="E66" s="1003"/>
      <c r="F66" s="1106"/>
      <c r="G66" s="1003"/>
      <c r="H66" s="1004"/>
    </row>
    <row r="67" spans="1:8" s="974" customFormat="1" ht="12.75">
      <c r="A67" s="1000" t="s">
        <v>18</v>
      </c>
      <c r="B67" s="1013"/>
      <c r="C67" s="1015">
        <v>229080</v>
      </c>
      <c r="D67" s="1013"/>
      <c r="E67" s="1015"/>
      <c r="F67" s="1013">
        <v>11500</v>
      </c>
      <c r="G67" s="1015"/>
      <c r="H67" s="1015">
        <f>SUM(B67:G67)</f>
        <v>240580</v>
      </c>
    </row>
    <row r="68" spans="1:8" s="974" customFormat="1" ht="19.5" customHeight="1">
      <c r="A68" s="985" t="s">
        <v>134</v>
      </c>
      <c r="B68" s="987"/>
      <c r="C68" s="986">
        <v>15000</v>
      </c>
      <c r="D68" s="987"/>
      <c r="E68" s="986"/>
      <c r="F68" s="987"/>
      <c r="G68" s="986"/>
      <c r="H68" s="986">
        <f>SUM(B68:G68)</f>
        <v>15000</v>
      </c>
    </row>
    <row r="69" spans="1:8" s="974" customFormat="1" ht="16.5" customHeight="1">
      <c r="A69" s="980" t="s">
        <v>486</v>
      </c>
      <c r="B69" s="982">
        <v>544151</v>
      </c>
      <c r="C69" s="981">
        <v>137629</v>
      </c>
      <c r="D69" s="982"/>
      <c r="E69" s="981"/>
      <c r="F69" s="982"/>
      <c r="G69" s="981"/>
      <c r="H69" s="986">
        <f>SUM(B69:G69)</f>
        <v>681780</v>
      </c>
    </row>
    <row r="70" spans="1:8" s="974" customFormat="1" ht="18" customHeight="1" thickBot="1">
      <c r="A70" s="1003" t="s">
        <v>293</v>
      </c>
      <c r="B70" s="1005"/>
      <c r="C70" s="1004"/>
      <c r="D70" s="1005"/>
      <c r="E70" s="1004"/>
      <c r="F70" s="1005"/>
      <c r="G70" s="1004"/>
      <c r="H70" s="1004">
        <f>SUM(B70:G70)</f>
        <v>0</v>
      </c>
    </row>
    <row r="71" spans="1:8" s="974" customFormat="1" ht="20.25" customHeight="1" thickBot="1">
      <c r="A71" s="1017" t="s">
        <v>132</v>
      </c>
      <c r="B71" s="1107">
        <f aca="true" t="shared" si="2" ref="B71:H71">SUM(B10:B70)</f>
        <v>3135422</v>
      </c>
      <c r="C71" s="1107">
        <f t="shared" si="2"/>
        <v>727052</v>
      </c>
      <c r="D71" s="1107">
        <f t="shared" si="2"/>
        <v>95097</v>
      </c>
      <c r="E71" s="1107">
        <f t="shared" si="2"/>
        <v>97906</v>
      </c>
      <c r="F71" s="1107">
        <f t="shared" si="2"/>
        <v>185945</v>
      </c>
      <c r="G71" s="1107">
        <f t="shared" si="2"/>
        <v>0</v>
      </c>
      <c r="H71" s="1108">
        <f t="shared" si="2"/>
        <v>4241422</v>
      </c>
    </row>
    <row r="72" spans="1:8" s="974" customFormat="1" ht="20.25" customHeight="1">
      <c r="A72" s="996"/>
      <c r="B72" s="1013"/>
      <c r="C72" s="996"/>
      <c r="D72" s="996"/>
      <c r="E72" s="1013"/>
      <c r="F72" s="996"/>
      <c r="G72" s="996"/>
      <c r="H72" s="996"/>
    </row>
    <row r="73" spans="1:8" s="974" customFormat="1" ht="18.75" customHeight="1">
      <c r="A73" s="996"/>
      <c r="B73" s="996"/>
      <c r="C73" s="996"/>
      <c r="D73" s="996"/>
      <c r="E73" s="996"/>
      <c r="F73" s="996"/>
      <c r="G73" s="996"/>
      <c r="H73" s="996"/>
    </row>
    <row r="74" spans="1:8" s="974" customFormat="1" ht="24" customHeight="1">
      <c r="A74" s="996"/>
      <c r="B74" s="996"/>
      <c r="C74" s="996"/>
      <c r="D74" s="996"/>
      <c r="E74" s="996"/>
      <c r="F74" s="996"/>
      <c r="G74" s="996"/>
      <c r="H74" s="996"/>
    </row>
    <row r="75" spans="1:8" s="1033" customFormat="1" ht="12">
      <c r="A75" s="1290" t="s">
        <v>678</v>
      </c>
      <c r="B75" s="1292" t="s">
        <v>748</v>
      </c>
      <c r="C75" s="1293"/>
      <c r="D75" s="1294"/>
      <c r="E75" s="1292" t="s">
        <v>749</v>
      </c>
      <c r="F75" s="1293"/>
      <c r="G75" s="1294"/>
      <c r="H75" s="1295" t="s">
        <v>131</v>
      </c>
    </row>
    <row r="76" spans="1:8" s="1033" customFormat="1" ht="20.25" customHeight="1">
      <c r="A76" s="1291"/>
      <c r="B76" s="1036" t="s">
        <v>129</v>
      </c>
      <c r="C76" s="1036" t="s">
        <v>128</v>
      </c>
      <c r="D76" s="1035" t="s">
        <v>130</v>
      </c>
      <c r="E76" s="1036" t="s">
        <v>129</v>
      </c>
      <c r="F76" s="1037" t="s">
        <v>128</v>
      </c>
      <c r="G76" s="1036" t="s">
        <v>127</v>
      </c>
      <c r="H76" s="1296"/>
    </row>
    <row r="77" spans="1:8" s="974" customFormat="1" ht="12.75">
      <c r="A77" s="978"/>
      <c r="B77" s="976"/>
      <c r="C77" s="976"/>
      <c r="E77" s="976"/>
      <c r="F77" s="977"/>
      <c r="G77" s="976"/>
      <c r="H77" s="979"/>
    </row>
    <row r="78" spans="1:8" s="974" customFormat="1" ht="25.5" customHeight="1">
      <c r="A78" s="1018" t="s">
        <v>318</v>
      </c>
      <c r="B78" s="1019"/>
      <c r="C78" s="1000"/>
      <c r="E78" s="1000"/>
      <c r="F78" s="996"/>
      <c r="G78" s="1000"/>
      <c r="H78" s="1002"/>
    </row>
    <row r="79" spans="1:8" s="974" customFormat="1" ht="25.5">
      <c r="A79" s="1020" t="s">
        <v>20</v>
      </c>
      <c r="B79" s="980"/>
      <c r="C79" s="1000"/>
      <c r="E79" s="1000"/>
      <c r="F79" s="996"/>
      <c r="G79" s="1000"/>
      <c r="H79" s="1002"/>
    </row>
    <row r="80" spans="1:8" s="974" customFormat="1" ht="29.25" customHeight="1">
      <c r="A80" s="778" t="s">
        <v>321</v>
      </c>
      <c r="B80" s="987">
        <v>151711</v>
      </c>
      <c r="C80" s="986"/>
      <c r="D80" s="987"/>
      <c r="E80" s="986"/>
      <c r="F80" s="987"/>
      <c r="G80" s="986"/>
      <c r="H80" s="989">
        <f>SUM(B80:G80)</f>
        <v>151711</v>
      </c>
    </row>
    <row r="81" spans="1:8" s="974" customFormat="1" ht="28.5" customHeight="1">
      <c r="A81" s="778" t="s">
        <v>21</v>
      </c>
      <c r="B81" s="987">
        <v>690476</v>
      </c>
      <c r="C81" s="986"/>
      <c r="D81" s="987"/>
      <c r="E81" s="986"/>
      <c r="F81" s="987"/>
      <c r="G81" s="986"/>
      <c r="H81" s="989">
        <f>SUM(B81:G81)</f>
        <v>690476</v>
      </c>
    </row>
    <row r="82" spans="1:8" s="974" customFormat="1" ht="40.5" customHeight="1">
      <c r="A82" s="777" t="s">
        <v>673</v>
      </c>
      <c r="B82" s="1021">
        <v>555845</v>
      </c>
      <c r="C82" s="1015">
        <v>93584</v>
      </c>
      <c r="D82" s="1021"/>
      <c r="E82" s="1015"/>
      <c r="F82" s="1013"/>
      <c r="G82" s="1015"/>
      <c r="H82" s="989">
        <f>SUM(B82:G82)</f>
        <v>649429</v>
      </c>
    </row>
    <row r="83" spans="1:8" s="974" customFormat="1" ht="28.5" customHeight="1">
      <c r="A83" s="778" t="s">
        <v>322</v>
      </c>
      <c r="B83" s="987">
        <v>41027</v>
      </c>
      <c r="C83" s="986"/>
      <c r="D83" s="987"/>
      <c r="E83" s="986"/>
      <c r="F83" s="987"/>
      <c r="G83" s="986"/>
      <c r="H83" s="986">
        <f>SUM(B83:G83)</f>
        <v>41027</v>
      </c>
    </row>
    <row r="84" spans="1:8" s="974" customFormat="1" ht="35.25" customHeight="1">
      <c r="A84" s="1223" t="s">
        <v>674</v>
      </c>
      <c r="C84" s="1000"/>
      <c r="E84" s="1000"/>
      <c r="F84" s="996"/>
      <c r="G84" s="1000"/>
      <c r="H84" s="1002"/>
    </row>
    <row r="85" spans="1:8" s="974" customFormat="1" ht="21" customHeight="1">
      <c r="A85" s="1027" t="s">
        <v>681</v>
      </c>
      <c r="B85" s="982"/>
      <c r="C85" s="981"/>
      <c r="D85" s="982"/>
      <c r="E85" s="981"/>
      <c r="F85" s="982"/>
      <c r="G85" s="981"/>
      <c r="H85" s="984">
        <f>SUM(B85:G85)</f>
        <v>0</v>
      </c>
    </row>
    <row r="86" spans="1:8" s="974" customFormat="1" ht="21" customHeight="1">
      <c r="A86" s="1050" t="s">
        <v>276</v>
      </c>
      <c r="B86" s="992"/>
      <c r="C86" s="991"/>
      <c r="D86" s="992"/>
      <c r="E86" s="990"/>
      <c r="F86" s="992"/>
      <c r="G86" s="990"/>
      <c r="H86" s="994">
        <f>SUM(B86:G86)</f>
        <v>0</v>
      </c>
    </row>
    <row r="87" spans="1:8" s="1033" customFormat="1" ht="18" customHeight="1">
      <c r="A87" s="1290" t="s">
        <v>678</v>
      </c>
      <c r="B87" s="1292" t="s">
        <v>748</v>
      </c>
      <c r="C87" s="1293"/>
      <c r="D87" s="1294"/>
      <c r="E87" s="1292" t="s">
        <v>749</v>
      </c>
      <c r="F87" s="1293"/>
      <c r="G87" s="1294"/>
      <c r="H87" s="1295" t="s">
        <v>131</v>
      </c>
    </row>
    <row r="88" spans="1:8" s="1033" customFormat="1" ht="20.25" customHeight="1">
      <c r="A88" s="1291"/>
      <c r="B88" s="1036" t="s">
        <v>129</v>
      </c>
      <c r="C88" s="1036" t="s">
        <v>128</v>
      </c>
      <c r="D88" s="1035" t="s">
        <v>130</v>
      </c>
      <c r="E88" s="1036" t="s">
        <v>129</v>
      </c>
      <c r="F88" s="1037" t="s">
        <v>128</v>
      </c>
      <c r="G88" s="1036" t="s">
        <v>127</v>
      </c>
      <c r="H88" s="1296"/>
    </row>
    <row r="89" spans="1:8" s="974" customFormat="1" ht="23.25" customHeight="1">
      <c r="A89" s="1000" t="s">
        <v>316</v>
      </c>
      <c r="B89" s="1021"/>
      <c r="C89" s="1015">
        <v>2314</v>
      </c>
      <c r="D89" s="1021"/>
      <c r="E89" s="1015"/>
      <c r="F89" s="1013"/>
      <c r="G89" s="1015"/>
      <c r="H89" s="1023">
        <f>SUM(B89:G89)</f>
        <v>2314</v>
      </c>
    </row>
    <row r="90" spans="1:8" s="974" customFormat="1" ht="20.25" customHeight="1">
      <c r="A90" s="990" t="s">
        <v>57</v>
      </c>
      <c r="B90" s="998">
        <v>10889</v>
      </c>
      <c r="C90" s="991">
        <v>6245</v>
      </c>
      <c r="D90" s="998"/>
      <c r="E90" s="991"/>
      <c r="F90" s="998"/>
      <c r="G90" s="991"/>
      <c r="H90" s="994">
        <f>SUM(B90:G90)</f>
        <v>17134</v>
      </c>
    </row>
    <row r="91" spans="1:8" s="974" customFormat="1" ht="7.5" customHeight="1">
      <c r="A91" s="976"/>
      <c r="B91" s="976"/>
      <c r="C91" s="976"/>
      <c r="D91" s="978"/>
      <c r="E91" s="976"/>
      <c r="F91" s="977"/>
      <c r="G91" s="976"/>
      <c r="H91" s="979"/>
    </row>
    <row r="92" spans="1:8" s="974" customFormat="1" ht="29.25" customHeight="1">
      <c r="A92" s="1022" t="s">
        <v>517</v>
      </c>
      <c r="B92" s="1000"/>
      <c r="C92" s="1000"/>
      <c r="D92" s="1001"/>
      <c r="E92" s="1000"/>
      <c r="F92" s="996"/>
      <c r="G92" s="1000"/>
      <c r="H92" s="1002"/>
    </row>
    <row r="93" spans="1:8" s="974" customFormat="1" ht="17.25" customHeight="1">
      <c r="A93" s="990" t="s">
        <v>57</v>
      </c>
      <c r="B93" s="1025"/>
      <c r="C93" s="1009"/>
      <c r="D93" s="1026"/>
      <c r="E93" s="1025"/>
      <c r="F93" s="984">
        <v>63008</v>
      </c>
      <c r="G93" s="1025"/>
      <c r="H93" s="984">
        <f>SUM(B93:G93)</f>
        <v>63008</v>
      </c>
    </row>
    <row r="94" spans="1:8" s="974" customFormat="1" ht="9" customHeight="1">
      <c r="A94" s="1000"/>
      <c r="B94" s="976"/>
      <c r="C94" s="976"/>
      <c r="D94" s="978"/>
      <c r="E94" s="976"/>
      <c r="F94" s="977"/>
      <c r="G94" s="976"/>
      <c r="H94" s="979"/>
    </row>
    <row r="95" spans="1:8" s="974" customFormat="1" ht="14.25" customHeight="1">
      <c r="A95" s="1022" t="s">
        <v>328</v>
      </c>
      <c r="B95" s="1000"/>
      <c r="C95" s="1000"/>
      <c r="D95" s="1001"/>
      <c r="E95" s="1000"/>
      <c r="F95" s="996"/>
      <c r="G95" s="1000"/>
      <c r="H95" s="1002"/>
    </row>
    <row r="96" spans="1:8" s="974" customFormat="1" ht="12.75">
      <c r="A96" s="1027" t="s">
        <v>682</v>
      </c>
      <c r="B96" s="982">
        <v>500</v>
      </c>
      <c r="C96" s="981"/>
      <c r="D96" s="982"/>
      <c r="E96" s="981"/>
      <c r="F96" s="982"/>
      <c r="G96" s="981"/>
      <c r="H96" s="984">
        <f>SUM(B96:G96)</f>
        <v>500</v>
      </c>
    </row>
    <row r="97" spans="1:8" s="974" customFormat="1" ht="19.5" customHeight="1">
      <c r="A97" s="990" t="s">
        <v>57</v>
      </c>
      <c r="B97" s="991">
        <v>1408903</v>
      </c>
      <c r="C97" s="991"/>
      <c r="D97" s="999">
        <v>95097</v>
      </c>
      <c r="E97" s="991"/>
      <c r="F97" s="998"/>
      <c r="G97" s="991"/>
      <c r="H97" s="994">
        <f>SUM(B97:G97)</f>
        <v>1504000</v>
      </c>
    </row>
    <row r="98" spans="1:8" s="974" customFormat="1" ht="8.25" customHeight="1">
      <c r="A98" s="1000"/>
      <c r="B98" s="1015"/>
      <c r="C98" s="1015"/>
      <c r="D98" s="1028"/>
      <c r="E98" s="1015"/>
      <c r="F98" s="1013"/>
      <c r="G98" s="1015"/>
      <c r="H98" s="1023"/>
    </row>
    <row r="99" spans="1:8" s="974" customFormat="1" ht="18.75" customHeight="1">
      <c r="A99" s="1022" t="s">
        <v>354</v>
      </c>
      <c r="B99" s="1015"/>
      <c r="C99" s="1015"/>
      <c r="D99" s="1028"/>
      <c r="E99" s="1015"/>
      <c r="F99" s="1013"/>
      <c r="G99" s="1015"/>
      <c r="H99" s="1023"/>
    </row>
    <row r="100" spans="1:8" s="974" customFormat="1" ht="18.75" customHeight="1">
      <c r="A100" s="1003" t="s">
        <v>681</v>
      </c>
      <c r="B100" s="1005">
        <v>114264</v>
      </c>
      <c r="C100" s="1004"/>
      <c r="D100" s="1005"/>
      <c r="E100" s="1004"/>
      <c r="F100" s="1005"/>
      <c r="G100" s="1004"/>
      <c r="H100" s="1006">
        <f aca="true" t="shared" si="3" ref="H100:H106">SUM(B100:G100)</f>
        <v>114264</v>
      </c>
    </row>
    <row r="101" spans="1:8" s="974" customFormat="1" ht="21.75" customHeight="1">
      <c r="A101" s="1003" t="s">
        <v>462</v>
      </c>
      <c r="B101" s="1005">
        <v>5243</v>
      </c>
      <c r="C101" s="1004"/>
      <c r="D101" s="1005"/>
      <c r="E101" s="1004"/>
      <c r="F101" s="1005"/>
      <c r="G101" s="1004"/>
      <c r="H101" s="1006">
        <f t="shared" si="3"/>
        <v>5243</v>
      </c>
    </row>
    <row r="102" spans="1:8" s="974" customFormat="1" ht="23.25" customHeight="1">
      <c r="A102" s="1003" t="s">
        <v>464</v>
      </c>
      <c r="B102" s="1005">
        <v>3037</v>
      </c>
      <c r="C102" s="1004"/>
      <c r="D102" s="1005"/>
      <c r="E102" s="1004"/>
      <c r="F102" s="1005"/>
      <c r="G102" s="1004"/>
      <c r="H102" s="1006">
        <f t="shared" si="3"/>
        <v>3037</v>
      </c>
    </row>
    <row r="103" spans="1:8" s="996" customFormat="1" ht="21" customHeight="1">
      <c r="A103" s="778" t="s">
        <v>656</v>
      </c>
      <c r="B103" s="987">
        <v>3491</v>
      </c>
      <c r="C103" s="986"/>
      <c r="D103" s="987"/>
      <c r="E103" s="986"/>
      <c r="F103" s="987"/>
      <c r="G103" s="986"/>
      <c r="H103" s="989">
        <f t="shared" si="3"/>
        <v>3491</v>
      </c>
    </row>
    <row r="104" spans="1:8" s="996" customFormat="1" ht="26.25" customHeight="1">
      <c r="A104" s="778" t="s">
        <v>463</v>
      </c>
      <c r="B104" s="987">
        <v>2063</v>
      </c>
      <c r="C104" s="986"/>
      <c r="D104" s="987"/>
      <c r="E104" s="986"/>
      <c r="F104" s="987"/>
      <c r="G104" s="986"/>
      <c r="H104" s="989">
        <f t="shared" si="3"/>
        <v>2063</v>
      </c>
    </row>
    <row r="105" spans="1:8" s="974" customFormat="1" ht="25.5" customHeight="1">
      <c r="A105" s="778" t="s">
        <v>654</v>
      </c>
      <c r="B105" s="987">
        <v>2931</v>
      </c>
      <c r="C105" s="986"/>
      <c r="D105" s="987"/>
      <c r="E105" s="986"/>
      <c r="F105" s="987"/>
      <c r="G105" s="986"/>
      <c r="H105" s="989">
        <f t="shared" si="3"/>
        <v>2931</v>
      </c>
    </row>
    <row r="106" spans="1:8" s="974" customFormat="1" ht="21.75" customHeight="1">
      <c r="A106" s="778" t="s">
        <v>276</v>
      </c>
      <c r="B106" s="986">
        <v>20600</v>
      </c>
      <c r="C106" s="986">
        <v>4400</v>
      </c>
      <c r="D106" s="1024"/>
      <c r="E106" s="985"/>
      <c r="F106" s="1024"/>
      <c r="G106" s="985"/>
      <c r="H106" s="989">
        <f t="shared" si="3"/>
        <v>25000</v>
      </c>
    </row>
    <row r="107" spans="1:8" s="974" customFormat="1" ht="21" customHeight="1">
      <c r="A107" s="1000" t="s">
        <v>316</v>
      </c>
      <c r="B107" s="988">
        <v>11487</v>
      </c>
      <c r="C107" s="986">
        <v>1113</v>
      </c>
      <c r="D107" s="987"/>
      <c r="E107" s="986"/>
      <c r="F107" s="987"/>
      <c r="G107" s="986"/>
      <c r="H107" s="989">
        <f>SUM(B107:G107)</f>
        <v>12600</v>
      </c>
    </row>
    <row r="108" spans="1:8" s="974" customFormat="1" ht="19.5" customHeight="1">
      <c r="A108" s="990" t="s">
        <v>57</v>
      </c>
      <c r="B108" s="991">
        <v>25806</v>
      </c>
      <c r="C108" s="991">
        <v>6214</v>
      </c>
      <c r="D108" s="991"/>
      <c r="E108" s="991">
        <v>73379</v>
      </c>
      <c r="F108" s="992">
        <v>564</v>
      </c>
      <c r="G108" s="990"/>
      <c r="H108" s="994">
        <f>SUM(B108:G108)</f>
        <v>105963</v>
      </c>
    </row>
    <row r="109" spans="1:8" s="974" customFormat="1" ht="9.75" customHeight="1">
      <c r="A109" s="1000"/>
      <c r="B109" s="1015"/>
      <c r="C109" s="1015"/>
      <c r="D109" s="1028"/>
      <c r="E109" s="1015"/>
      <c r="F109" s="1013"/>
      <c r="G109" s="1015"/>
      <c r="H109" s="1023"/>
    </row>
    <row r="110" spans="1:8" s="974" customFormat="1" ht="12.75">
      <c r="A110" s="1022" t="s">
        <v>371</v>
      </c>
      <c r="B110" s="1015"/>
      <c r="C110" s="1015"/>
      <c r="D110" s="1028"/>
      <c r="E110" s="1015"/>
      <c r="F110" s="1013"/>
      <c r="G110" s="1015"/>
      <c r="H110" s="1015"/>
    </row>
    <row r="111" spans="1:8" s="974" customFormat="1" ht="20.25" customHeight="1">
      <c r="A111" s="1025" t="s">
        <v>57</v>
      </c>
      <c r="B111" s="1009"/>
      <c r="C111" s="1009"/>
      <c r="D111" s="1011"/>
      <c r="E111" s="1009">
        <v>1000</v>
      </c>
      <c r="F111" s="1010"/>
      <c r="G111" s="1009"/>
      <c r="H111" s="1009">
        <f>SUM(B111:G111)</f>
        <v>1000</v>
      </c>
    </row>
    <row r="112" spans="1:8" s="974" customFormat="1" ht="8.25" customHeight="1">
      <c r="A112" s="1000"/>
      <c r="B112" s="1015"/>
      <c r="C112" s="1015"/>
      <c r="D112" s="1028"/>
      <c r="E112" s="1015"/>
      <c r="F112" s="1013"/>
      <c r="G112" s="1015"/>
      <c r="H112" s="1023"/>
    </row>
    <row r="113" spans="1:8" s="974" customFormat="1" ht="12.75">
      <c r="A113" s="1022" t="s">
        <v>376</v>
      </c>
      <c r="B113" s="1015"/>
      <c r="C113" s="1015"/>
      <c r="D113" s="1028"/>
      <c r="E113" s="1015"/>
      <c r="F113" s="1013"/>
      <c r="G113" s="1015"/>
      <c r="H113" s="1023"/>
    </row>
    <row r="114" spans="1:8" s="974" customFormat="1" ht="21.75" customHeight="1">
      <c r="A114" s="1025" t="s">
        <v>57</v>
      </c>
      <c r="B114" s="1009">
        <v>28000</v>
      </c>
      <c r="C114" s="1009"/>
      <c r="D114" s="1011"/>
      <c r="E114" s="1009"/>
      <c r="F114" s="1010"/>
      <c r="G114" s="1009"/>
      <c r="H114" s="1012">
        <f>SUM(B114:G114)</f>
        <v>28000</v>
      </c>
    </row>
    <row r="115" spans="1:8" s="1033" customFormat="1" ht="18" customHeight="1">
      <c r="A115" s="1290" t="s">
        <v>678</v>
      </c>
      <c r="B115" s="1292" t="s">
        <v>748</v>
      </c>
      <c r="C115" s="1293"/>
      <c r="D115" s="1294"/>
      <c r="E115" s="1292" t="s">
        <v>749</v>
      </c>
      <c r="F115" s="1293"/>
      <c r="G115" s="1294"/>
      <c r="H115" s="1295" t="s">
        <v>131</v>
      </c>
    </row>
    <row r="116" spans="1:8" s="1033" customFormat="1" ht="20.25" customHeight="1">
      <c r="A116" s="1291"/>
      <c r="B116" s="1036" t="s">
        <v>129</v>
      </c>
      <c r="C116" s="1036" t="s">
        <v>128</v>
      </c>
      <c r="D116" s="1035" t="s">
        <v>130</v>
      </c>
      <c r="E116" s="1036" t="s">
        <v>129</v>
      </c>
      <c r="F116" s="1037" t="s">
        <v>128</v>
      </c>
      <c r="G116" s="1036" t="s">
        <v>127</v>
      </c>
      <c r="H116" s="1296"/>
    </row>
    <row r="117" spans="1:8" s="974" customFormat="1" ht="1.5" customHeight="1">
      <c r="A117" s="976"/>
      <c r="B117" s="1014"/>
      <c r="C117" s="1014"/>
      <c r="D117" s="1029"/>
      <c r="E117" s="1014"/>
      <c r="F117" s="1030"/>
      <c r="G117" s="1014"/>
      <c r="H117" s="1031"/>
    </row>
    <row r="118" spans="1:8" s="974" customFormat="1" ht="27" customHeight="1">
      <c r="A118" s="1022" t="s">
        <v>22</v>
      </c>
      <c r="B118" s="1015"/>
      <c r="C118" s="1015"/>
      <c r="D118" s="1028"/>
      <c r="E118" s="1015"/>
      <c r="F118" s="1013"/>
      <c r="G118" s="1015"/>
      <c r="H118" s="1023"/>
    </row>
    <row r="119" spans="1:8" s="974" customFormat="1" ht="16.5" customHeight="1">
      <c r="A119" s="1025" t="s">
        <v>57</v>
      </c>
      <c r="B119" s="1009"/>
      <c r="C119" s="1009"/>
      <c r="D119" s="1011"/>
      <c r="E119" s="1009"/>
      <c r="F119" s="1010">
        <v>100</v>
      </c>
      <c r="G119" s="1009"/>
      <c r="H119" s="1012">
        <f>SUM(B119:G119)</f>
        <v>100</v>
      </c>
    </row>
    <row r="120" spans="1:8" s="974" customFormat="1" ht="12.75">
      <c r="A120" s="976"/>
      <c r="B120" s="1014"/>
      <c r="C120" s="1014"/>
      <c r="D120" s="1029"/>
      <c r="E120" s="1014"/>
      <c r="F120" s="1030"/>
      <c r="G120" s="1014"/>
      <c r="H120" s="1031"/>
    </row>
    <row r="121" spans="1:8" s="974" customFormat="1" ht="12.75">
      <c r="A121" s="995" t="s">
        <v>744</v>
      </c>
      <c r="B121" s="1000"/>
      <c r="C121" s="1000"/>
      <c r="D121" s="1001"/>
      <c r="E121" s="1000"/>
      <c r="F121" s="996"/>
      <c r="G121" s="1000"/>
      <c r="H121" s="1002"/>
    </row>
    <row r="122" spans="1:8" s="974" customFormat="1" ht="12.75">
      <c r="A122" s="995" t="s">
        <v>126</v>
      </c>
      <c r="B122" s="1000"/>
      <c r="C122" s="1000"/>
      <c r="D122" s="1001"/>
      <c r="E122" s="1000"/>
      <c r="F122" s="996"/>
      <c r="G122" s="1000"/>
      <c r="H122" s="1002"/>
    </row>
    <row r="123" spans="1:8" s="974" customFormat="1" ht="18.75" customHeight="1" thickBot="1">
      <c r="A123" s="1000" t="s">
        <v>57</v>
      </c>
      <c r="B123" s="1015">
        <v>59149</v>
      </c>
      <c r="C123" s="1015">
        <v>613182</v>
      </c>
      <c r="D123" s="1028"/>
      <c r="E123" s="1015">
        <v>23527</v>
      </c>
      <c r="F123" s="1013">
        <v>122273</v>
      </c>
      <c r="G123" s="1015"/>
      <c r="H123" s="1023">
        <f>SUM(B123:G123)</f>
        <v>818131</v>
      </c>
    </row>
    <row r="124" spans="1:8" s="974" customFormat="1" ht="21" customHeight="1" thickBot="1">
      <c r="A124" s="1017" t="s">
        <v>246</v>
      </c>
      <c r="B124" s="1107">
        <f aca="true" t="shared" si="4" ref="B124:G124">SUM(B77:B123)</f>
        <v>3135422</v>
      </c>
      <c r="C124" s="1107">
        <f t="shared" si="4"/>
        <v>727052</v>
      </c>
      <c r="D124" s="1107">
        <f t="shared" si="4"/>
        <v>95097</v>
      </c>
      <c r="E124" s="1107">
        <f t="shared" si="4"/>
        <v>97906</v>
      </c>
      <c r="F124" s="1107">
        <f t="shared" si="4"/>
        <v>185945</v>
      </c>
      <c r="G124" s="1107">
        <f t="shared" si="4"/>
        <v>0</v>
      </c>
      <c r="H124" s="1107">
        <f>SUM(H75:H123)</f>
        <v>4241422</v>
      </c>
    </row>
    <row r="125" s="996" customFormat="1" ht="12.75"/>
    <row r="126" s="416" customFormat="1" ht="12.75"/>
    <row r="127" s="416" customFormat="1" ht="12.75"/>
    <row r="128" s="416" customFormat="1" ht="12.75"/>
    <row r="129" s="416" customFormat="1" ht="12.75"/>
    <row r="130" s="416" customFormat="1" ht="12.75"/>
    <row r="131" s="416" customFormat="1" ht="12.75"/>
    <row r="132" s="416" customFormat="1" ht="12.75"/>
    <row r="133" s="416" customFormat="1" ht="12.75"/>
    <row r="134" s="416" customFormat="1" ht="12.75"/>
    <row r="135" s="416" customFormat="1" ht="12.75"/>
    <row r="136" s="416" customFormat="1" ht="12.75"/>
    <row r="137" s="416" customFormat="1" ht="15" customHeight="1"/>
    <row r="138" s="416" customFormat="1" ht="12.75"/>
    <row r="139" s="416" customFormat="1" ht="12.75"/>
    <row r="140" s="416" customFormat="1" ht="12.75"/>
    <row r="141" s="416" customFormat="1" ht="12.75"/>
    <row r="142" s="416" customFormat="1" ht="12.75"/>
    <row r="143" s="416" customFormat="1" ht="12.75"/>
    <row r="144" s="416" customFormat="1" ht="12.75"/>
    <row r="145" s="416" customFormat="1" ht="12.75"/>
    <row r="146" s="416" customFormat="1" ht="12.75"/>
    <row r="147" s="416" customFormat="1" ht="12.75"/>
    <row r="148" s="416" customFormat="1" ht="12.75"/>
    <row r="149" s="416" customFormat="1" ht="12.75"/>
    <row r="150" s="416" customFormat="1" ht="12.75"/>
    <row r="151" s="416" customFormat="1" ht="12.75"/>
    <row r="152" s="416" customFormat="1" ht="12.75"/>
    <row r="153" s="416" customFormat="1" ht="12.75"/>
    <row r="154" s="416" customFormat="1" ht="12.75"/>
    <row r="155" s="416" customFormat="1" ht="12.75"/>
    <row r="156" s="416" customFormat="1" ht="12.75"/>
    <row r="157" s="416" customFormat="1" ht="12.75"/>
    <row r="158" s="416" customFormat="1" ht="12.75"/>
    <row r="159" s="416" customFormat="1" ht="12.75"/>
    <row r="160" s="416" customFormat="1" ht="12.75"/>
    <row r="161" s="416" customFormat="1" ht="12.75"/>
    <row r="162" s="416" customFormat="1" ht="12.75"/>
    <row r="163" s="416" customFormat="1" ht="12.75"/>
    <row r="164" s="416" customFormat="1" ht="12.75"/>
    <row r="165" s="416" customFormat="1" ht="12.75"/>
    <row r="166" s="416" customFormat="1" ht="12.75"/>
    <row r="167" s="416" customFormat="1" ht="12.75"/>
    <row r="168" s="416" customFormat="1" ht="12.75"/>
    <row r="169" s="416" customFormat="1" ht="12.75"/>
    <row r="170" s="416" customFormat="1" ht="12.75"/>
    <row r="171" s="416" customFormat="1" ht="12.75"/>
    <row r="172" s="416" customFormat="1" ht="12.75"/>
    <row r="173" s="416" customFormat="1" ht="12.75"/>
    <row r="174" s="416" customFormat="1" ht="12.75"/>
    <row r="175" s="416" customFormat="1" ht="12.75"/>
    <row r="176" s="416" customFormat="1" ht="12.75"/>
    <row r="177" s="416" customFormat="1" ht="12.75"/>
    <row r="178" s="416" customFormat="1" ht="12.75"/>
    <row r="179" s="416" customFormat="1" ht="12.75"/>
    <row r="180" s="416" customFormat="1" ht="12.75"/>
    <row r="181" s="416" customFormat="1" ht="12.75"/>
    <row r="182" s="416" customFormat="1" ht="12.75"/>
    <row r="183" s="416" customFormat="1" ht="12.75"/>
    <row r="184" s="416" customFormat="1" ht="12.75"/>
    <row r="185" s="416" customFormat="1" ht="12.75"/>
    <row r="186" s="416" customFormat="1" ht="12.75"/>
    <row r="187" s="416" customFormat="1" ht="12.75"/>
    <row r="188" s="416" customFormat="1" ht="12.75"/>
    <row r="189" s="416" customFormat="1" ht="12.75"/>
    <row r="190" s="416" customFormat="1" ht="12.75"/>
    <row r="191" s="416" customFormat="1" ht="12.75"/>
    <row r="192" s="416" customFormat="1" ht="12.75"/>
    <row r="193" s="416" customFormat="1" ht="12.75"/>
    <row r="194" s="416" customFormat="1" ht="12.75"/>
    <row r="195" s="416" customFormat="1" ht="12.75"/>
    <row r="196" s="416" customFormat="1" ht="12.75"/>
    <row r="197" s="416" customFormat="1" ht="12.75"/>
    <row r="198" s="416" customFormat="1" ht="12.75"/>
    <row r="199" s="416" customFormat="1" ht="12.75"/>
    <row r="200" s="416" customFormat="1" ht="12.75"/>
    <row r="201" s="416" customFormat="1" ht="12.75"/>
    <row r="202" s="416" customFormat="1" ht="12.75"/>
  </sheetData>
  <sheetProtection/>
  <mergeCells count="24">
    <mergeCell ref="A3:H3"/>
    <mergeCell ref="A4:H4"/>
    <mergeCell ref="A5:H5"/>
    <mergeCell ref="H8:H9"/>
    <mergeCell ref="A75:A76"/>
    <mergeCell ref="B75:D75"/>
    <mergeCell ref="E75:G75"/>
    <mergeCell ref="H75:H76"/>
    <mergeCell ref="B8:D8"/>
    <mergeCell ref="E8:G8"/>
    <mergeCell ref="B31:D31"/>
    <mergeCell ref="E31:G31"/>
    <mergeCell ref="H31:H32"/>
    <mergeCell ref="B64:D64"/>
    <mergeCell ref="E64:G64"/>
    <mergeCell ref="H64:H65"/>
    <mergeCell ref="A87:A88"/>
    <mergeCell ref="B87:D87"/>
    <mergeCell ref="E87:G87"/>
    <mergeCell ref="H87:H88"/>
    <mergeCell ref="A115:A116"/>
    <mergeCell ref="B115:D115"/>
    <mergeCell ref="E115:G115"/>
    <mergeCell ref="H115:H1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differentFirst="1" alignWithMargins="0"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6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0.74609375" style="0" customWidth="1"/>
    <col min="2" max="2" width="5.375" style="0" customWidth="1"/>
    <col min="3" max="3" width="69.625" style="0" customWidth="1"/>
    <col min="4" max="6" width="11.875" style="0" customWidth="1"/>
  </cols>
  <sheetData>
    <row r="1" spans="1:6" ht="15">
      <c r="A1" s="47"/>
      <c r="B1" s="47"/>
      <c r="C1" s="597"/>
      <c r="D1" s="47"/>
      <c r="E1" s="47"/>
      <c r="F1" s="596" t="s">
        <v>916</v>
      </c>
    </row>
    <row r="2" spans="1:6" ht="15">
      <c r="A2" s="47"/>
      <c r="B2" s="47"/>
      <c r="C2" s="596"/>
      <c r="D2" s="47"/>
      <c r="E2" s="47"/>
      <c r="F2" s="596" t="s">
        <v>269</v>
      </c>
    </row>
    <row r="3" spans="1:6" ht="15">
      <c r="A3" s="47"/>
      <c r="B3" s="47"/>
      <c r="C3" s="596"/>
      <c r="D3" s="596"/>
      <c r="E3" s="47"/>
      <c r="F3" s="47"/>
    </row>
    <row r="4" spans="1:6" ht="16.5">
      <c r="A4" s="1266" t="s">
        <v>614</v>
      </c>
      <c r="B4" s="1266"/>
      <c r="C4" s="1266"/>
      <c r="D4" s="1302"/>
      <c r="E4" s="1303"/>
      <c r="F4" s="1303"/>
    </row>
    <row r="5" spans="1:6" ht="16.5">
      <c r="A5" s="1266" t="s">
        <v>615</v>
      </c>
      <c r="B5" s="1266"/>
      <c r="C5" s="1266"/>
      <c r="D5" s="1302"/>
      <c r="E5" s="1303"/>
      <c r="F5" s="1303"/>
    </row>
    <row r="6" spans="1:6" ht="15">
      <c r="A6" s="598"/>
      <c r="B6" s="598"/>
      <c r="C6" s="598"/>
      <c r="D6" s="598"/>
      <c r="E6" s="598"/>
      <c r="F6" s="598"/>
    </row>
    <row r="7" spans="1:6" ht="16.5">
      <c r="A7" s="298"/>
      <c r="B7" s="1304" t="s">
        <v>8</v>
      </c>
      <c r="C7" s="1304"/>
      <c r="D7" s="1304"/>
      <c r="E7" s="1238"/>
      <c r="F7" s="1238"/>
    </row>
    <row r="8" spans="1:6" ht="11.25" customHeight="1">
      <c r="A8" s="598"/>
      <c r="B8" s="598"/>
      <c r="C8" s="598"/>
      <c r="D8" s="598"/>
      <c r="E8" s="598"/>
      <c r="F8" s="598"/>
    </row>
    <row r="9" spans="1:6" ht="15.75" thickBot="1">
      <c r="A9" s="598"/>
      <c r="B9" s="598"/>
      <c r="C9" s="598"/>
      <c r="D9" s="598"/>
      <c r="E9" s="598"/>
      <c r="F9" s="310" t="s">
        <v>33</v>
      </c>
    </row>
    <row r="10" spans="1:6" ht="44.25" thickBot="1">
      <c r="A10" s="599"/>
      <c r="B10" s="307" t="s">
        <v>210</v>
      </c>
      <c r="C10" s="308" t="s">
        <v>280</v>
      </c>
      <c r="D10" s="668" t="s">
        <v>623</v>
      </c>
      <c r="E10" s="308" t="s">
        <v>875</v>
      </c>
      <c r="F10" s="309">
        <v>2020</v>
      </c>
    </row>
    <row r="11" spans="1:6" ht="15">
      <c r="A11" s="602"/>
      <c r="B11" s="610"/>
      <c r="C11" s="611"/>
      <c r="D11" s="669"/>
      <c r="E11" s="699"/>
      <c r="F11" s="770"/>
    </row>
    <row r="12" spans="1:6" ht="19.5" customHeight="1">
      <c r="A12" s="270"/>
      <c r="B12" s="267" t="s">
        <v>213</v>
      </c>
      <c r="C12" s="268" t="s">
        <v>84</v>
      </c>
      <c r="D12" s="670"/>
      <c r="E12" s="603"/>
      <c r="F12" s="269"/>
    </row>
    <row r="13" spans="1:6" ht="22.5" customHeight="1">
      <c r="A13" s="510"/>
      <c r="B13" s="507" t="s">
        <v>274</v>
      </c>
      <c r="C13" s="521" t="s">
        <v>536</v>
      </c>
      <c r="D13" s="671">
        <v>2300</v>
      </c>
      <c r="E13" s="700">
        <v>2300</v>
      </c>
      <c r="F13" s="538">
        <v>2300</v>
      </c>
    </row>
    <row r="14" spans="1:6" ht="22.5" customHeight="1">
      <c r="A14" s="510"/>
      <c r="B14" s="507" t="s">
        <v>275</v>
      </c>
      <c r="C14" s="539" t="s">
        <v>541</v>
      </c>
      <c r="D14" s="671">
        <v>500</v>
      </c>
      <c r="E14" s="700">
        <v>500</v>
      </c>
      <c r="F14" s="538">
        <v>500</v>
      </c>
    </row>
    <row r="15" spans="1:6" ht="22.5" customHeight="1">
      <c r="A15" s="510"/>
      <c r="B15" s="507" t="s">
        <v>277</v>
      </c>
      <c r="C15" s="539" t="s">
        <v>537</v>
      </c>
      <c r="D15" s="672">
        <v>169000</v>
      </c>
      <c r="E15" s="701">
        <v>169000</v>
      </c>
      <c r="F15" s="540">
        <v>169000</v>
      </c>
    </row>
    <row r="16" spans="1:6" ht="22.5" customHeight="1">
      <c r="A16" s="510"/>
      <c r="B16" s="507" t="s">
        <v>278</v>
      </c>
      <c r="C16" s="541" t="s">
        <v>538</v>
      </c>
      <c r="D16" s="672"/>
      <c r="E16" s="701"/>
      <c r="F16" s="540"/>
    </row>
    <row r="17" spans="2:6" ht="22.5" customHeight="1">
      <c r="B17" s="273"/>
      <c r="C17" s="304" t="s">
        <v>86</v>
      </c>
      <c r="D17" s="673">
        <f>SUM(D13:D16)</f>
        <v>171800</v>
      </c>
      <c r="E17" s="673">
        <f>SUM(E13:E16)</f>
        <v>171800</v>
      </c>
      <c r="F17" s="305">
        <f>SUM(F13:F16)</f>
        <v>171800</v>
      </c>
    </row>
    <row r="18" spans="2:6" ht="22.5" customHeight="1">
      <c r="B18" s="507" t="s">
        <v>283</v>
      </c>
      <c r="C18" s="543" t="s">
        <v>551</v>
      </c>
      <c r="D18" s="674"/>
      <c r="E18" s="703"/>
      <c r="F18" s="568"/>
    </row>
    <row r="19" spans="2:6" ht="15">
      <c r="B19" s="604"/>
      <c r="C19" s="542" t="s">
        <v>552</v>
      </c>
      <c r="D19" s="675">
        <v>0</v>
      </c>
      <c r="E19" s="704">
        <v>0</v>
      </c>
      <c r="F19" s="590">
        <v>0</v>
      </c>
    </row>
    <row r="20" spans="2:6" ht="21.75" customHeight="1">
      <c r="B20" s="274"/>
      <c r="C20" s="275" t="s">
        <v>87</v>
      </c>
      <c r="D20" s="676">
        <f>+D19</f>
        <v>0</v>
      </c>
      <c r="E20" s="705">
        <v>0</v>
      </c>
      <c r="F20" s="506">
        <v>0</v>
      </c>
    </row>
    <row r="21" spans="2:6" ht="21.75" customHeight="1">
      <c r="B21" s="276"/>
      <c r="C21" s="277" t="s">
        <v>88</v>
      </c>
      <c r="D21" s="673">
        <f>+D20+D17</f>
        <v>171800</v>
      </c>
      <c r="E21" s="673">
        <f>+E20+E17</f>
        <v>171800</v>
      </c>
      <c r="F21" s="305">
        <f>+F20+F17</f>
        <v>171800</v>
      </c>
    </row>
    <row r="22" spans="2:6" ht="15">
      <c r="B22" s="600"/>
      <c r="C22" s="272"/>
      <c r="D22" s="677"/>
      <c r="E22" s="601"/>
      <c r="F22" s="591"/>
    </row>
    <row r="23" spans="2:6" ht="15.75">
      <c r="B23" s="267" t="s">
        <v>32</v>
      </c>
      <c r="C23" s="268" t="s">
        <v>85</v>
      </c>
      <c r="D23" s="678"/>
      <c r="E23" s="605"/>
      <c r="F23" s="278"/>
    </row>
    <row r="24" spans="2:6" ht="21.75" customHeight="1">
      <c r="B24" s="507" t="s">
        <v>274</v>
      </c>
      <c r="C24" s="519" t="s">
        <v>536</v>
      </c>
      <c r="D24" s="679"/>
      <c r="E24" s="655"/>
      <c r="F24" s="512"/>
    </row>
    <row r="25" spans="2:6" ht="17.25" customHeight="1">
      <c r="B25" s="514"/>
      <c r="C25" s="515" t="s">
        <v>544</v>
      </c>
      <c r="D25" s="680">
        <v>1750000</v>
      </c>
      <c r="E25" s="656">
        <v>1745000</v>
      </c>
      <c r="F25" s="516">
        <v>1740000</v>
      </c>
    </row>
    <row r="26" spans="2:6" ht="17.25" customHeight="1">
      <c r="B26" s="514"/>
      <c r="C26" s="534" t="s">
        <v>547</v>
      </c>
      <c r="D26" s="682">
        <v>93206</v>
      </c>
      <c r="E26" s="707">
        <v>17000</v>
      </c>
      <c r="F26" s="524">
        <v>17000</v>
      </c>
    </row>
    <row r="27" spans="2:6" ht="19.5" customHeight="1">
      <c r="B27" s="507"/>
      <c r="C27" s="521" t="s">
        <v>347</v>
      </c>
      <c r="D27" s="683">
        <f>+D26+D25</f>
        <v>1843206</v>
      </c>
      <c r="E27" s="683">
        <f>+E26+E25</f>
        <v>1762000</v>
      </c>
      <c r="F27" s="782">
        <f>+F26+F25</f>
        <v>1757000</v>
      </c>
    </row>
    <row r="28" spans="2:6" ht="19.5" customHeight="1">
      <c r="B28" s="507" t="s">
        <v>275</v>
      </c>
      <c r="C28" s="529" t="s">
        <v>541</v>
      </c>
      <c r="D28" s="684"/>
      <c r="E28" s="654"/>
      <c r="F28" s="509"/>
    </row>
    <row r="29" spans="2:6" ht="15" customHeight="1">
      <c r="B29" s="514"/>
      <c r="C29" s="530" t="s">
        <v>539</v>
      </c>
      <c r="D29" s="681">
        <v>280000</v>
      </c>
      <c r="E29" s="706">
        <v>280000</v>
      </c>
      <c r="F29" s="525">
        <v>280000</v>
      </c>
    </row>
    <row r="30" spans="2:6" ht="15" customHeight="1">
      <c r="B30" s="514"/>
      <c r="C30" s="527" t="s">
        <v>596</v>
      </c>
      <c r="D30" s="685">
        <v>1170000</v>
      </c>
      <c r="E30" s="709">
        <v>1170000</v>
      </c>
      <c r="F30" s="523">
        <v>1170000</v>
      </c>
    </row>
    <row r="31" spans="2:6" ht="13.5">
      <c r="B31" s="514"/>
      <c r="C31" s="518" t="s">
        <v>597</v>
      </c>
      <c r="D31" s="680">
        <v>49000</v>
      </c>
      <c r="E31" s="656">
        <v>49000</v>
      </c>
      <c r="F31" s="516">
        <v>49000</v>
      </c>
    </row>
    <row r="32" spans="2:6" ht="13.5">
      <c r="B32" s="514"/>
      <c r="C32" s="528" t="s">
        <v>598</v>
      </c>
      <c r="D32" s="681">
        <v>2000</v>
      </c>
      <c r="E32" s="706">
        <v>2000</v>
      </c>
      <c r="F32" s="525">
        <v>2000</v>
      </c>
    </row>
    <row r="33" spans="2:6" ht="13.5">
      <c r="B33" s="514"/>
      <c r="C33" s="535" t="s">
        <v>540</v>
      </c>
      <c r="D33" s="686">
        <v>3000</v>
      </c>
      <c r="E33" s="710">
        <v>3000</v>
      </c>
      <c r="F33" s="526">
        <v>3000</v>
      </c>
    </row>
    <row r="34" spans="2:6" ht="20.25" customHeight="1">
      <c r="B34" s="511"/>
      <c r="C34" s="521" t="s">
        <v>346</v>
      </c>
      <c r="D34" s="683">
        <f>SUM(D29:D33)</f>
        <v>1504000</v>
      </c>
      <c r="E34" s="683">
        <f>SUM(E29:E33)</f>
        <v>1504000</v>
      </c>
      <c r="F34" s="522">
        <f>SUM(F29:F33)</f>
        <v>1504000</v>
      </c>
    </row>
    <row r="35" spans="2:6" ht="20.25" customHeight="1">
      <c r="B35" s="511" t="s">
        <v>277</v>
      </c>
      <c r="C35" s="531" t="s">
        <v>537</v>
      </c>
      <c r="D35" s="679"/>
      <c r="E35" s="655"/>
      <c r="F35" s="512"/>
    </row>
    <row r="36" spans="2:6" ht="17.25" customHeight="1">
      <c r="B36" s="514"/>
      <c r="C36" s="581" t="s">
        <v>679</v>
      </c>
      <c r="D36" s="683">
        <v>32000</v>
      </c>
      <c r="E36" s="708">
        <v>32000</v>
      </c>
      <c r="F36" s="522">
        <v>32000</v>
      </c>
    </row>
    <row r="37" spans="2:6" ht="22.5" customHeight="1">
      <c r="B37" s="507" t="s">
        <v>278</v>
      </c>
      <c r="C37" s="532" t="s">
        <v>538</v>
      </c>
      <c r="D37" s="679"/>
      <c r="E37" s="655"/>
      <c r="F37" s="512"/>
    </row>
    <row r="38" spans="2:6" ht="14.25" customHeight="1">
      <c r="B38" s="514"/>
      <c r="C38" s="533" t="s">
        <v>542</v>
      </c>
      <c r="D38" s="681">
        <v>0</v>
      </c>
      <c r="E38" s="706">
        <v>0</v>
      </c>
      <c r="F38" s="525">
        <v>0</v>
      </c>
    </row>
    <row r="39" spans="2:6" ht="14.25" customHeight="1">
      <c r="B39" s="514"/>
      <c r="C39" s="537" t="s">
        <v>543</v>
      </c>
      <c r="D39" s="682"/>
      <c r="E39" s="707">
        <v>0</v>
      </c>
      <c r="F39" s="524">
        <v>0</v>
      </c>
    </row>
    <row r="40" spans="2:6" ht="20.25" customHeight="1">
      <c r="B40" s="582"/>
      <c r="C40" s="536" t="s">
        <v>377</v>
      </c>
      <c r="D40" s="683">
        <f>SUM(D38:D39)</f>
        <v>0</v>
      </c>
      <c r="E40" s="683">
        <f>SUM(E38:E39)</f>
        <v>0</v>
      </c>
      <c r="F40" s="522">
        <f>SUM(F38:F39)</f>
        <v>0</v>
      </c>
    </row>
    <row r="41" spans="2:6" ht="20.25" customHeight="1">
      <c r="B41" s="594"/>
      <c r="C41" s="304" t="s">
        <v>89</v>
      </c>
      <c r="D41" s="673">
        <f>+D40+D36+D34+D27</f>
        <v>3379206</v>
      </c>
      <c r="E41" s="673">
        <f>+E40+E36+E34+E27</f>
        <v>3298000</v>
      </c>
      <c r="F41" s="305">
        <f>+F40+F36+F34+F27</f>
        <v>3293000</v>
      </c>
    </row>
    <row r="42" spans="2:6" ht="15.75">
      <c r="B42" s="507" t="s">
        <v>283</v>
      </c>
      <c r="C42" s="543" t="s">
        <v>551</v>
      </c>
      <c r="D42" s="687"/>
      <c r="E42" s="711"/>
      <c r="F42" s="544"/>
    </row>
    <row r="43" spans="2:6" ht="14.25" customHeight="1">
      <c r="B43" s="514"/>
      <c r="C43" s="542" t="s">
        <v>613</v>
      </c>
      <c r="D43" s="792">
        <v>120000</v>
      </c>
      <c r="E43" s="793">
        <v>101206</v>
      </c>
      <c r="F43" s="794">
        <v>106206</v>
      </c>
    </row>
    <row r="44" spans="2:6" ht="17.25" customHeight="1">
      <c r="B44" s="582"/>
      <c r="C44" s="769" t="s">
        <v>87</v>
      </c>
      <c r="D44" s="683">
        <f>+D43</f>
        <v>120000</v>
      </c>
      <c r="E44" s="708">
        <f>+E43</f>
        <v>101206</v>
      </c>
      <c r="F44" s="522">
        <f>+F43</f>
        <v>106206</v>
      </c>
    </row>
    <row r="45" spans="2:6" ht="17.25" customHeight="1">
      <c r="B45" s="766"/>
      <c r="C45" s="768" t="s">
        <v>186</v>
      </c>
      <c r="D45" s="673">
        <f>+D41+D44</f>
        <v>3499206</v>
      </c>
      <c r="E45" s="673">
        <f>+E44+E41</f>
        <v>3399206</v>
      </c>
      <c r="F45" s="305">
        <f>+F44+F41</f>
        <v>3399206</v>
      </c>
    </row>
    <row r="46" spans="2:6" ht="21.75" customHeight="1" thickBot="1">
      <c r="B46" s="280"/>
      <c r="C46" s="302" t="s">
        <v>90</v>
      </c>
      <c r="D46" s="688">
        <f>+D45+D21</f>
        <v>3671006</v>
      </c>
      <c r="E46" s="688">
        <f>+E45+E21</f>
        <v>3571006</v>
      </c>
      <c r="F46" s="305">
        <f>+F45+F21</f>
        <v>3571006</v>
      </c>
    </row>
    <row r="47" spans="2:6" ht="15">
      <c r="B47" s="606"/>
      <c r="C47" s="607"/>
      <c r="D47" s="689"/>
      <c r="E47" s="608"/>
      <c r="F47" s="771"/>
    </row>
    <row r="48" spans="2:6" ht="15.75">
      <c r="B48" s="288" t="s">
        <v>59</v>
      </c>
      <c r="C48" s="268" t="s">
        <v>91</v>
      </c>
      <c r="D48" s="677"/>
      <c r="E48" s="601"/>
      <c r="F48" s="591"/>
    </row>
    <row r="49" spans="2:6" ht="21" customHeight="1">
      <c r="B49" s="582" t="s">
        <v>274</v>
      </c>
      <c r="C49" s="789" t="s">
        <v>553</v>
      </c>
      <c r="D49" s="790">
        <v>1402000</v>
      </c>
      <c r="E49" s="791">
        <v>1402000</v>
      </c>
      <c r="F49" s="782">
        <v>1402000</v>
      </c>
    </row>
    <row r="50" spans="2:6" ht="21" customHeight="1">
      <c r="B50" s="1043" t="s">
        <v>275</v>
      </c>
      <c r="C50" s="789" t="s">
        <v>771</v>
      </c>
      <c r="D50" s="790">
        <v>280400</v>
      </c>
      <c r="E50" s="791">
        <v>280400</v>
      </c>
      <c r="F50" s="782">
        <v>280400</v>
      </c>
    </row>
    <row r="51" spans="2:6" ht="21" customHeight="1">
      <c r="B51" s="507" t="s">
        <v>277</v>
      </c>
      <c r="C51" s="788" t="s">
        <v>554</v>
      </c>
      <c r="D51" s="679">
        <v>609800</v>
      </c>
      <c r="E51" s="655">
        <v>609800</v>
      </c>
      <c r="F51" s="512">
        <v>609800</v>
      </c>
    </row>
    <row r="52" spans="2:6" ht="21" customHeight="1">
      <c r="B52" s="273"/>
      <c r="C52" s="292" t="s">
        <v>92</v>
      </c>
      <c r="D52" s="673">
        <f>SUM(D49:D51)</f>
        <v>2292200</v>
      </c>
      <c r="E52" s="702">
        <f>SUM(E49:E51)</f>
        <v>2292200</v>
      </c>
      <c r="F52" s="305">
        <f>SUM(F49:F51)</f>
        <v>2292200</v>
      </c>
    </row>
    <row r="53" spans="2:6" ht="21" customHeight="1">
      <c r="B53" s="273"/>
      <c r="C53" s="289" t="s">
        <v>93</v>
      </c>
      <c r="D53" s="690">
        <v>0</v>
      </c>
      <c r="E53" s="713">
        <v>0</v>
      </c>
      <c r="F53" s="290">
        <v>0</v>
      </c>
    </row>
    <row r="54" spans="2:6" ht="21" customHeight="1">
      <c r="B54" s="291"/>
      <c r="C54" s="292" t="s">
        <v>94</v>
      </c>
      <c r="D54" s="690">
        <f>+D53+D52</f>
        <v>2292200</v>
      </c>
      <c r="E54" s="713">
        <f>+E53+E52</f>
        <v>2292200</v>
      </c>
      <c r="F54" s="290">
        <f>+F53+F52</f>
        <v>2292200</v>
      </c>
    </row>
    <row r="55" spans="2:6" ht="26.25" customHeight="1">
      <c r="B55" s="293" t="s">
        <v>32</v>
      </c>
      <c r="C55" s="294" t="s">
        <v>95</v>
      </c>
      <c r="D55" s="678"/>
      <c r="E55" s="605"/>
      <c r="F55" s="278"/>
    </row>
    <row r="56" spans="2:6" ht="18" customHeight="1">
      <c r="B56" s="507" t="s">
        <v>274</v>
      </c>
      <c r="C56" s="545" t="s">
        <v>553</v>
      </c>
      <c r="D56" s="687">
        <v>148000</v>
      </c>
      <c r="E56" s="711">
        <v>148000</v>
      </c>
      <c r="F56" s="544">
        <v>148000</v>
      </c>
    </row>
    <row r="57" spans="2:6" ht="18" customHeight="1">
      <c r="B57" s="507" t="s">
        <v>275</v>
      </c>
      <c r="C57" s="545" t="s">
        <v>771</v>
      </c>
      <c r="D57" s="687">
        <v>29600</v>
      </c>
      <c r="E57" s="711">
        <v>29600</v>
      </c>
      <c r="F57" s="544">
        <v>29600</v>
      </c>
    </row>
    <row r="58" spans="2:6" ht="18" customHeight="1">
      <c r="B58" s="507" t="s">
        <v>277</v>
      </c>
      <c r="C58" s="545" t="s">
        <v>554</v>
      </c>
      <c r="D58" s="687">
        <v>250000</v>
      </c>
      <c r="E58" s="711">
        <v>200000</v>
      </c>
      <c r="F58" s="544">
        <v>200000</v>
      </c>
    </row>
    <row r="59" spans="2:6" ht="18" customHeight="1">
      <c r="B59" s="507" t="s">
        <v>278</v>
      </c>
      <c r="C59" s="545" t="s">
        <v>555</v>
      </c>
      <c r="D59" s="687">
        <v>139000</v>
      </c>
      <c r="E59" s="711">
        <v>139000</v>
      </c>
      <c r="F59" s="544">
        <v>139000</v>
      </c>
    </row>
    <row r="60" spans="2:6" ht="18" customHeight="1">
      <c r="B60" s="507" t="s">
        <v>283</v>
      </c>
      <c r="C60" s="543" t="s">
        <v>556</v>
      </c>
      <c r="D60" s="687"/>
      <c r="E60" s="711"/>
      <c r="F60" s="544"/>
    </row>
    <row r="61" spans="2:6" ht="17.25" customHeight="1">
      <c r="B61" s="546"/>
      <c r="C61" s="547" t="s">
        <v>599</v>
      </c>
      <c r="D61" s="691">
        <v>532000</v>
      </c>
      <c r="E61" s="714">
        <v>532000</v>
      </c>
      <c r="F61" s="548">
        <v>532000</v>
      </c>
    </row>
    <row r="62" spans="2:7" ht="17.25" customHeight="1">
      <c r="B62" s="546"/>
      <c r="C62" s="551" t="s">
        <v>600</v>
      </c>
      <c r="D62" s="692"/>
      <c r="E62" s="715"/>
      <c r="F62" s="552"/>
      <c r="G62" s="1185"/>
    </row>
    <row r="63" spans="2:6" ht="17.25" customHeight="1">
      <c r="B63" s="550"/>
      <c r="C63" s="551" t="s">
        <v>601</v>
      </c>
      <c r="D63" s="692">
        <v>280206</v>
      </c>
      <c r="E63" s="715">
        <v>230206</v>
      </c>
      <c r="F63" s="552">
        <v>230206</v>
      </c>
    </row>
    <row r="64" spans="2:6" ht="17.25" customHeight="1">
      <c r="B64" s="550"/>
      <c r="C64" s="553" t="s">
        <v>602</v>
      </c>
      <c r="D64" s="693"/>
      <c r="E64" s="716"/>
      <c r="F64" s="554"/>
    </row>
    <row r="65" spans="2:6" ht="21" customHeight="1">
      <c r="B65" s="507"/>
      <c r="C65" s="545" t="s">
        <v>458</v>
      </c>
      <c r="D65" s="687">
        <f>SUM(D61:D64)</f>
        <v>812206</v>
      </c>
      <c r="E65" s="711">
        <f>SUM(E61:E64)</f>
        <v>762206</v>
      </c>
      <c r="F65" s="544">
        <f>SUM(F61:F64)</f>
        <v>762206</v>
      </c>
    </row>
    <row r="66" spans="2:6" ht="21" customHeight="1">
      <c r="B66" s="273"/>
      <c r="C66" s="292" t="s">
        <v>92</v>
      </c>
      <c r="D66" s="673">
        <f>+D65+D59+D58+D57+D56</f>
        <v>1378806</v>
      </c>
      <c r="E66" s="702">
        <f>+E65+E59+E58+E57+E56</f>
        <v>1278806</v>
      </c>
      <c r="F66" s="305">
        <f>+F65+F59+F58+F57+F56</f>
        <v>1278806</v>
      </c>
    </row>
    <row r="67" spans="2:6" ht="21" customHeight="1">
      <c r="B67" s="609"/>
      <c r="C67" s="289" t="s">
        <v>96</v>
      </c>
      <c r="D67" s="678">
        <v>0</v>
      </c>
      <c r="E67" s="605">
        <v>0</v>
      </c>
      <c r="F67" s="278">
        <v>0</v>
      </c>
    </row>
    <row r="68" spans="2:6" ht="21" customHeight="1">
      <c r="B68" s="273"/>
      <c r="C68" s="304" t="s">
        <v>98</v>
      </c>
      <c r="D68" s="673">
        <f>+D67+D66</f>
        <v>1378806</v>
      </c>
      <c r="E68" s="702">
        <f>+E67+E66</f>
        <v>1278806</v>
      </c>
      <c r="F68" s="305">
        <f>+F67+F66</f>
        <v>1278806</v>
      </c>
    </row>
    <row r="69" spans="2:6" ht="25.5" customHeight="1" thickBot="1">
      <c r="B69" s="280"/>
      <c r="C69" s="311" t="s">
        <v>97</v>
      </c>
      <c r="D69" s="688">
        <f>+D68+D54</f>
        <v>3671006</v>
      </c>
      <c r="E69" s="712">
        <f>+E68+E54</f>
        <v>3571006</v>
      </c>
      <c r="F69" s="303">
        <f>+F68+F54</f>
        <v>3571006</v>
      </c>
    </row>
    <row r="70" spans="2:6" ht="15.75">
      <c r="B70" s="717"/>
      <c r="C70" s="718"/>
      <c r="D70" s="719"/>
      <c r="E70" s="719"/>
      <c r="F70" s="719"/>
    </row>
    <row r="71" spans="2:6" ht="15.75">
      <c r="B71" s="1301" t="s">
        <v>9</v>
      </c>
      <c r="C71" s="1301"/>
      <c r="D71" s="1301"/>
      <c r="E71" s="1301"/>
      <c r="F71" s="1301"/>
    </row>
    <row r="72" spans="2:6" ht="12.75">
      <c r="B72" s="612"/>
      <c r="C72" s="612"/>
      <c r="D72" s="612"/>
      <c r="E72" s="612"/>
      <c r="F72" s="612"/>
    </row>
    <row r="73" spans="2:6" ht="15" thickBot="1">
      <c r="B73" s="633"/>
      <c r="C73" s="633"/>
      <c r="D73" s="636"/>
      <c r="E73" s="612"/>
      <c r="F73" s="636" t="s">
        <v>33</v>
      </c>
    </row>
    <row r="74" spans="2:6" ht="43.5" thickBot="1">
      <c r="B74" s="634" t="s">
        <v>210</v>
      </c>
      <c r="C74" s="635" t="s">
        <v>280</v>
      </c>
      <c r="D74" s="668" t="s">
        <v>7</v>
      </c>
      <c r="E74" s="308" t="s">
        <v>623</v>
      </c>
      <c r="F74" s="309">
        <v>2019</v>
      </c>
    </row>
    <row r="75" spans="2:6" ht="12.75">
      <c r="B75" s="613"/>
      <c r="C75" s="614"/>
      <c r="D75" s="748"/>
      <c r="E75" s="615"/>
      <c r="F75" s="720"/>
    </row>
    <row r="76" spans="2:6" ht="19.5" customHeight="1">
      <c r="B76" s="616" t="s">
        <v>213</v>
      </c>
      <c r="C76" s="653" t="s">
        <v>99</v>
      </c>
      <c r="D76" s="749"/>
      <c r="E76" s="617"/>
      <c r="F76" s="721"/>
    </row>
    <row r="77" spans="2:6" ht="19.5" customHeight="1">
      <c r="B77" s="507">
        <v>1</v>
      </c>
      <c r="C77" s="521" t="s">
        <v>561</v>
      </c>
      <c r="D77" s="671">
        <v>0</v>
      </c>
      <c r="E77" s="700">
        <v>0</v>
      </c>
      <c r="F77" s="694">
        <v>0</v>
      </c>
    </row>
    <row r="78" spans="2:6" ht="19.5" customHeight="1">
      <c r="B78" s="507">
        <v>2</v>
      </c>
      <c r="C78" s="521" t="s">
        <v>557</v>
      </c>
      <c r="D78" s="671">
        <v>0</v>
      </c>
      <c r="E78" s="700">
        <v>0</v>
      </c>
      <c r="F78" s="694">
        <v>0</v>
      </c>
    </row>
    <row r="79" spans="2:6" ht="19.5" customHeight="1">
      <c r="B79" s="507">
        <v>3</v>
      </c>
      <c r="C79" s="521" t="s">
        <v>558</v>
      </c>
      <c r="D79" s="671">
        <v>0</v>
      </c>
      <c r="E79" s="700">
        <v>0</v>
      </c>
      <c r="F79" s="694">
        <v>0</v>
      </c>
    </row>
    <row r="80" spans="2:6" ht="19.5" customHeight="1">
      <c r="B80" s="620"/>
      <c r="C80" s="660" t="s">
        <v>101</v>
      </c>
      <c r="D80" s="756">
        <v>0</v>
      </c>
      <c r="E80" s="742">
        <v>0</v>
      </c>
      <c r="F80" s="728">
        <v>0</v>
      </c>
    </row>
    <row r="81" spans="2:6" ht="17.25" customHeight="1">
      <c r="B81" s="618"/>
      <c r="C81" s="1117" t="s">
        <v>754</v>
      </c>
      <c r="D81" s="763"/>
      <c r="E81" s="745"/>
      <c r="F81" s="735"/>
    </row>
    <row r="82" spans="2:6" ht="21.75" customHeight="1">
      <c r="B82" s="622"/>
      <c r="C82" s="652" t="s">
        <v>102</v>
      </c>
      <c r="D82" s="751">
        <v>0</v>
      </c>
      <c r="E82" s="621">
        <v>0</v>
      </c>
      <c r="F82" s="723">
        <v>0</v>
      </c>
    </row>
    <row r="83" spans="2:6" ht="33.75" customHeight="1">
      <c r="B83" s="623"/>
      <c r="C83" s="645" t="s">
        <v>103</v>
      </c>
      <c r="D83" s="752">
        <v>0</v>
      </c>
      <c r="E83" s="739">
        <v>0</v>
      </c>
      <c r="F83" s="724">
        <v>0</v>
      </c>
    </row>
    <row r="84" spans="2:6" ht="24" customHeight="1">
      <c r="B84" s="624" t="s">
        <v>32</v>
      </c>
      <c r="C84" s="651" t="s">
        <v>121</v>
      </c>
      <c r="D84" s="753"/>
      <c r="E84" s="625"/>
      <c r="F84" s="725"/>
    </row>
    <row r="85" spans="2:6" ht="18.75" customHeight="1">
      <c r="B85" s="507" t="s">
        <v>274</v>
      </c>
      <c r="C85" s="585" t="s">
        <v>561</v>
      </c>
      <c r="D85" s="753"/>
      <c r="E85" s="625"/>
      <c r="F85" s="725"/>
    </row>
    <row r="86" spans="2:6" ht="15">
      <c r="B86" s="624"/>
      <c r="C86" s="658" t="s">
        <v>603</v>
      </c>
      <c r="D86" s="763">
        <v>0</v>
      </c>
      <c r="E86" s="745">
        <v>0</v>
      </c>
      <c r="F86" s="735">
        <v>0</v>
      </c>
    </row>
    <row r="87" spans="2:6" ht="15">
      <c r="B87" s="507"/>
      <c r="C87" s="767" t="s">
        <v>604</v>
      </c>
      <c r="D87" s="675">
        <v>2696409</v>
      </c>
      <c r="E87" s="704">
        <v>0</v>
      </c>
      <c r="F87" s="697">
        <v>0</v>
      </c>
    </row>
    <row r="88" spans="2:6" ht="21.75" customHeight="1">
      <c r="B88" s="507"/>
      <c r="C88" s="536" t="s">
        <v>0</v>
      </c>
      <c r="D88" s="671">
        <f>SUM(D86:D87)</f>
        <v>2696409</v>
      </c>
      <c r="E88" s="700">
        <f>SUM(E86:E87)</f>
        <v>0</v>
      </c>
      <c r="F88" s="694">
        <f>SUM(F86:F87)</f>
        <v>0</v>
      </c>
    </row>
    <row r="89" spans="2:6" ht="16.5" customHeight="1">
      <c r="B89" s="507" t="s">
        <v>275</v>
      </c>
      <c r="C89" s="508" t="s">
        <v>4</v>
      </c>
      <c r="D89" s="684"/>
      <c r="E89" s="654"/>
      <c r="F89" s="698"/>
    </row>
    <row r="90" spans="2:6" ht="15">
      <c r="B90" s="507"/>
      <c r="C90" s="658" t="s">
        <v>605</v>
      </c>
      <c r="D90" s="754">
        <v>74000</v>
      </c>
      <c r="E90" s="740">
        <v>80000</v>
      </c>
      <c r="F90" s="726">
        <v>80000</v>
      </c>
    </row>
    <row r="91" spans="2:6" ht="18.75" customHeight="1">
      <c r="B91" s="507"/>
      <c r="C91" s="541" t="s">
        <v>5</v>
      </c>
      <c r="D91" s="672">
        <f>SUM(D90:D90)</f>
        <v>74000</v>
      </c>
      <c r="E91" s="701">
        <f>SUM(E90:E90)</f>
        <v>80000</v>
      </c>
      <c r="F91" s="695">
        <f>SUM(F90:F90)</f>
        <v>80000</v>
      </c>
    </row>
    <row r="92" spans="2:6" ht="20.25" customHeight="1">
      <c r="B92" s="507" t="s">
        <v>277</v>
      </c>
      <c r="C92" s="508" t="s">
        <v>557</v>
      </c>
      <c r="D92" s="684"/>
      <c r="E92" s="654"/>
      <c r="F92" s="698"/>
    </row>
    <row r="93" spans="2:6" ht="15">
      <c r="B93" s="556"/>
      <c r="C93" s="767" t="s">
        <v>559</v>
      </c>
      <c r="D93" s="1047">
        <v>1000</v>
      </c>
      <c r="E93" s="1048">
        <v>1000</v>
      </c>
      <c r="F93" s="1049">
        <v>1000</v>
      </c>
    </row>
    <row r="94" spans="2:6" ht="15">
      <c r="B94" s="657"/>
      <c r="C94" s="767" t="s">
        <v>772</v>
      </c>
      <c r="D94" s="1044">
        <v>1000</v>
      </c>
      <c r="E94" s="1045">
        <v>1000</v>
      </c>
      <c r="F94" s="1046">
        <v>1000</v>
      </c>
    </row>
    <row r="95" spans="2:6" ht="18" customHeight="1">
      <c r="B95" s="507"/>
      <c r="C95" s="521" t="s">
        <v>374</v>
      </c>
      <c r="D95" s="671">
        <f>SUM(D93:D94)</f>
        <v>2000</v>
      </c>
      <c r="E95" s="700">
        <f>SUM(E93:E94)</f>
        <v>2000</v>
      </c>
      <c r="F95" s="694">
        <f>SUM(F93:F94)</f>
        <v>2000</v>
      </c>
    </row>
    <row r="96" spans="2:6" ht="15.75">
      <c r="B96" s="507" t="s">
        <v>278</v>
      </c>
      <c r="C96" s="508" t="s">
        <v>558</v>
      </c>
      <c r="D96" s="684"/>
      <c r="E96" s="654"/>
      <c r="F96" s="698"/>
    </row>
    <row r="97" spans="2:6" ht="15">
      <c r="B97" s="507"/>
      <c r="C97" s="658" t="s">
        <v>612</v>
      </c>
      <c r="D97" s="755">
        <v>0</v>
      </c>
      <c r="E97" s="741">
        <v>0</v>
      </c>
      <c r="F97" s="727">
        <v>0</v>
      </c>
    </row>
    <row r="98" spans="2:6" ht="15">
      <c r="B98" s="507"/>
      <c r="C98" s="659" t="s">
        <v>606</v>
      </c>
      <c r="D98" s="671">
        <v>0</v>
      </c>
      <c r="E98" s="700">
        <v>0</v>
      </c>
      <c r="F98" s="694">
        <v>0</v>
      </c>
    </row>
    <row r="99" spans="2:6" ht="22.5" customHeight="1">
      <c r="B99" s="507"/>
      <c r="C99" s="508" t="s">
        <v>1</v>
      </c>
      <c r="D99" s="671">
        <v>0</v>
      </c>
      <c r="E99" s="700">
        <v>0</v>
      </c>
      <c r="F99" s="694">
        <v>0</v>
      </c>
    </row>
    <row r="100" spans="2:6" ht="24" customHeight="1">
      <c r="B100" s="620"/>
      <c r="C100" s="660" t="s">
        <v>101</v>
      </c>
      <c r="D100" s="756">
        <f>+D99+D95+D91+D88</f>
        <v>2772409</v>
      </c>
      <c r="E100" s="742">
        <f>+E99+E95+E91+E88</f>
        <v>82000</v>
      </c>
      <c r="F100" s="728">
        <f>+F99+F95+F91+F88</f>
        <v>82000</v>
      </c>
    </row>
    <row r="101" spans="2:6" ht="24" customHeight="1">
      <c r="B101" s="620"/>
      <c r="C101" s="783" t="s">
        <v>552</v>
      </c>
      <c r="D101" s="784"/>
      <c r="E101" s="785"/>
      <c r="F101" s="786"/>
    </row>
    <row r="102" spans="2:6" ht="24.75" customHeight="1">
      <c r="B102" s="622"/>
      <c r="C102" s="650" t="s">
        <v>102</v>
      </c>
      <c r="D102" s="757">
        <f>SUM(D101:D101)</f>
        <v>0</v>
      </c>
      <c r="E102" s="743">
        <f>SUM(E101:E101)</f>
        <v>0</v>
      </c>
      <c r="F102" s="729">
        <f>SUM(F101:F101)</f>
        <v>0</v>
      </c>
    </row>
    <row r="103" spans="2:6" ht="37.5" customHeight="1" thickBot="1">
      <c r="B103" s="646"/>
      <c r="C103" s="647" t="s">
        <v>105</v>
      </c>
      <c r="D103" s="758">
        <f>+D102+D100</f>
        <v>2772409</v>
      </c>
      <c r="E103" s="640">
        <f>+E102+E100</f>
        <v>82000</v>
      </c>
      <c r="F103" s="730">
        <f>+F102+F100</f>
        <v>82000</v>
      </c>
    </row>
    <row r="104" spans="2:6" ht="19.5" customHeight="1" thickBot="1">
      <c r="B104" s="648"/>
      <c r="C104" s="649" t="s">
        <v>214</v>
      </c>
      <c r="D104" s="759">
        <f>+D103+D83</f>
        <v>2772409</v>
      </c>
      <c r="E104" s="643">
        <f>+E103+E83</f>
        <v>82000</v>
      </c>
      <c r="F104" s="731">
        <f>+F103+F83</f>
        <v>82000</v>
      </c>
    </row>
    <row r="105" spans="2:6" ht="12.75">
      <c r="B105" s="626"/>
      <c r="C105" s="627"/>
      <c r="D105" s="760"/>
      <c r="E105" s="628"/>
      <c r="F105" s="732"/>
    </row>
    <row r="106" spans="2:6" ht="18.75" customHeight="1">
      <c r="B106" s="629" t="s">
        <v>59</v>
      </c>
      <c r="C106" s="644" t="s">
        <v>106</v>
      </c>
      <c r="D106" s="761"/>
      <c r="E106" s="619"/>
      <c r="F106" s="733"/>
    </row>
    <row r="107" spans="2:6" ht="18" customHeight="1">
      <c r="B107" s="507" t="s">
        <v>274</v>
      </c>
      <c r="C107" s="521" t="s">
        <v>562</v>
      </c>
      <c r="D107" s="671"/>
      <c r="E107" s="700"/>
      <c r="F107" s="694"/>
    </row>
    <row r="108" spans="2:6" ht="21" customHeight="1">
      <c r="B108" s="507" t="s">
        <v>275</v>
      </c>
      <c r="C108" s="521" t="s">
        <v>563</v>
      </c>
      <c r="D108" s="671"/>
      <c r="E108" s="700"/>
      <c r="F108" s="694"/>
    </row>
    <row r="109" spans="2:6" ht="26.25" customHeight="1">
      <c r="B109" s="630"/>
      <c r="C109" s="662" t="s">
        <v>100</v>
      </c>
      <c r="D109" s="756">
        <f>SUM(D107:D108)</f>
        <v>0</v>
      </c>
      <c r="E109" s="756">
        <f>SUM(E107:E108)</f>
        <v>0</v>
      </c>
      <c r="F109" s="540">
        <f>SUM(F107:F108)</f>
        <v>0</v>
      </c>
    </row>
    <row r="110" spans="2:6" ht="26.25" customHeight="1">
      <c r="B110" s="630"/>
      <c r="C110" s="661" t="s">
        <v>108</v>
      </c>
      <c r="D110" s="751">
        <v>0</v>
      </c>
      <c r="E110" s="621">
        <v>0</v>
      </c>
      <c r="F110" s="723">
        <v>0</v>
      </c>
    </row>
    <row r="111" spans="2:6" ht="34.5" customHeight="1">
      <c r="B111" s="631"/>
      <c r="C111" s="645" t="s">
        <v>107</v>
      </c>
      <c r="D111" s="752">
        <f>+D110+D109</f>
        <v>0</v>
      </c>
      <c r="E111" s="752">
        <f>+E110+E109</f>
        <v>0</v>
      </c>
      <c r="F111" s="1042">
        <f>+F110+F109</f>
        <v>0</v>
      </c>
    </row>
    <row r="112" spans="2:6" ht="18" customHeight="1">
      <c r="B112" s="632" t="s">
        <v>32</v>
      </c>
      <c r="C112" s="644" t="s">
        <v>104</v>
      </c>
      <c r="D112" s="762"/>
      <c r="E112" s="744"/>
      <c r="F112" s="734"/>
    </row>
    <row r="113" spans="2:6" ht="21.75" customHeight="1">
      <c r="B113" s="507" t="s">
        <v>274</v>
      </c>
      <c r="C113" s="539" t="s">
        <v>562</v>
      </c>
      <c r="D113" s="672">
        <v>2696409</v>
      </c>
      <c r="E113" s="701">
        <v>0</v>
      </c>
      <c r="F113" s="695">
        <v>0</v>
      </c>
    </row>
    <row r="114" spans="2:6" ht="21.75" customHeight="1">
      <c r="B114" s="507" t="s">
        <v>275</v>
      </c>
      <c r="C114" s="521" t="s">
        <v>563</v>
      </c>
      <c r="D114" s="671">
        <v>14700</v>
      </c>
      <c r="E114" s="700">
        <v>14700</v>
      </c>
      <c r="F114" s="694">
        <v>14700</v>
      </c>
    </row>
    <row r="115" spans="2:6" ht="21.75" customHeight="1">
      <c r="B115" s="507" t="s">
        <v>277</v>
      </c>
      <c r="C115" s="567" t="s">
        <v>564</v>
      </c>
      <c r="D115" s="674"/>
      <c r="E115" s="703"/>
      <c r="F115" s="696"/>
    </row>
    <row r="116" spans="2:6" ht="15">
      <c r="B116" s="507"/>
      <c r="C116" s="663" t="s">
        <v>565</v>
      </c>
      <c r="D116" s="763"/>
      <c r="E116" s="745"/>
      <c r="F116" s="735"/>
    </row>
    <row r="117" spans="2:6" ht="15">
      <c r="B117" s="630"/>
      <c r="C117" s="787" t="s">
        <v>566</v>
      </c>
      <c r="D117" s="750"/>
      <c r="E117" s="738"/>
      <c r="F117" s="722"/>
    </row>
    <row r="118" spans="2:6" ht="15">
      <c r="B118" s="637"/>
      <c r="C118" s="666" t="s">
        <v>2</v>
      </c>
      <c r="D118" s="764">
        <v>61300</v>
      </c>
      <c r="E118" s="746">
        <v>67300</v>
      </c>
      <c r="F118" s="736">
        <v>67300</v>
      </c>
    </row>
    <row r="119" spans="2:6" ht="22.5" customHeight="1">
      <c r="B119" s="507"/>
      <c r="C119" s="567" t="s">
        <v>567</v>
      </c>
      <c r="D119" s="674">
        <f>+D118+D117</f>
        <v>61300</v>
      </c>
      <c r="E119" s="703">
        <f>+E118+E117</f>
        <v>67300</v>
      </c>
      <c r="F119" s="696">
        <f>+F118+F117</f>
        <v>67300</v>
      </c>
    </row>
    <row r="120" spans="2:6" ht="18.75" customHeight="1">
      <c r="B120" s="507"/>
      <c r="C120" s="665" t="s">
        <v>100</v>
      </c>
      <c r="D120" s="756">
        <f>+D119+D114+D113</f>
        <v>2772409</v>
      </c>
      <c r="E120" s="756">
        <f>+E119+E114+E113</f>
        <v>82000</v>
      </c>
      <c r="F120" s="1042">
        <f>+F119+F114+F113</f>
        <v>82000</v>
      </c>
    </row>
    <row r="121" spans="2:6" ht="20.25" customHeight="1">
      <c r="B121" s="507" t="s">
        <v>278</v>
      </c>
      <c r="C121" s="667" t="s">
        <v>215</v>
      </c>
      <c r="D121" s="765"/>
      <c r="E121" s="747"/>
      <c r="F121" s="737"/>
    </row>
    <row r="122" spans="2:6" ht="25.5" customHeight="1">
      <c r="B122" s="664"/>
      <c r="C122" s="645" t="s">
        <v>108</v>
      </c>
      <c r="D122" s="752">
        <f>+D121</f>
        <v>0</v>
      </c>
      <c r="E122" s="739">
        <f>+E121</f>
        <v>0</v>
      </c>
      <c r="F122" s="724">
        <f>+F121</f>
        <v>0</v>
      </c>
    </row>
    <row r="123" spans="2:6" ht="34.5" customHeight="1" thickBot="1">
      <c r="B123" s="638"/>
      <c r="C123" s="639" t="s">
        <v>122</v>
      </c>
      <c r="D123" s="758">
        <f>+D122+D120</f>
        <v>2772409</v>
      </c>
      <c r="E123" s="640">
        <f>+E122+E120</f>
        <v>82000</v>
      </c>
      <c r="F123" s="730">
        <f>+F122+F120</f>
        <v>82000</v>
      </c>
    </row>
    <row r="124" spans="2:6" ht="24.75" customHeight="1" thickBot="1">
      <c r="B124" s="641"/>
      <c r="C124" s="642" t="s">
        <v>216</v>
      </c>
      <c r="D124" s="759">
        <f>+D123+D111</f>
        <v>2772409</v>
      </c>
      <c r="E124" s="759">
        <f>+E123+E111</f>
        <v>82000</v>
      </c>
      <c r="F124" s="1041">
        <f>+F123+F111</f>
        <v>82000</v>
      </c>
    </row>
    <row r="125" spans="2:6" ht="24.75" customHeight="1" thickBot="1">
      <c r="B125" s="641"/>
      <c r="C125" s="642" t="s">
        <v>31</v>
      </c>
      <c r="D125" s="759">
        <f>+D124+D46</f>
        <v>6443415</v>
      </c>
      <c r="E125" s="643">
        <f>+E124+E46</f>
        <v>3653006</v>
      </c>
      <c r="F125" s="731">
        <f>+F124+F46</f>
        <v>3653006</v>
      </c>
    </row>
    <row r="126" spans="2:6" ht="24.75" customHeight="1" thickBot="1">
      <c r="B126" s="641"/>
      <c r="C126" s="642" t="s">
        <v>117</v>
      </c>
      <c r="D126" s="759">
        <f>+D124+D69</f>
        <v>6443415</v>
      </c>
      <c r="E126" s="759">
        <f>+E124+E69</f>
        <v>3653006</v>
      </c>
      <c r="F126" s="1041">
        <f>+F124+F69</f>
        <v>3653006</v>
      </c>
    </row>
  </sheetData>
  <sheetProtection/>
  <mergeCells count="4">
    <mergeCell ref="B71:F71"/>
    <mergeCell ref="A4:F4"/>
    <mergeCell ref="A5:F5"/>
    <mergeCell ref="B7:F7"/>
  </mergeCells>
  <printOptions/>
  <pageMargins left="0.5511811023622047" right="0.5511811023622047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pane ySplit="9" topLeftCell="A244" activePane="bottomLeft" state="frozen"/>
      <selection pane="topLeft" activeCell="A1" sqref="A1"/>
      <selection pane="bottomLeft" activeCell="G1" sqref="G1"/>
    </sheetView>
  </sheetViews>
  <sheetFormatPr defaultColWidth="9.00390625" defaultRowHeight="12.75"/>
  <cols>
    <col min="1" max="1" width="3.875" style="0" customWidth="1"/>
    <col min="2" max="2" width="4.875" style="0" customWidth="1"/>
    <col min="3" max="3" width="4.25390625" style="0" customWidth="1"/>
    <col min="4" max="4" width="5.125" style="0" customWidth="1"/>
    <col min="5" max="5" width="3.25390625" style="0" customWidth="1"/>
    <col min="6" max="6" width="56.75390625" style="0" customWidth="1"/>
    <col min="7" max="7" width="13.75390625" style="0" customWidth="1"/>
  </cols>
  <sheetData>
    <row r="1" spans="4:7" s="20" customFormat="1" ht="13.5">
      <c r="D1" s="178"/>
      <c r="E1" s="178"/>
      <c r="F1" s="160"/>
      <c r="G1" s="431" t="s">
        <v>902</v>
      </c>
    </row>
    <row r="2" spans="1:7" s="20" customFormat="1" ht="11.25" customHeight="1">
      <c r="A2" s="1229"/>
      <c r="B2" s="1229"/>
      <c r="C2" s="1229"/>
      <c r="D2" s="1229"/>
      <c r="E2" s="430"/>
      <c r="F2" s="161"/>
      <c r="G2" s="161" t="s">
        <v>269</v>
      </c>
    </row>
    <row r="3" spans="1:7" s="20" customFormat="1" ht="11.25" customHeight="1">
      <c r="A3" s="430"/>
      <c r="B3" s="430"/>
      <c r="C3" s="430"/>
      <c r="D3" s="430"/>
      <c r="E3" s="430"/>
      <c r="F3" s="161"/>
      <c r="G3" s="161"/>
    </row>
    <row r="4" s="20" customFormat="1" ht="9.75" customHeight="1"/>
    <row r="5" spans="1:7" s="20" customFormat="1" ht="14.25">
      <c r="A5" s="1230" t="s">
        <v>806</v>
      </c>
      <c r="B5" s="1230"/>
      <c r="C5" s="1230"/>
      <c r="D5" s="1230"/>
      <c r="E5" s="1230"/>
      <c r="F5" s="1230"/>
      <c r="G5" s="1231"/>
    </row>
    <row r="6" spans="1:6" s="20" customFormat="1" ht="12" customHeight="1">
      <c r="A6" s="1230"/>
      <c r="B6" s="1230"/>
      <c r="C6" s="1230"/>
      <c r="D6" s="1230"/>
      <c r="E6" s="1230"/>
      <c r="F6" s="1230"/>
    </row>
    <row r="7" spans="1:7" s="20" customFormat="1" ht="19.5" customHeight="1">
      <c r="A7" s="162"/>
      <c r="B7" s="162"/>
      <c r="C7" s="162"/>
      <c r="D7" s="162"/>
      <c r="E7" s="162"/>
      <c r="F7" s="1232" t="s">
        <v>61</v>
      </c>
      <c r="G7" s="1233"/>
    </row>
    <row r="8" spans="1:7" s="20" customFormat="1" ht="15.75">
      <c r="A8" s="1234" t="s">
        <v>58</v>
      </c>
      <c r="B8" s="1235"/>
      <c r="C8" s="1235"/>
      <c r="D8" s="164"/>
      <c r="E8" s="164"/>
      <c r="F8" s="165" t="s">
        <v>302</v>
      </c>
      <c r="G8" s="16" t="s">
        <v>807</v>
      </c>
    </row>
    <row r="9" spans="1:7" s="20" customFormat="1" ht="15.75">
      <c r="A9" s="1236" t="s">
        <v>304</v>
      </c>
      <c r="B9" s="1233"/>
      <c r="C9" s="1233"/>
      <c r="D9" s="1233"/>
      <c r="E9" s="163"/>
      <c r="F9" s="166"/>
      <c r="G9" s="18" t="s">
        <v>304</v>
      </c>
    </row>
    <row r="10" spans="1:7" s="493" customFormat="1" ht="25.5" customHeight="1">
      <c r="A10" s="477" t="s">
        <v>59</v>
      </c>
      <c r="B10" s="579" t="s">
        <v>60</v>
      </c>
      <c r="C10" s="492"/>
      <c r="D10" s="492"/>
      <c r="E10" s="492"/>
      <c r="F10" s="452"/>
      <c r="G10" s="580"/>
    </row>
    <row r="11" spans="1:7" s="20" customFormat="1" ht="22.5" customHeight="1">
      <c r="A11" s="158"/>
      <c r="B11" s="466" t="s">
        <v>317</v>
      </c>
      <c r="C11" s="468" t="s">
        <v>318</v>
      </c>
      <c r="D11" s="167"/>
      <c r="E11" s="167"/>
      <c r="F11" s="168"/>
      <c r="G11" s="182"/>
    </row>
    <row r="12" spans="1:7" s="20" customFormat="1" ht="18.75" customHeight="1">
      <c r="A12" s="158"/>
      <c r="B12" s="466"/>
      <c r="C12" s="491" t="s">
        <v>323</v>
      </c>
      <c r="D12" s="451" t="s">
        <v>476</v>
      </c>
      <c r="E12" s="167"/>
      <c r="F12" s="168"/>
      <c r="G12" s="182"/>
    </row>
    <row r="13" spans="1:7" s="20" customFormat="1" ht="18.75" customHeight="1">
      <c r="A13" s="158"/>
      <c r="B13" s="466"/>
      <c r="C13" s="170"/>
      <c r="D13" s="435" t="s">
        <v>29</v>
      </c>
      <c r="E13" s="450" t="s">
        <v>473</v>
      </c>
      <c r="F13" s="168"/>
      <c r="G13" s="173"/>
    </row>
    <row r="14" spans="1:7" s="20" customFormat="1" ht="13.5">
      <c r="A14" s="158"/>
      <c r="B14" s="466"/>
      <c r="C14" s="170"/>
      <c r="D14" s="167"/>
      <c r="E14" s="180" t="s">
        <v>722</v>
      </c>
      <c r="F14" s="167" t="s">
        <v>759</v>
      </c>
      <c r="G14" s="173">
        <v>1033</v>
      </c>
    </row>
    <row r="15" spans="1:7" s="20" customFormat="1" ht="13.5">
      <c r="A15" s="158"/>
      <c r="B15" s="466"/>
      <c r="C15" s="170"/>
      <c r="D15" s="167"/>
      <c r="E15" s="180" t="s">
        <v>722</v>
      </c>
      <c r="F15" s="167" t="s">
        <v>721</v>
      </c>
      <c r="G15" s="173">
        <v>1281</v>
      </c>
    </row>
    <row r="16" spans="4:7" s="19" customFormat="1" ht="7.5" customHeight="1">
      <c r="D16" s="189"/>
      <c r="E16" s="189"/>
      <c r="G16" s="24"/>
    </row>
    <row r="17" spans="3:7" s="437" customFormat="1" ht="25.5" customHeight="1">
      <c r="C17" s="441"/>
      <c r="D17" s="1227" t="s">
        <v>477</v>
      </c>
      <c r="E17" s="1228"/>
      <c r="F17" s="1228"/>
      <c r="G17" s="463">
        <f>SUM(G12:G16)</f>
        <v>2314</v>
      </c>
    </row>
    <row r="18" spans="2:7" s="466" customFormat="1" ht="24.75" customHeight="1">
      <c r="B18" s="464"/>
      <c r="C18" s="464" t="s">
        <v>347</v>
      </c>
      <c r="D18" s="467"/>
      <c r="E18" s="467"/>
      <c r="F18" s="464"/>
      <c r="G18" s="465">
        <f>+G17</f>
        <v>2314</v>
      </c>
    </row>
    <row r="19" spans="1:7" s="493" customFormat="1" ht="13.5">
      <c r="A19" s="477"/>
      <c r="B19" s="473"/>
      <c r="C19" s="474"/>
      <c r="D19" s="492"/>
      <c r="E19" s="492"/>
      <c r="F19" s="492"/>
      <c r="G19" s="454"/>
    </row>
    <row r="20" spans="1:7" s="493" customFormat="1" ht="18.75" customHeight="1">
      <c r="A20" s="477"/>
      <c r="B20" s="473" t="s">
        <v>327</v>
      </c>
      <c r="C20" s="474" t="s">
        <v>328</v>
      </c>
      <c r="D20" s="492"/>
      <c r="E20" s="492"/>
      <c r="F20" s="492"/>
      <c r="G20" s="454"/>
    </row>
    <row r="21" spans="1:7" s="20" customFormat="1" ht="18.75" customHeight="1">
      <c r="A21" s="158"/>
      <c r="B21" s="466"/>
      <c r="C21" s="491" t="s">
        <v>339</v>
      </c>
      <c r="D21" s="451" t="s">
        <v>724</v>
      </c>
      <c r="E21" s="167"/>
      <c r="F21" s="168"/>
      <c r="G21" s="182"/>
    </row>
    <row r="22" spans="1:7" s="493" customFormat="1" ht="17.25" customHeight="1">
      <c r="A22" s="477"/>
      <c r="B22" s="473"/>
      <c r="C22" s="474"/>
      <c r="D22" s="435" t="s">
        <v>29</v>
      </c>
      <c r="E22" s="167" t="s">
        <v>684</v>
      </c>
      <c r="F22" s="492"/>
      <c r="G22" s="454">
        <v>500</v>
      </c>
    </row>
    <row r="23" spans="1:7" s="493" customFormat="1" ht="13.5">
      <c r="A23" s="477"/>
      <c r="B23" s="473"/>
      <c r="C23" s="474"/>
      <c r="D23" s="492"/>
      <c r="E23" s="492"/>
      <c r="F23" s="492"/>
      <c r="G23" s="454"/>
    </row>
    <row r="24" spans="1:7" s="493" customFormat="1" ht="18.75" customHeight="1">
      <c r="A24" s="477"/>
      <c r="B24" s="473" t="s">
        <v>353</v>
      </c>
      <c r="C24" s="474" t="s">
        <v>354</v>
      </c>
      <c r="D24" s="492"/>
      <c r="E24" s="492"/>
      <c r="F24" s="492"/>
      <c r="G24" s="454">
        <v>168629</v>
      </c>
    </row>
    <row r="25" spans="1:7" s="493" customFormat="1" ht="5.25" customHeight="1">
      <c r="A25" s="477"/>
      <c r="B25" s="473"/>
      <c r="C25" s="474"/>
      <c r="D25" s="492"/>
      <c r="E25" s="492"/>
      <c r="F25" s="492"/>
      <c r="G25" s="454"/>
    </row>
    <row r="26" spans="1:7" s="20" customFormat="1" ht="6" customHeight="1">
      <c r="A26" s="158"/>
      <c r="B26" s="466"/>
      <c r="C26" s="572"/>
      <c r="D26" s="163"/>
      <c r="E26" s="163"/>
      <c r="F26" s="163"/>
      <c r="G26" s="177"/>
    </row>
    <row r="27" spans="1:7" s="493" customFormat="1" ht="18.75" customHeight="1">
      <c r="A27" s="477"/>
      <c r="B27" s="473" t="s">
        <v>219</v>
      </c>
      <c r="D27" s="492"/>
      <c r="E27" s="492"/>
      <c r="F27" s="492"/>
      <c r="G27" s="454">
        <f>+G18+G22+G24</f>
        <v>171443</v>
      </c>
    </row>
    <row r="28" spans="1:7" s="493" customFormat="1" ht="4.5" customHeight="1">
      <c r="A28" s="477"/>
      <c r="B28" s="464"/>
      <c r="C28" s="494"/>
      <c r="D28" s="495"/>
      <c r="E28" s="495"/>
      <c r="F28" s="495"/>
      <c r="G28" s="480"/>
    </row>
    <row r="29" spans="1:7" s="493" customFormat="1" ht="13.5">
      <c r="A29" s="477"/>
      <c r="B29" s="473"/>
      <c r="C29" s="474"/>
      <c r="D29" s="492"/>
      <c r="E29" s="492"/>
      <c r="F29" s="492"/>
      <c r="G29" s="454"/>
    </row>
    <row r="30" spans="1:7" s="493" customFormat="1" ht="5.25" customHeight="1">
      <c r="A30" s="477"/>
      <c r="B30" s="473"/>
      <c r="C30" s="474"/>
      <c r="D30" s="492"/>
      <c r="E30" s="492"/>
      <c r="F30" s="492"/>
      <c r="G30" s="454"/>
    </row>
    <row r="31" spans="1:7" s="493" customFormat="1" ht="18.75" customHeight="1">
      <c r="A31" s="477"/>
      <c r="B31" s="466" t="s">
        <v>381</v>
      </c>
      <c r="C31" s="474" t="s">
        <v>382</v>
      </c>
      <c r="D31" s="492"/>
      <c r="E31" s="492"/>
      <c r="F31" s="492"/>
      <c r="G31" s="454"/>
    </row>
    <row r="32" spans="1:7" s="493" customFormat="1" ht="18.75" customHeight="1">
      <c r="A32" s="477"/>
      <c r="B32" s="466"/>
      <c r="C32" s="474"/>
      <c r="D32" s="457" t="s">
        <v>385</v>
      </c>
      <c r="E32" s="460" t="s">
        <v>386</v>
      </c>
      <c r="F32" s="437"/>
      <c r="G32" s="454"/>
    </row>
    <row r="33" spans="1:7" s="493" customFormat="1" ht="13.5">
      <c r="A33" s="477"/>
      <c r="B33" s="466"/>
      <c r="C33" s="474"/>
      <c r="D33" s="492"/>
      <c r="E33" s="492" t="s">
        <v>474</v>
      </c>
      <c r="F33" s="492"/>
      <c r="G33" s="1204">
        <v>0</v>
      </c>
    </row>
    <row r="34" spans="1:7" s="493" customFormat="1" ht="13.5">
      <c r="A34" s="477"/>
      <c r="B34" s="466"/>
      <c r="C34" s="474"/>
      <c r="D34" s="492"/>
      <c r="E34" s="492" t="s">
        <v>475</v>
      </c>
      <c r="F34" s="492"/>
      <c r="G34" s="1204">
        <v>0</v>
      </c>
    </row>
    <row r="35" spans="1:7" s="493" customFormat="1" ht="8.25" customHeight="1">
      <c r="A35" s="477"/>
      <c r="B35" s="466"/>
      <c r="C35" s="474"/>
      <c r="D35" s="492"/>
      <c r="E35" s="492"/>
      <c r="F35" s="492"/>
      <c r="G35" s="480"/>
    </row>
    <row r="36" spans="1:7" s="493" customFormat="1" ht="18.75" customHeight="1">
      <c r="A36" s="477"/>
      <c r="B36" s="466"/>
      <c r="C36" s="474"/>
      <c r="D36" s="458"/>
      <c r="E36" s="459" t="s">
        <v>390</v>
      </c>
      <c r="F36" s="445"/>
      <c r="G36" s="480">
        <f>SUM(G31:G35)</f>
        <v>0</v>
      </c>
    </row>
    <row r="37" spans="1:7" s="493" customFormat="1" ht="8.25" customHeight="1">
      <c r="A37" s="477"/>
      <c r="B37" s="466"/>
      <c r="C37" s="474"/>
      <c r="D37" s="492"/>
      <c r="E37" s="492"/>
      <c r="F37" s="492"/>
      <c r="G37" s="454"/>
    </row>
    <row r="38" spans="1:7" s="493" customFormat="1" ht="18.75" customHeight="1">
      <c r="A38" s="477"/>
      <c r="B38" s="473"/>
      <c r="C38" s="464" t="s">
        <v>221</v>
      </c>
      <c r="D38" s="495"/>
      <c r="E38" s="495"/>
      <c r="F38" s="495"/>
      <c r="G38" s="480">
        <f>SUM(G31:G36)</f>
        <v>0</v>
      </c>
    </row>
    <row r="39" spans="1:7" s="493" customFormat="1" ht="4.5" customHeight="1">
      <c r="A39" s="477"/>
      <c r="B39" s="473"/>
      <c r="C39" s="473"/>
      <c r="D39" s="492"/>
      <c r="E39" s="492"/>
      <c r="F39" s="492"/>
      <c r="G39" s="454"/>
    </row>
    <row r="40" spans="1:7" s="476" customFormat="1" ht="16.5" customHeight="1">
      <c r="A40" s="473"/>
      <c r="B40" s="473" t="s">
        <v>63</v>
      </c>
      <c r="C40" s="466"/>
      <c r="D40" s="475"/>
      <c r="E40" s="475"/>
      <c r="F40" s="475"/>
      <c r="G40" s="573">
        <f>+G38+G27</f>
        <v>171443</v>
      </c>
    </row>
    <row r="41" spans="1:7" s="20" customFormat="1" ht="4.5" customHeight="1">
      <c r="A41" s="158"/>
      <c r="B41" s="157"/>
      <c r="C41" s="17"/>
      <c r="D41" s="163"/>
      <c r="E41" s="163"/>
      <c r="F41" s="166"/>
      <c r="G41" s="18"/>
    </row>
    <row r="42" spans="1:7" s="20" customFormat="1" ht="3" customHeight="1">
      <c r="A42" s="158"/>
      <c r="B42" s="167"/>
      <c r="D42" s="167"/>
      <c r="E42" s="167"/>
      <c r="F42" s="168"/>
      <c r="G42" s="159"/>
    </row>
    <row r="43" spans="1:7" s="20" customFormat="1" ht="5.25" customHeight="1">
      <c r="A43" s="158"/>
      <c r="B43" s="167"/>
      <c r="D43" s="167"/>
      <c r="E43" s="167"/>
      <c r="F43" s="168"/>
      <c r="G43" s="159"/>
    </row>
    <row r="44" spans="1:7" s="1203" customFormat="1" ht="32.25" customHeight="1">
      <c r="A44" s="477" t="s">
        <v>32</v>
      </c>
      <c r="B44" s="579" t="s">
        <v>62</v>
      </c>
      <c r="C44" s="492"/>
      <c r="D44" s="492"/>
      <c r="E44" s="492"/>
      <c r="F44" s="492"/>
      <c r="G44" s="580"/>
    </row>
    <row r="45" spans="1:7" s="20" customFormat="1" ht="2.25" customHeight="1">
      <c r="A45" s="158"/>
      <c r="B45" s="167"/>
      <c r="D45" s="167"/>
      <c r="E45" s="167"/>
      <c r="F45" s="168"/>
      <c r="G45" s="159"/>
    </row>
    <row r="46" spans="2:7" s="466" customFormat="1" ht="18.75" customHeight="1">
      <c r="B46" s="466" t="s">
        <v>317</v>
      </c>
      <c r="C46" s="468" t="s">
        <v>318</v>
      </c>
      <c r="D46" s="469"/>
      <c r="E46" s="469"/>
      <c r="G46" s="470"/>
    </row>
    <row r="47" spans="3:7" s="440" customFormat="1" ht="19.5" customHeight="1">
      <c r="C47" s="440" t="s">
        <v>319</v>
      </c>
      <c r="D47" s="456" t="s">
        <v>320</v>
      </c>
      <c r="E47" s="456"/>
      <c r="G47" s="462"/>
    </row>
    <row r="48" spans="4:7" s="437" customFormat="1" ht="18.75" customHeight="1">
      <c r="D48" s="457" t="s">
        <v>392</v>
      </c>
      <c r="E48" s="460" t="s">
        <v>725</v>
      </c>
      <c r="G48" s="439"/>
    </row>
    <row r="49" spans="4:7" s="19" customFormat="1" ht="18.75" customHeight="1">
      <c r="D49" s="455"/>
      <c r="E49" s="435" t="s">
        <v>29</v>
      </c>
      <c r="F49" s="19" t="s">
        <v>147</v>
      </c>
      <c r="G49" s="175">
        <v>290647</v>
      </c>
    </row>
    <row r="50" spans="4:7" s="19" customFormat="1" ht="12.75">
      <c r="D50" s="455"/>
      <c r="E50" s="435"/>
      <c r="F50" s="19" t="s">
        <v>685</v>
      </c>
      <c r="G50" s="175">
        <v>-139777</v>
      </c>
    </row>
    <row r="51" spans="4:7" s="19" customFormat="1" ht="19.5" customHeight="1">
      <c r="D51" s="455"/>
      <c r="E51" s="435" t="s">
        <v>29</v>
      </c>
      <c r="F51" s="19" t="s">
        <v>393</v>
      </c>
      <c r="G51" s="175"/>
    </row>
    <row r="52" spans="4:7" s="19" customFormat="1" ht="12.75">
      <c r="D52" s="455"/>
      <c r="E52" s="436"/>
      <c r="F52" s="19" t="s">
        <v>394</v>
      </c>
      <c r="G52" s="175"/>
    </row>
    <row r="53" spans="4:7" s="19" customFormat="1" ht="15" customHeight="1">
      <c r="D53" s="455"/>
      <c r="E53" s="436"/>
      <c r="F53" s="19" t="s">
        <v>624</v>
      </c>
      <c r="G53" s="175"/>
    </row>
    <row r="54" spans="4:7" s="19" customFormat="1" ht="12.75">
      <c r="D54" s="455"/>
      <c r="E54" s="436"/>
      <c r="F54" s="19" t="s">
        <v>396</v>
      </c>
      <c r="G54" s="175">
        <v>44232</v>
      </c>
    </row>
    <row r="55" spans="4:7" s="19" customFormat="1" ht="12.75">
      <c r="D55" s="455"/>
      <c r="E55" s="436"/>
      <c r="F55" s="19" t="s">
        <v>401</v>
      </c>
      <c r="G55" s="175">
        <v>-44232</v>
      </c>
    </row>
    <row r="56" spans="4:7" s="19" customFormat="1" ht="18" customHeight="1">
      <c r="D56" s="455"/>
      <c r="E56" s="436"/>
      <c r="F56" s="19" t="s">
        <v>397</v>
      </c>
      <c r="G56" s="175">
        <v>76400</v>
      </c>
    </row>
    <row r="57" spans="4:7" s="19" customFormat="1" ht="12.75">
      <c r="D57" s="455"/>
      <c r="E57" s="436"/>
      <c r="F57" s="19" t="s">
        <v>401</v>
      </c>
      <c r="G57" s="175">
        <v>-76400</v>
      </c>
    </row>
    <row r="58" spans="4:7" s="19" customFormat="1" ht="16.5" customHeight="1">
      <c r="D58" s="455"/>
      <c r="E58" s="436"/>
      <c r="F58" s="19" t="s">
        <v>398</v>
      </c>
      <c r="G58" s="175">
        <v>100</v>
      </c>
    </row>
    <row r="59" spans="4:7" s="19" customFormat="1" ht="12.75">
      <c r="D59" s="455"/>
      <c r="E59" s="436"/>
      <c r="F59" s="19" t="s">
        <v>401</v>
      </c>
      <c r="G59" s="175">
        <v>-100</v>
      </c>
    </row>
    <row r="60" spans="4:7" s="19" customFormat="1" ht="16.5" customHeight="1">
      <c r="D60" s="455"/>
      <c r="E60" s="436"/>
      <c r="F60" s="19" t="s">
        <v>399</v>
      </c>
      <c r="G60" s="175">
        <v>48350</v>
      </c>
    </row>
    <row r="61" spans="4:7" s="19" customFormat="1" ht="12.75">
      <c r="D61" s="455"/>
      <c r="E61" s="436"/>
      <c r="F61" s="19" t="s">
        <v>723</v>
      </c>
      <c r="G61" s="175">
        <v>-48350</v>
      </c>
    </row>
    <row r="62" spans="4:7" s="19" customFormat="1" ht="19.5" customHeight="1">
      <c r="D62" s="455"/>
      <c r="E62" s="435" t="s">
        <v>29</v>
      </c>
      <c r="F62" s="19" t="s">
        <v>400</v>
      </c>
      <c r="G62" s="175">
        <v>97170</v>
      </c>
    </row>
    <row r="63" spans="4:7" s="19" customFormat="1" ht="12.75">
      <c r="D63" s="455"/>
      <c r="E63" s="436"/>
      <c r="F63" s="19" t="s">
        <v>148</v>
      </c>
      <c r="G63" s="175">
        <v>-97170</v>
      </c>
    </row>
    <row r="64" spans="4:7" s="19" customFormat="1" ht="18" customHeight="1">
      <c r="D64" s="455"/>
      <c r="E64" s="435" t="s">
        <v>29</v>
      </c>
      <c r="F64" s="19" t="s">
        <v>625</v>
      </c>
      <c r="G64" s="175">
        <v>23</v>
      </c>
    </row>
    <row r="65" spans="4:7" s="19" customFormat="1" ht="12.75">
      <c r="D65" s="455"/>
      <c r="E65" s="436"/>
      <c r="F65" s="19" t="s">
        <v>148</v>
      </c>
      <c r="G65" s="175">
        <v>-23</v>
      </c>
    </row>
    <row r="66" spans="4:7" s="19" customFormat="1" ht="19.5" customHeight="1">
      <c r="D66" s="455"/>
      <c r="E66" s="435" t="s">
        <v>29</v>
      </c>
      <c r="F66" s="19" t="s">
        <v>402</v>
      </c>
      <c r="G66" s="175"/>
    </row>
    <row r="67" spans="4:7" s="19" customFormat="1" ht="12.75">
      <c r="D67" s="455"/>
      <c r="E67" s="436"/>
      <c r="F67" s="19" t="s">
        <v>403</v>
      </c>
      <c r="G67" s="175">
        <v>841</v>
      </c>
    </row>
    <row r="68" spans="4:7" s="19" customFormat="1" ht="6.75" customHeight="1">
      <c r="D68" s="455"/>
      <c r="E68" s="436"/>
      <c r="G68" s="24"/>
    </row>
    <row r="69" spans="4:7" s="19" customFormat="1" ht="16.5" customHeight="1">
      <c r="D69" s="458"/>
      <c r="E69" s="459" t="s">
        <v>404</v>
      </c>
      <c r="F69" s="172"/>
      <c r="G69" s="176">
        <f>SUM(G48:G68)</f>
        <v>151711</v>
      </c>
    </row>
    <row r="70" spans="4:7" s="19" customFormat="1" ht="29.25" customHeight="1">
      <c r="D70" s="455" t="s">
        <v>405</v>
      </c>
      <c r="E70" s="179" t="s">
        <v>406</v>
      </c>
      <c r="F70" s="21"/>
      <c r="G70" s="175"/>
    </row>
    <row r="71" spans="4:7" s="19" customFormat="1" ht="12.75">
      <c r="D71" s="455"/>
      <c r="E71" s="179" t="s">
        <v>41</v>
      </c>
      <c r="F71" s="21"/>
      <c r="G71" s="175"/>
    </row>
    <row r="72" spans="4:7" s="19" customFormat="1" ht="18.75" customHeight="1">
      <c r="D72" s="455"/>
      <c r="E72" s="435" t="s">
        <v>29</v>
      </c>
      <c r="F72" s="19" t="s">
        <v>407</v>
      </c>
      <c r="G72" s="175"/>
    </row>
    <row r="73" spans="4:7" s="19" customFormat="1" ht="12.75">
      <c r="D73" s="435"/>
      <c r="F73" s="19" t="s">
        <v>149</v>
      </c>
      <c r="G73" s="175">
        <v>579508</v>
      </c>
    </row>
    <row r="74" spans="4:7" s="19" customFormat="1" ht="18" customHeight="1">
      <c r="D74" s="455"/>
      <c r="E74" s="435" t="s">
        <v>29</v>
      </c>
      <c r="F74" s="19" t="s">
        <v>408</v>
      </c>
      <c r="G74" s="175">
        <v>91586</v>
      </c>
    </row>
    <row r="75" spans="4:7" s="19" customFormat="1" ht="18" customHeight="1">
      <c r="D75" s="455"/>
      <c r="E75" s="435" t="s">
        <v>29</v>
      </c>
      <c r="F75" s="19" t="s">
        <v>626</v>
      </c>
      <c r="G75" s="175"/>
    </row>
    <row r="76" spans="4:7" s="19" customFormat="1" ht="12.75">
      <c r="D76" s="455"/>
      <c r="E76" s="435"/>
      <c r="F76" s="19" t="s">
        <v>648</v>
      </c>
      <c r="G76" s="175">
        <v>19382</v>
      </c>
    </row>
    <row r="77" spans="4:7" s="19" customFormat="1" ht="18" customHeight="1" hidden="1">
      <c r="D77" s="455"/>
      <c r="E77" s="435" t="s">
        <v>29</v>
      </c>
      <c r="F77" s="19" t="s">
        <v>686</v>
      </c>
      <c r="G77" s="175"/>
    </row>
    <row r="78" spans="4:7" s="19" customFormat="1" ht="12.75" hidden="1">
      <c r="D78" s="455"/>
      <c r="E78" s="435"/>
      <c r="F78" s="19" t="s">
        <v>687</v>
      </c>
      <c r="G78" s="175">
        <v>0</v>
      </c>
    </row>
    <row r="79" spans="4:7" s="19" customFormat="1" ht="6.75" customHeight="1">
      <c r="D79" s="435"/>
      <c r="G79" s="24"/>
    </row>
    <row r="80" spans="4:7" s="19" customFormat="1" ht="12.75">
      <c r="D80" s="455"/>
      <c r="E80" s="21" t="s">
        <v>406</v>
      </c>
      <c r="G80" s="175"/>
    </row>
    <row r="81" spans="4:7" s="19" customFormat="1" ht="12.75">
      <c r="D81" s="461"/>
      <c r="E81" s="17" t="s">
        <v>595</v>
      </c>
      <c r="F81" s="172"/>
      <c r="G81" s="176">
        <f>SUM(G73:G79)</f>
        <v>690476</v>
      </c>
    </row>
    <row r="82" spans="4:7" s="19" customFormat="1" ht="27" customHeight="1">
      <c r="D82" s="455" t="s">
        <v>409</v>
      </c>
      <c r="E82" s="179" t="s">
        <v>649</v>
      </c>
      <c r="G82" s="175"/>
    </row>
    <row r="83" spans="4:7" s="19" customFormat="1" ht="12.75">
      <c r="D83" s="455"/>
      <c r="E83" s="179" t="s">
        <v>760</v>
      </c>
      <c r="G83" s="175"/>
    </row>
    <row r="84" spans="4:7" s="19" customFormat="1" ht="20.25" customHeight="1">
      <c r="D84" s="455"/>
      <c r="E84" s="435" t="s">
        <v>29</v>
      </c>
      <c r="F84" s="19" t="s">
        <v>840</v>
      </c>
      <c r="G84" s="175">
        <v>85421</v>
      </c>
    </row>
    <row r="85" spans="4:7" s="19" customFormat="1" ht="19.5" customHeight="1">
      <c r="D85" s="455"/>
      <c r="E85" s="435" t="s">
        <v>29</v>
      </c>
      <c r="F85" s="395" t="s">
        <v>622</v>
      </c>
      <c r="G85" s="175"/>
    </row>
    <row r="86" spans="4:7" s="19" customFormat="1" ht="15.75" customHeight="1">
      <c r="D86" s="455"/>
      <c r="E86" s="179"/>
      <c r="F86" s="19" t="s">
        <v>688</v>
      </c>
      <c r="G86" s="175">
        <v>30000</v>
      </c>
    </row>
    <row r="87" spans="4:7" s="19" customFormat="1" ht="15.75" customHeight="1">
      <c r="D87" s="455"/>
      <c r="E87" s="179"/>
      <c r="F87" s="19" t="s">
        <v>689</v>
      </c>
      <c r="G87" s="175">
        <v>33600</v>
      </c>
    </row>
    <row r="88" spans="4:7" s="19" customFormat="1" ht="15.75" customHeight="1">
      <c r="D88" s="455"/>
      <c r="E88" s="179"/>
      <c r="F88" s="19" t="s">
        <v>411</v>
      </c>
      <c r="G88" s="175">
        <v>24358</v>
      </c>
    </row>
    <row r="89" spans="4:7" s="19" customFormat="1" ht="15.75" customHeight="1">
      <c r="D89" s="455"/>
      <c r="E89" s="179"/>
      <c r="F89" s="19" t="s">
        <v>410</v>
      </c>
      <c r="G89" s="175"/>
    </row>
    <row r="90" spans="4:7" s="19" customFormat="1" ht="15.75" customHeight="1">
      <c r="D90" s="455"/>
      <c r="E90" s="179"/>
      <c r="F90" s="19" t="s">
        <v>856</v>
      </c>
      <c r="G90" s="175">
        <v>750</v>
      </c>
    </row>
    <row r="91" spans="4:7" s="19" customFormat="1" ht="15.75" customHeight="1">
      <c r="D91" s="455"/>
      <c r="E91" s="179"/>
      <c r="F91" s="19" t="s">
        <v>841</v>
      </c>
      <c r="G91" s="175">
        <v>19110</v>
      </c>
    </row>
    <row r="92" spans="4:7" s="19" customFormat="1" ht="15.75" customHeight="1">
      <c r="D92" s="455"/>
      <c r="E92" s="179"/>
      <c r="F92" s="19" t="s">
        <v>650</v>
      </c>
      <c r="G92" s="175">
        <v>4087</v>
      </c>
    </row>
    <row r="93" spans="4:7" s="19" customFormat="1" ht="15.75" customHeight="1">
      <c r="D93" s="455"/>
      <c r="E93" s="179"/>
      <c r="F93" s="19" t="s">
        <v>651</v>
      </c>
      <c r="G93" s="175">
        <v>24180</v>
      </c>
    </row>
    <row r="94" spans="4:7" s="19" customFormat="1" ht="15.75" customHeight="1">
      <c r="D94" s="455"/>
      <c r="E94" s="179"/>
      <c r="F94" s="19" t="s">
        <v>652</v>
      </c>
      <c r="G94" s="175">
        <v>12366</v>
      </c>
    </row>
    <row r="95" spans="4:7" s="19" customFormat="1" ht="15.75" customHeight="1">
      <c r="D95" s="455"/>
      <c r="E95" s="179"/>
      <c r="F95" s="19" t="s">
        <v>412</v>
      </c>
      <c r="G95" s="175">
        <v>41109</v>
      </c>
    </row>
    <row r="96" spans="4:7" s="19" customFormat="1" ht="15.75" customHeight="1">
      <c r="D96" s="455"/>
      <c r="E96" s="179"/>
      <c r="F96" s="19" t="s">
        <v>413</v>
      </c>
      <c r="G96" s="175">
        <v>8243</v>
      </c>
    </row>
    <row r="97" spans="4:7" s="19" customFormat="1" ht="15.75" customHeight="1">
      <c r="D97" s="455"/>
      <c r="E97" s="179"/>
      <c r="F97" s="19" t="s">
        <v>414</v>
      </c>
      <c r="G97" s="175">
        <v>20608</v>
      </c>
    </row>
    <row r="98" spans="4:7" s="19" customFormat="1" ht="19.5" customHeight="1">
      <c r="D98" s="455"/>
      <c r="E98" s="435" t="s">
        <v>29</v>
      </c>
      <c r="F98" s="395" t="s">
        <v>415</v>
      </c>
      <c r="G98" s="175"/>
    </row>
    <row r="99" spans="4:7" s="19" customFormat="1" ht="15.75" customHeight="1">
      <c r="D99" s="455"/>
      <c r="E99" s="435"/>
      <c r="F99" s="19" t="s">
        <v>416</v>
      </c>
      <c r="G99" s="175">
        <v>75575</v>
      </c>
    </row>
    <row r="100" spans="4:7" s="19" customFormat="1" ht="15.75" customHeight="1" hidden="1">
      <c r="D100" s="455"/>
      <c r="E100" s="435"/>
      <c r="F100" s="19" t="s">
        <v>417</v>
      </c>
      <c r="G100" s="175">
        <v>0</v>
      </c>
    </row>
    <row r="101" spans="4:7" s="19" customFormat="1" ht="18.75" customHeight="1">
      <c r="D101" s="455"/>
      <c r="E101" s="435" t="s">
        <v>29</v>
      </c>
      <c r="F101" s="395" t="s">
        <v>418</v>
      </c>
      <c r="G101" s="175"/>
    </row>
    <row r="102" spans="4:7" s="19" customFormat="1" ht="15.75" customHeight="1">
      <c r="D102" s="455"/>
      <c r="E102" s="435"/>
      <c r="F102" s="19" t="s">
        <v>627</v>
      </c>
      <c r="G102" s="175">
        <v>101853</v>
      </c>
    </row>
    <row r="103" spans="4:7" s="19" customFormat="1" ht="15.75" customHeight="1">
      <c r="D103" s="455"/>
      <c r="E103" s="435"/>
      <c r="F103" s="19" t="s">
        <v>667</v>
      </c>
      <c r="G103" s="175">
        <v>139907</v>
      </c>
    </row>
    <row r="104" spans="4:7" s="19" customFormat="1" ht="15.75" customHeight="1">
      <c r="D104" s="455"/>
      <c r="E104" s="435"/>
      <c r="F104" s="19" t="s">
        <v>857</v>
      </c>
      <c r="G104" s="175"/>
    </row>
    <row r="105" spans="4:7" s="19" customFormat="1" ht="12.75">
      <c r="D105" s="455"/>
      <c r="E105" s="435"/>
      <c r="F105" s="19" t="s">
        <v>690</v>
      </c>
      <c r="G105" s="175">
        <v>7235</v>
      </c>
    </row>
    <row r="106" spans="4:7" s="19" customFormat="1" ht="18.75" customHeight="1">
      <c r="D106" s="455"/>
      <c r="E106" s="435" t="s">
        <v>29</v>
      </c>
      <c r="F106" s="19" t="s">
        <v>691</v>
      </c>
      <c r="G106" s="175">
        <v>10009</v>
      </c>
    </row>
    <row r="107" spans="4:7" s="19" customFormat="1" ht="15.75" customHeight="1">
      <c r="D107" s="455"/>
      <c r="E107" s="435" t="s">
        <v>29</v>
      </c>
      <c r="F107" s="19" t="s">
        <v>692</v>
      </c>
      <c r="G107" s="175">
        <v>8000</v>
      </c>
    </row>
    <row r="108" spans="4:7" s="19" customFormat="1" ht="15.75" customHeight="1">
      <c r="D108" s="455"/>
      <c r="E108" s="435" t="s">
        <v>29</v>
      </c>
      <c r="F108" s="19" t="s">
        <v>842</v>
      </c>
      <c r="G108" s="175"/>
    </row>
    <row r="109" spans="4:7" s="19" customFormat="1" ht="15.75" customHeight="1">
      <c r="D109" s="455"/>
      <c r="E109" s="435"/>
      <c r="F109" s="19" t="s">
        <v>858</v>
      </c>
      <c r="G109" s="175">
        <v>3018</v>
      </c>
    </row>
    <row r="110" spans="4:7" s="19" customFormat="1" ht="8.25" customHeight="1">
      <c r="D110" s="455"/>
      <c r="E110" s="435"/>
      <c r="F110" s="395"/>
      <c r="G110" s="24"/>
    </row>
    <row r="111" spans="4:7" s="19" customFormat="1" ht="18" customHeight="1">
      <c r="D111" s="457"/>
      <c r="E111" s="440" t="s">
        <v>628</v>
      </c>
      <c r="F111" s="437"/>
      <c r="G111" s="175"/>
    </row>
    <row r="112" spans="4:7" s="19" customFormat="1" ht="16.5" customHeight="1">
      <c r="D112" s="458"/>
      <c r="E112" s="448" t="s">
        <v>629</v>
      </c>
      <c r="F112" s="445"/>
      <c r="G112" s="463">
        <f>SUM(G82:G110)</f>
        <v>649429</v>
      </c>
    </row>
    <row r="113" spans="4:7" s="437" customFormat="1" ht="26.25" customHeight="1">
      <c r="D113" s="457" t="s">
        <v>419</v>
      </c>
      <c r="E113" s="451" t="s">
        <v>322</v>
      </c>
      <c r="G113" s="439"/>
    </row>
    <row r="114" spans="4:7" s="437" customFormat="1" ht="18.75" customHeight="1">
      <c r="D114" s="457"/>
      <c r="E114" s="435" t="s">
        <v>29</v>
      </c>
      <c r="F114" s="437" t="s">
        <v>420</v>
      </c>
      <c r="G114" s="439"/>
    </row>
    <row r="115" spans="4:7" s="437" customFormat="1" ht="12.75">
      <c r="D115" s="457"/>
      <c r="E115" s="440"/>
      <c r="F115" s="437" t="s">
        <v>421</v>
      </c>
      <c r="G115" s="439">
        <v>41027</v>
      </c>
    </row>
    <row r="116" spans="4:7" s="437" customFormat="1" ht="7.5" customHeight="1">
      <c r="D116" s="457"/>
      <c r="E116" s="440"/>
      <c r="G116" s="446"/>
    </row>
    <row r="117" spans="4:7" s="437" customFormat="1" ht="18" customHeight="1">
      <c r="D117" s="448" t="s">
        <v>324</v>
      </c>
      <c r="E117" s="445"/>
      <c r="F117" s="445"/>
      <c r="G117" s="463">
        <f>+G115+G81+G69+G112</f>
        <v>1532643</v>
      </c>
    </row>
    <row r="118" s="437" customFormat="1" ht="18" customHeight="1">
      <c r="G118" s="439"/>
    </row>
    <row r="119" spans="3:7" s="437" customFormat="1" ht="18" customHeight="1">
      <c r="C119" s="441" t="s">
        <v>323</v>
      </c>
      <c r="D119" s="451" t="s">
        <v>476</v>
      </c>
      <c r="E119" s="442"/>
      <c r="G119" s="439"/>
    </row>
    <row r="120" spans="3:7" s="19" customFormat="1" ht="17.25" customHeight="1">
      <c r="C120" s="188"/>
      <c r="D120" s="443" t="s">
        <v>29</v>
      </c>
      <c r="E120" s="395" t="s">
        <v>880</v>
      </c>
      <c r="G120" s="175"/>
    </row>
    <row r="121" spans="3:7" s="19" customFormat="1" ht="16.5" customHeight="1">
      <c r="C121" s="188"/>
      <c r="D121" s="443"/>
      <c r="E121" s="1202" t="s">
        <v>387</v>
      </c>
      <c r="F121" s="395" t="s">
        <v>881</v>
      </c>
      <c r="G121" s="175">
        <v>6245</v>
      </c>
    </row>
    <row r="122" spans="3:7" s="19" customFormat="1" ht="23.25" customHeight="1">
      <c r="C122" s="188"/>
      <c r="D122" s="443" t="s">
        <v>29</v>
      </c>
      <c r="E122" s="395" t="s">
        <v>123</v>
      </c>
      <c r="G122" s="175"/>
    </row>
    <row r="123" spans="3:7" s="19" customFormat="1" ht="16.5" customHeight="1">
      <c r="C123" s="188"/>
      <c r="D123" s="443"/>
      <c r="E123" s="1202" t="s">
        <v>387</v>
      </c>
      <c r="F123" s="395" t="s">
        <v>616</v>
      </c>
      <c r="G123" s="175"/>
    </row>
    <row r="124" spans="3:7" s="19" customFormat="1" ht="14.25" customHeight="1">
      <c r="C124" s="188"/>
      <c r="D124" s="443"/>
      <c r="F124" s="19" t="s">
        <v>607</v>
      </c>
      <c r="G124" s="175">
        <v>4504</v>
      </c>
    </row>
    <row r="125" spans="3:7" s="19" customFormat="1" ht="14.25" customHeight="1">
      <c r="C125" s="188"/>
      <c r="D125" s="443"/>
      <c r="F125" s="19" t="s">
        <v>581</v>
      </c>
      <c r="G125" s="175">
        <v>6385</v>
      </c>
    </row>
    <row r="126" spans="4:7" s="19" customFormat="1" ht="7.5" customHeight="1">
      <c r="D126" s="189"/>
      <c r="E126" s="189"/>
      <c r="G126" s="24"/>
    </row>
    <row r="127" spans="3:7" s="437" customFormat="1" ht="24.75" customHeight="1">
      <c r="C127" s="441"/>
      <c r="D127" s="1227" t="s">
        <v>477</v>
      </c>
      <c r="E127" s="1228"/>
      <c r="F127" s="1228"/>
      <c r="G127" s="463">
        <f>SUM(G119:G126)</f>
        <v>17134</v>
      </c>
    </row>
    <row r="128" spans="2:7" s="466" customFormat="1" ht="25.5" customHeight="1">
      <c r="B128" s="473"/>
      <c r="C128" s="464" t="s">
        <v>347</v>
      </c>
      <c r="D128" s="467"/>
      <c r="E128" s="467"/>
      <c r="F128" s="464"/>
      <c r="G128" s="465">
        <f>+G127+G117</f>
        <v>1549777</v>
      </c>
    </row>
    <row r="129" spans="3:7" s="19" customFormat="1" ht="12.75">
      <c r="C129" s="188"/>
      <c r="D129" s="189"/>
      <c r="E129" s="189"/>
      <c r="G129" s="175"/>
    </row>
    <row r="130" spans="2:7" s="466" customFormat="1" ht="20.25" customHeight="1">
      <c r="B130" s="466" t="s">
        <v>325</v>
      </c>
      <c r="C130" s="468" t="s">
        <v>326</v>
      </c>
      <c r="D130" s="469"/>
      <c r="E130" s="469"/>
      <c r="G130" s="470"/>
    </row>
    <row r="131" spans="3:7" s="437" customFormat="1" ht="18" customHeight="1">
      <c r="C131" s="441" t="s">
        <v>582</v>
      </c>
      <c r="D131" s="451" t="s">
        <v>583</v>
      </c>
      <c r="E131" s="442"/>
      <c r="G131" s="439"/>
    </row>
    <row r="132" spans="3:7" s="466" customFormat="1" ht="18.75" customHeight="1">
      <c r="C132" s="468"/>
      <c r="D132" s="443" t="s">
        <v>29</v>
      </c>
      <c r="E132" s="395" t="s">
        <v>190</v>
      </c>
      <c r="G132" s="470"/>
    </row>
    <row r="133" spans="3:7" s="466" customFormat="1" ht="13.5">
      <c r="C133" s="468"/>
      <c r="D133" s="20"/>
      <c r="E133" s="20" t="s">
        <v>387</v>
      </c>
      <c r="F133" s="20" t="s">
        <v>883</v>
      </c>
      <c r="G133" s="470"/>
    </row>
    <row r="134" spans="3:7" s="466" customFormat="1" ht="13.5">
      <c r="C134" s="468"/>
      <c r="D134" s="469"/>
      <c r="E134" s="469"/>
      <c r="F134" s="20" t="s">
        <v>859</v>
      </c>
      <c r="G134" s="175">
        <v>63008</v>
      </c>
    </row>
    <row r="135" spans="3:7" s="466" customFormat="1" ht="10.5" customHeight="1">
      <c r="C135" s="474"/>
      <c r="D135" s="574"/>
      <c r="E135" s="574"/>
      <c r="F135" s="19"/>
      <c r="G135" s="24"/>
    </row>
    <row r="136" spans="3:7" s="466" customFormat="1" ht="20.25" customHeight="1">
      <c r="C136" s="464" t="s">
        <v>326</v>
      </c>
      <c r="D136" s="467"/>
      <c r="E136" s="467"/>
      <c r="F136" s="464"/>
      <c r="G136" s="465">
        <f>SUM(G131:G135)</f>
        <v>63008</v>
      </c>
    </row>
    <row r="137" spans="2:7" s="20" customFormat="1" ht="12.75" customHeight="1">
      <c r="B137" s="169"/>
      <c r="C137" s="171"/>
      <c r="D137" s="178"/>
      <c r="E137" s="178"/>
      <c r="G137" s="23"/>
    </row>
    <row r="138" spans="2:7" s="466" customFormat="1" ht="18.75" customHeight="1">
      <c r="B138" s="466" t="s">
        <v>327</v>
      </c>
      <c r="C138" s="468" t="s">
        <v>328</v>
      </c>
      <c r="D138" s="469"/>
      <c r="E138" s="469"/>
      <c r="G138" s="470"/>
    </row>
    <row r="139" spans="3:7" s="437" customFormat="1" ht="18" customHeight="1">
      <c r="C139" s="440" t="s">
        <v>329</v>
      </c>
      <c r="D139" s="456" t="s">
        <v>330</v>
      </c>
      <c r="E139" s="438"/>
      <c r="G139" s="439"/>
    </row>
    <row r="140" spans="3:7" s="19" customFormat="1" ht="12.75">
      <c r="C140" s="188"/>
      <c r="D140" s="443" t="s">
        <v>29</v>
      </c>
      <c r="E140" s="19" t="s">
        <v>309</v>
      </c>
      <c r="G140" s="175">
        <v>280000</v>
      </c>
    </row>
    <row r="141" spans="3:7" s="19" customFormat="1" ht="6" customHeight="1">
      <c r="C141" s="188"/>
      <c r="D141" s="443"/>
      <c r="E141" s="443"/>
      <c r="G141" s="175"/>
    </row>
    <row r="142" spans="3:7" s="437" customFormat="1" ht="21" customHeight="1">
      <c r="C142" s="440" t="s">
        <v>331</v>
      </c>
      <c r="D142" s="456" t="s">
        <v>332</v>
      </c>
      <c r="E142" s="438"/>
      <c r="G142" s="439"/>
    </row>
    <row r="143" spans="1:7" s="19" customFormat="1" ht="16.5" customHeight="1">
      <c r="A143" s="158"/>
      <c r="C143" s="432"/>
      <c r="D143" s="21" t="s">
        <v>333</v>
      </c>
      <c r="E143" s="395" t="s">
        <v>334</v>
      </c>
      <c r="G143" s="175"/>
    </row>
    <row r="144" spans="1:7" s="19" customFormat="1" ht="12.75">
      <c r="A144" s="158"/>
      <c r="C144" s="432"/>
      <c r="D144" s="179"/>
      <c r="E144" s="180" t="s">
        <v>29</v>
      </c>
      <c r="F144" s="19" t="s">
        <v>478</v>
      </c>
      <c r="G144" s="175">
        <v>1170000</v>
      </c>
    </row>
    <row r="145" spans="1:7" s="19" customFormat="1" ht="6" customHeight="1">
      <c r="A145" s="158"/>
      <c r="C145" s="432"/>
      <c r="D145" s="179"/>
      <c r="E145" s="180"/>
      <c r="G145" s="175"/>
    </row>
    <row r="146" spans="3:7" s="19" customFormat="1" ht="15.75" customHeight="1">
      <c r="C146" s="21"/>
      <c r="D146" s="447" t="s">
        <v>335</v>
      </c>
      <c r="E146" s="395" t="s">
        <v>630</v>
      </c>
      <c r="G146" s="22"/>
    </row>
    <row r="147" spans="3:7" s="19" customFormat="1" ht="12.75">
      <c r="C147" s="188"/>
      <c r="D147" s="189"/>
      <c r="E147" s="180" t="s">
        <v>29</v>
      </c>
      <c r="F147" s="19" t="s">
        <v>336</v>
      </c>
      <c r="G147" s="175"/>
    </row>
    <row r="148" spans="3:7" s="19" customFormat="1" ht="12.75">
      <c r="C148" s="21"/>
      <c r="D148" s="189"/>
      <c r="E148" s="189"/>
      <c r="F148" s="19" t="s">
        <v>337</v>
      </c>
      <c r="G148" s="175">
        <v>49000</v>
      </c>
    </row>
    <row r="149" spans="3:7" s="19" customFormat="1" ht="8.25" customHeight="1">
      <c r="C149" s="21"/>
      <c r="D149" s="189"/>
      <c r="E149" s="189"/>
      <c r="G149" s="22"/>
    </row>
    <row r="150" spans="3:7" s="19" customFormat="1" ht="17.25" customHeight="1">
      <c r="C150" s="21"/>
      <c r="D150" s="447" t="s">
        <v>338</v>
      </c>
      <c r="E150" s="395" t="s">
        <v>351</v>
      </c>
      <c r="G150" s="22"/>
    </row>
    <row r="151" spans="3:7" s="19" customFormat="1" ht="12.75">
      <c r="C151" s="188"/>
      <c r="D151" s="189"/>
      <c r="E151" s="180" t="s">
        <v>29</v>
      </c>
      <c r="F151" s="19" t="s">
        <v>311</v>
      </c>
      <c r="G151" s="175">
        <v>2000</v>
      </c>
    </row>
    <row r="152" spans="3:7" s="19" customFormat="1" ht="6.75" customHeight="1">
      <c r="C152" s="188"/>
      <c r="D152" s="189"/>
      <c r="E152" s="189"/>
      <c r="G152" s="24"/>
    </row>
    <row r="153" spans="1:7" s="19" customFormat="1" ht="15.75">
      <c r="A153" s="158"/>
      <c r="B153" s="158"/>
      <c r="C153" s="21"/>
      <c r="D153" s="448" t="s">
        <v>352</v>
      </c>
      <c r="E153" s="163"/>
      <c r="F153" s="166"/>
      <c r="G153" s="177">
        <f>SUM(G142:G152)</f>
        <v>1221000</v>
      </c>
    </row>
    <row r="154" spans="1:7" s="19" customFormat="1" ht="15.75">
      <c r="A154" s="158"/>
      <c r="B154" s="158"/>
      <c r="C154" s="21"/>
      <c r="D154" s="444"/>
      <c r="E154" s="167"/>
      <c r="F154" s="168"/>
      <c r="G154" s="449"/>
    </row>
    <row r="155" spans="3:7" s="437" customFormat="1" ht="18" customHeight="1">
      <c r="C155" s="440" t="s">
        <v>339</v>
      </c>
      <c r="D155" s="438" t="s">
        <v>340</v>
      </c>
      <c r="E155" s="438"/>
      <c r="G155" s="439"/>
    </row>
    <row r="156" spans="1:7" s="19" customFormat="1" ht="15.75" hidden="1">
      <c r="A156" s="158"/>
      <c r="B156" s="158"/>
      <c r="C156" s="180"/>
      <c r="D156" s="443" t="s">
        <v>29</v>
      </c>
      <c r="E156" s="167" t="s">
        <v>341</v>
      </c>
      <c r="F156" s="168"/>
      <c r="G156" s="175">
        <v>0</v>
      </c>
    </row>
    <row r="157" spans="1:7" s="19" customFormat="1" ht="15.75" hidden="1">
      <c r="A157" s="158"/>
      <c r="B157" s="158"/>
      <c r="C157" s="21"/>
      <c r="D157" s="443" t="s">
        <v>29</v>
      </c>
      <c r="E157" s="167" t="s">
        <v>342</v>
      </c>
      <c r="F157" s="168"/>
      <c r="G157" s="175">
        <v>0</v>
      </c>
    </row>
    <row r="158" spans="1:7" s="19" customFormat="1" ht="15.75" hidden="1">
      <c r="A158" s="158"/>
      <c r="B158" s="158"/>
      <c r="C158" s="21"/>
      <c r="D158" s="443" t="s">
        <v>29</v>
      </c>
      <c r="E158" s="167" t="s">
        <v>343</v>
      </c>
      <c r="F158" s="168"/>
      <c r="G158" s="175">
        <v>0</v>
      </c>
    </row>
    <row r="159" spans="1:7" s="19" customFormat="1" ht="15.75">
      <c r="A159" s="158"/>
      <c r="B159" s="158"/>
      <c r="C159" s="21"/>
      <c r="D159" s="443" t="s">
        <v>29</v>
      </c>
      <c r="E159" s="167" t="s">
        <v>344</v>
      </c>
      <c r="F159" s="168"/>
      <c r="G159" s="175"/>
    </row>
    <row r="160" spans="1:7" s="19" customFormat="1" ht="14.25" customHeight="1">
      <c r="A160" s="158"/>
      <c r="B160" s="158"/>
      <c r="C160" s="21"/>
      <c r="D160" s="167"/>
      <c r="E160" s="167" t="s">
        <v>345</v>
      </c>
      <c r="F160" s="168"/>
      <c r="G160" s="175">
        <v>250</v>
      </c>
    </row>
    <row r="161" spans="1:7" s="19" customFormat="1" ht="15.75">
      <c r="A161" s="158"/>
      <c r="B161" s="158"/>
      <c r="C161" s="21"/>
      <c r="D161" s="443" t="s">
        <v>29</v>
      </c>
      <c r="E161" s="167" t="s">
        <v>350</v>
      </c>
      <c r="F161" s="168"/>
      <c r="G161" s="175"/>
    </row>
    <row r="162" spans="1:7" s="19" customFormat="1" ht="13.5" customHeight="1">
      <c r="A162" s="158"/>
      <c r="B162" s="158"/>
      <c r="C162" s="21"/>
      <c r="D162" s="167"/>
      <c r="E162" s="167" t="s">
        <v>349</v>
      </c>
      <c r="F162" s="168"/>
      <c r="G162" s="175">
        <v>250</v>
      </c>
    </row>
    <row r="163" spans="1:7" s="19" customFormat="1" ht="15.75">
      <c r="A163" s="158"/>
      <c r="B163" s="158"/>
      <c r="C163" s="21"/>
      <c r="D163" s="443" t="s">
        <v>29</v>
      </c>
      <c r="E163" s="167" t="s">
        <v>584</v>
      </c>
      <c r="F163" s="168"/>
      <c r="G163" s="175">
        <v>2500</v>
      </c>
    </row>
    <row r="164" spans="1:7" s="19" customFormat="1" ht="7.5" customHeight="1">
      <c r="A164" s="158"/>
      <c r="B164" s="158"/>
      <c r="C164" s="21"/>
      <c r="D164" s="443"/>
      <c r="E164" s="167"/>
      <c r="F164" s="168"/>
      <c r="G164" s="177"/>
    </row>
    <row r="165" spans="1:7" s="19" customFormat="1" ht="15.75">
      <c r="A165" s="158"/>
      <c r="B165" s="158"/>
      <c r="C165" s="21"/>
      <c r="D165" s="448" t="s">
        <v>348</v>
      </c>
      <c r="E165" s="163"/>
      <c r="F165" s="166"/>
      <c r="G165" s="177">
        <f>SUM(G155:G164)</f>
        <v>3000</v>
      </c>
    </row>
    <row r="166" spans="1:7" s="19" customFormat="1" ht="6.75" customHeight="1">
      <c r="A166" s="158"/>
      <c r="B166" s="158"/>
      <c r="C166" s="21"/>
      <c r="D166" s="167"/>
      <c r="E166" s="167"/>
      <c r="F166" s="168"/>
      <c r="G166" s="159"/>
    </row>
    <row r="167" spans="1:7" s="453" customFormat="1" ht="21" customHeight="1">
      <c r="A167" s="477"/>
      <c r="B167" s="473"/>
      <c r="C167" s="464" t="s">
        <v>346</v>
      </c>
      <c r="D167" s="478"/>
      <c r="E167" s="478"/>
      <c r="F167" s="479"/>
      <c r="G167" s="480">
        <f>+G165+G153+G140</f>
        <v>1504000</v>
      </c>
    </row>
    <row r="168" spans="1:7" s="19" customFormat="1" ht="12.75" customHeight="1">
      <c r="A168" s="158"/>
      <c r="B168" s="158"/>
      <c r="D168" s="167"/>
      <c r="E168" s="167"/>
      <c r="F168" s="168"/>
      <c r="G168" s="173"/>
    </row>
    <row r="169" spans="2:7" s="466" customFormat="1" ht="18.75" customHeight="1">
      <c r="B169" s="466" t="s">
        <v>353</v>
      </c>
      <c r="C169" s="468" t="s">
        <v>354</v>
      </c>
      <c r="D169" s="469"/>
      <c r="E169" s="469"/>
      <c r="G169" s="470"/>
    </row>
    <row r="170" spans="4:7" s="437" customFormat="1" ht="18" customHeight="1">
      <c r="D170" s="440" t="s">
        <v>585</v>
      </c>
      <c r="E170" s="456" t="s">
        <v>586</v>
      </c>
      <c r="G170" s="439"/>
    </row>
    <row r="171" spans="3:7" s="19" customFormat="1" ht="18" customHeight="1">
      <c r="C171" s="188"/>
      <c r="D171" s="432"/>
      <c r="E171" s="19" t="s">
        <v>29</v>
      </c>
      <c r="F171" s="395" t="s">
        <v>761</v>
      </c>
      <c r="G171" s="175"/>
    </row>
    <row r="172" spans="3:7" s="19" customFormat="1" ht="19.5" customHeight="1">
      <c r="C172" s="188"/>
      <c r="D172" s="189"/>
      <c r="E172" s="1097" t="s">
        <v>722</v>
      </c>
      <c r="F172" s="19" t="s">
        <v>355</v>
      </c>
      <c r="G172" s="175">
        <v>2281</v>
      </c>
    </row>
    <row r="173" spans="3:7" s="19" customFormat="1" ht="19.5" customHeight="1">
      <c r="C173" s="188"/>
      <c r="D173" s="189"/>
      <c r="E173" s="1097" t="s">
        <v>722</v>
      </c>
      <c r="F173" s="19" t="s">
        <v>312</v>
      </c>
      <c r="G173" s="175">
        <v>2770</v>
      </c>
    </row>
    <row r="174" spans="5:7" s="19" customFormat="1" ht="19.5" customHeight="1">
      <c r="E174" s="1097" t="s">
        <v>722</v>
      </c>
      <c r="F174" s="19" t="s">
        <v>356</v>
      </c>
      <c r="G174" s="175"/>
    </row>
    <row r="175" spans="5:7" s="19" customFormat="1" ht="15" customHeight="1">
      <c r="E175" s="432"/>
      <c r="F175" s="19" t="s">
        <v>357</v>
      </c>
      <c r="G175" s="175">
        <v>1011</v>
      </c>
    </row>
    <row r="176" spans="5:7" s="19" customFormat="1" ht="18.75" customHeight="1">
      <c r="E176" s="1097" t="s">
        <v>722</v>
      </c>
      <c r="F176" s="19" t="s">
        <v>587</v>
      </c>
      <c r="G176" s="173"/>
    </row>
    <row r="177" spans="5:7" s="19" customFormat="1" ht="13.5" customHeight="1">
      <c r="E177" s="180"/>
      <c r="F177" s="19" t="s">
        <v>588</v>
      </c>
      <c r="G177" s="173">
        <v>400</v>
      </c>
    </row>
    <row r="178" spans="5:7" s="19" customFormat="1" ht="13.5" customHeight="1">
      <c r="E178" s="180"/>
      <c r="F178" s="19" t="s">
        <v>631</v>
      </c>
      <c r="G178" s="175">
        <v>3600</v>
      </c>
    </row>
    <row r="179" spans="5:7" s="19" customFormat="1" ht="13.5" customHeight="1">
      <c r="E179" s="180"/>
      <c r="F179" s="19" t="s">
        <v>843</v>
      </c>
      <c r="G179" s="175"/>
    </row>
    <row r="180" spans="5:7" s="19" customFormat="1" ht="13.5" customHeight="1">
      <c r="E180" s="180"/>
      <c r="F180" s="19" t="s">
        <v>884</v>
      </c>
      <c r="G180" s="175">
        <v>720</v>
      </c>
    </row>
    <row r="181" spans="3:7" s="19" customFormat="1" ht="8.25" customHeight="1">
      <c r="C181" s="188"/>
      <c r="G181" s="24"/>
    </row>
    <row r="182" spans="5:7" s="19" customFormat="1" ht="15" customHeight="1">
      <c r="E182" s="157" t="s">
        <v>358</v>
      </c>
      <c r="F182" s="172"/>
      <c r="G182" s="176">
        <f>SUM(G170:G181)</f>
        <v>10782</v>
      </c>
    </row>
    <row r="183" s="19" customFormat="1" ht="12.75">
      <c r="G183" s="173"/>
    </row>
    <row r="184" spans="4:7" s="437" customFormat="1" ht="18" customHeight="1">
      <c r="D184" s="440" t="s">
        <v>589</v>
      </c>
      <c r="E184" s="456" t="s">
        <v>590</v>
      </c>
      <c r="G184" s="439"/>
    </row>
    <row r="185" spans="3:7" s="19" customFormat="1" ht="18.75" customHeight="1">
      <c r="C185" s="188"/>
      <c r="E185" s="19" t="s">
        <v>29</v>
      </c>
      <c r="F185" s="395" t="s">
        <v>658</v>
      </c>
      <c r="G185" s="175"/>
    </row>
    <row r="186" spans="6:7" s="19" customFormat="1" ht="13.5" customHeight="1">
      <c r="F186" s="395" t="s">
        <v>359</v>
      </c>
      <c r="G186" s="175"/>
    </row>
    <row r="187" spans="6:7" s="19" customFormat="1" ht="19.5" customHeight="1">
      <c r="F187" s="395" t="s">
        <v>360</v>
      </c>
      <c r="G187" s="175"/>
    </row>
    <row r="188" spans="6:7" s="19" customFormat="1" ht="12.75">
      <c r="F188" s="19" t="s">
        <v>361</v>
      </c>
      <c r="G188" s="175">
        <v>2362</v>
      </c>
    </row>
    <row r="189" spans="6:7" s="19" customFormat="1" ht="12.75">
      <c r="F189" s="19" t="s">
        <v>362</v>
      </c>
      <c r="G189" s="175">
        <v>6299</v>
      </c>
    </row>
    <row r="190" spans="6:7" s="19" customFormat="1" ht="12.75">
      <c r="F190" s="19" t="s">
        <v>363</v>
      </c>
      <c r="G190" s="175">
        <v>1596</v>
      </c>
    </row>
    <row r="191" spans="6:7" s="19" customFormat="1" ht="12.75">
      <c r="F191" s="19" t="s">
        <v>364</v>
      </c>
      <c r="G191" s="175">
        <v>1822</v>
      </c>
    </row>
    <row r="192" spans="6:7" s="19" customFormat="1" ht="21.75" customHeight="1">
      <c r="F192" s="395" t="s">
        <v>365</v>
      </c>
      <c r="G192" s="175"/>
    </row>
    <row r="193" spans="6:7" s="19" customFormat="1" ht="12.75">
      <c r="F193" s="19" t="s">
        <v>632</v>
      </c>
      <c r="G193" s="175">
        <v>61300</v>
      </c>
    </row>
    <row r="194" spans="6:7" s="19" customFormat="1" ht="21.75" customHeight="1">
      <c r="F194" s="395" t="s">
        <v>633</v>
      </c>
      <c r="G194" s="175"/>
    </row>
    <row r="195" spans="6:7" s="19" customFormat="1" ht="12.75">
      <c r="F195" s="19" t="s">
        <v>635</v>
      </c>
      <c r="G195" s="19">
        <v>150</v>
      </c>
    </row>
    <row r="196" spans="3:7" s="19" customFormat="1" ht="21" customHeight="1">
      <c r="C196" s="188"/>
      <c r="E196" s="19" t="s">
        <v>29</v>
      </c>
      <c r="F196" s="395" t="s">
        <v>659</v>
      </c>
      <c r="G196" s="175"/>
    </row>
    <row r="197" spans="6:7" s="19" customFormat="1" ht="18" customHeight="1">
      <c r="F197" s="395" t="s">
        <v>633</v>
      </c>
      <c r="G197" s="175"/>
    </row>
    <row r="198" spans="6:7" s="19" customFormat="1" ht="12.75">
      <c r="F198" s="19" t="s">
        <v>634</v>
      </c>
      <c r="G198" s="19">
        <v>414</v>
      </c>
    </row>
    <row r="199" spans="3:7" s="19" customFormat="1" ht="8.25" customHeight="1">
      <c r="C199" s="188"/>
      <c r="G199" s="24"/>
    </row>
    <row r="200" spans="5:7" s="19" customFormat="1" ht="18.75" customHeight="1">
      <c r="E200" s="157" t="s">
        <v>366</v>
      </c>
      <c r="F200" s="17"/>
      <c r="G200" s="176">
        <f>SUM(G185:G199)</f>
        <v>73943</v>
      </c>
    </row>
    <row r="201" s="19" customFormat="1" ht="12.75">
      <c r="G201" s="175"/>
    </row>
    <row r="202" spans="4:7" s="437" customFormat="1" ht="24" customHeight="1">
      <c r="D202" s="440" t="s">
        <v>591</v>
      </c>
      <c r="E202" s="456" t="s">
        <v>367</v>
      </c>
      <c r="G202" s="439"/>
    </row>
    <row r="203" spans="5:7" s="19" customFormat="1" ht="18.75" customHeight="1">
      <c r="E203" s="180" t="s">
        <v>29</v>
      </c>
      <c r="F203" s="19" t="s">
        <v>693</v>
      </c>
      <c r="G203" s="175">
        <v>3261</v>
      </c>
    </row>
    <row r="204" spans="5:6" s="19" customFormat="1" ht="18.75" customHeight="1">
      <c r="E204" s="180" t="s">
        <v>29</v>
      </c>
      <c r="F204" s="395" t="s">
        <v>694</v>
      </c>
    </row>
    <row r="205" spans="1:7" s="19" customFormat="1" ht="12.75">
      <c r="A205" s="21"/>
      <c r="B205" s="179"/>
      <c r="F205" s="19" t="s">
        <v>592</v>
      </c>
      <c r="G205" s="175">
        <v>16551</v>
      </c>
    </row>
    <row r="206" spans="1:7" s="19" customFormat="1" ht="12.75">
      <c r="A206" s="21"/>
      <c r="B206" s="179"/>
      <c r="F206" s="19" t="s">
        <v>593</v>
      </c>
      <c r="G206" s="175">
        <v>108</v>
      </c>
    </row>
    <row r="207" spans="1:7" s="19" customFormat="1" ht="12.75">
      <c r="A207" s="21"/>
      <c r="B207" s="179"/>
      <c r="F207" s="19" t="s">
        <v>636</v>
      </c>
      <c r="G207" s="175">
        <v>972</v>
      </c>
    </row>
    <row r="208" spans="1:7" s="19" customFormat="1" ht="12.75">
      <c r="A208" s="21"/>
      <c r="B208" s="179"/>
      <c r="F208" s="19" t="s">
        <v>885</v>
      </c>
      <c r="G208" s="175"/>
    </row>
    <row r="209" spans="1:7" s="19" customFormat="1" ht="12.75">
      <c r="A209" s="21"/>
      <c r="B209" s="179"/>
      <c r="F209" s="19" t="s">
        <v>886</v>
      </c>
      <c r="G209" s="175">
        <v>194</v>
      </c>
    </row>
    <row r="210" spans="5:6" s="19" customFormat="1" ht="19.5" customHeight="1">
      <c r="E210" s="180" t="s">
        <v>29</v>
      </c>
      <c r="F210" s="395" t="s">
        <v>695</v>
      </c>
    </row>
    <row r="211" spans="1:7" s="19" customFormat="1" ht="12.75">
      <c r="A211" s="21"/>
      <c r="B211" s="179"/>
      <c r="F211" s="19" t="s">
        <v>637</v>
      </c>
      <c r="G211" s="175">
        <v>152</v>
      </c>
    </row>
    <row r="212" spans="3:7" s="19" customFormat="1" ht="8.25" customHeight="1">
      <c r="C212" s="188"/>
      <c r="G212" s="24"/>
    </row>
    <row r="213" spans="5:7" s="19" customFormat="1" ht="20.25" customHeight="1">
      <c r="E213" s="157" t="s">
        <v>368</v>
      </c>
      <c r="F213" s="17"/>
      <c r="G213" s="176">
        <f>SUM(G202:G212)</f>
        <v>21238</v>
      </c>
    </row>
    <row r="214" spans="1:7" s="19" customFormat="1" ht="8.25" customHeight="1">
      <c r="A214" s="21"/>
      <c r="B214" s="179"/>
      <c r="G214" s="175"/>
    </row>
    <row r="215" spans="1:7" s="453" customFormat="1" ht="18.75" customHeight="1">
      <c r="A215" s="477"/>
      <c r="B215" s="477"/>
      <c r="C215" s="479" t="s">
        <v>369</v>
      </c>
      <c r="D215" s="478"/>
      <c r="E215" s="478"/>
      <c r="F215" s="479"/>
      <c r="G215" s="480">
        <f>+G213+G200+G182</f>
        <v>105963</v>
      </c>
    </row>
    <row r="216" spans="1:7" s="19" customFormat="1" ht="12.75">
      <c r="A216" s="21"/>
      <c r="B216" s="179"/>
      <c r="G216" s="175"/>
    </row>
    <row r="217" spans="2:7" s="466" customFormat="1" ht="18.75" customHeight="1">
      <c r="B217" s="466" t="s">
        <v>370</v>
      </c>
      <c r="C217" s="468" t="s">
        <v>371</v>
      </c>
      <c r="D217" s="469"/>
      <c r="E217" s="469"/>
      <c r="G217" s="470"/>
    </row>
    <row r="218" spans="1:7" s="437" customFormat="1" ht="17.25" customHeight="1">
      <c r="A218" s="440"/>
      <c r="B218" s="451"/>
      <c r="C218" s="440" t="s">
        <v>372</v>
      </c>
      <c r="D218" s="442" t="s">
        <v>373</v>
      </c>
      <c r="G218" s="439"/>
    </row>
    <row r="219" spans="1:7" s="19" customFormat="1" ht="16.5" customHeight="1">
      <c r="A219" s="21"/>
      <c r="B219" s="179"/>
      <c r="D219" s="180" t="s">
        <v>29</v>
      </c>
      <c r="E219" s="19" t="s">
        <v>315</v>
      </c>
      <c r="F219" s="433"/>
      <c r="G219" s="175">
        <v>1000</v>
      </c>
    </row>
    <row r="220" s="19" customFormat="1" ht="8.25" customHeight="1">
      <c r="G220" s="24"/>
    </row>
    <row r="221" spans="1:7" s="453" customFormat="1" ht="18.75" customHeight="1">
      <c r="A221" s="477"/>
      <c r="B221" s="477"/>
      <c r="C221" s="479" t="s">
        <v>374</v>
      </c>
      <c r="D221" s="478"/>
      <c r="E221" s="478"/>
      <c r="F221" s="479"/>
      <c r="G221" s="480">
        <f>SUM(G217:G220)</f>
        <v>1000</v>
      </c>
    </row>
    <row r="222" spans="1:7" s="19" customFormat="1" ht="12.75">
      <c r="A222" s="21"/>
      <c r="B222" s="179"/>
      <c r="G222" s="175"/>
    </row>
    <row r="223" spans="2:7" s="466" customFormat="1" ht="18.75" customHeight="1">
      <c r="B223" s="466" t="s">
        <v>375</v>
      </c>
      <c r="C223" s="468" t="s">
        <v>376</v>
      </c>
      <c r="D223" s="469"/>
      <c r="E223" s="469"/>
      <c r="G223" s="470"/>
    </row>
    <row r="224" spans="1:7" s="437" customFormat="1" ht="17.25" customHeight="1">
      <c r="A224" s="440"/>
      <c r="B224" s="451"/>
      <c r="C224" s="440" t="s">
        <v>844</v>
      </c>
      <c r="D224" s="442" t="s">
        <v>845</v>
      </c>
      <c r="G224" s="439"/>
    </row>
    <row r="225" spans="1:7" s="19" customFormat="1" ht="16.5" customHeight="1">
      <c r="A225" s="21"/>
      <c r="B225" s="179"/>
      <c r="D225" s="442" t="s">
        <v>860</v>
      </c>
      <c r="F225" s="433"/>
      <c r="G225" s="175"/>
    </row>
    <row r="226" spans="1:7" s="19" customFormat="1" ht="16.5" customHeight="1">
      <c r="A226" s="21"/>
      <c r="B226" s="179"/>
      <c r="D226" s="180" t="s">
        <v>29</v>
      </c>
      <c r="E226" s="19" t="s">
        <v>846</v>
      </c>
      <c r="F226" s="433"/>
      <c r="G226" s="175">
        <v>28000</v>
      </c>
    </row>
    <row r="227" s="19" customFormat="1" ht="6" customHeight="1">
      <c r="G227" s="24"/>
    </row>
    <row r="228" spans="1:7" s="453" customFormat="1" ht="18.75" customHeight="1">
      <c r="A228" s="477"/>
      <c r="B228" s="477"/>
      <c r="C228" s="479" t="s">
        <v>377</v>
      </c>
      <c r="D228" s="478"/>
      <c r="E228" s="478"/>
      <c r="F228" s="479"/>
      <c r="G228" s="480">
        <f>SUM(G223:G227)</f>
        <v>28000</v>
      </c>
    </row>
    <row r="229" s="19" customFormat="1" ht="12.75">
      <c r="G229" s="175"/>
    </row>
    <row r="230" spans="2:7" s="466" customFormat="1" ht="22.5" customHeight="1" hidden="1">
      <c r="B230" s="466" t="s">
        <v>375</v>
      </c>
      <c r="C230" s="468" t="s">
        <v>376</v>
      </c>
      <c r="D230" s="469"/>
      <c r="E230" s="469"/>
      <c r="G230" s="470"/>
    </row>
    <row r="231" s="19" customFormat="1" ht="6.75" customHeight="1" hidden="1">
      <c r="G231" s="24"/>
    </row>
    <row r="232" spans="1:7" s="453" customFormat="1" ht="18.75" customHeight="1" hidden="1">
      <c r="A232" s="477"/>
      <c r="B232" s="477"/>
      <c r="C232" s="479" t="s">
        <v>377</v>
      </c>
      <c r="D232" s="478"/>
      <c r="E232" s="478"/>
      <c r="F232" s="479"/>
      <c r="G232" s="480">
        <f>SUM(G230:G231)</f>
        <v>0</v>
      </c>
    </row>
    <row r="233" s="19" customFormat="1" ht="12.75" hidden="1">
      <c r="G233" s="175"/>
    </row>
    <row r="234" spans="2:7" s="466" customFormat="1" ht="22.5" customHeight="1">
      <c r="B234" s="466" t="s">
        <v>378</v>
      </c>
      <c r="C234" s="468" t="s">
        <v>470</v>
      </c>
      <c r="D234" s="469"/>
      <c r="E234" s="469"/>
      <c r="G234" s="470"/>
    </row>
    <row r="235" spans="1:7" s="437" customFormat="1" ht="16.5" customHeight="1">
      <c r="A235" s="440"/>
      <c r="B235" s="451"/>
      <c r="C235" s="440" t="s">
        <v>726</v>
      </c>
      <c r="D235" s="442" t="s">
        <v>861</v>
      </c>
      <c r="G235" s="439"/>
    </row>
    <row r="236" spans="1:7" s="437" customFormat="1" ht="16.5" customHeight="1">
      <c r="A236" s="440"/>
      <c r="B236" s="451"/>
      <c r="C236" s="440"/>
      <c r="D236" s="442" t="s">
        <v>862</v>
      </c>
      <c r="G236" s="439"/>
    </row>
    <row r="237" spans="4:7" s="19" customFormat="1" ht="12.75">
      <c r="D237" s="180" t="s">
        <v>29</v>
      </c>
      <c r="E237" s="19" t="s">
        <v>379</v>
      </c>
      <c r="G237" s="175"/>
    </row>
    <row r="238" spans="4:7" s="19" customFormat="1" ht="12.75">
      <c r="D238" s="180"/>
      <c r="E238" s="19" t="s">
        <v>380</v>
      </c>
      <c r="G238" s="175">
        <v>100</v>
      </c>
    </row>
    <row r="239" s="19" customFormat="1" ht="6.75" customHeight="1">
      <c r="G239" s="174"/>
    </row>
    <row r="240" spans="1:7" s="453" customFormat="1" ht="18.75" customHeight="1">
      <c r="A240" s="477"/>
      <c r="B240" s="477"/>
      <c r="C240" s="479" t="s">
        <v>1</v>
      </c>
      <c r="D240" s="478"/>
      <c r="E240" s="478"/>
      <c r="F240" s="479"/>
      <c r="G240" s="480">
        <f>SUM(G237:G239)</f>
        <v>100</v>
      </c>
    </row>
    <row r="241" s="19" customFormat="1" ht="12.75">
      <c r="G241" s="175"/>
    </row>
    <row r="242" spans="2:7" s="453" customFormat="1" ht="13.5">
      <c r="B242" s="453" t="s">
        <v>594</v>
      </c>
      <c r="C242" s="471"/>
      <c r="G242" s="472">
        <f>+G240+G232+G221+G215+G167+G130+G128+G136+G228</f>
        <v>3251848</v>
      </c>
    </row>
    <row r="243" spans="2:7" s="19" customFormat="1" ht="6" customHeight="1">
      <c r="B243" s="172"/>
      <c r="C243" s="172"/>
      <c r="D243" s="172"/>
      <c r="E243" s="172"/>
      <c r="F243" s="172"/>
      <c r="G243" s="24"/>
    </row>
    <row r="244" spans="3:7" s="19" customFormat="1" ht="12.75">
      <c r="C244" s="188"/>
      <c r="D244" s="188"/>
      <c r="E244" s="188"/>
      <c r="F244" s="188"/>
      <c r="G244" s="175"/>
    </row>
    <row r="245" spans="2:7" s="466" customFormat="1" ht="18.75" customHeight="1">
      <c r="B245" s="466" t="s">
        <v>381</v>
      </c>
      <c r="C245" s="468" t="s">
        <v>382</v>
      </c>
      <c r="D245" s="469"/>
      <c r="E245" s="469"/>
      <c r="G245" s="470"/>
    </row>
    <row r="246" spans="1:7" s="437" customFormat="1" ht="16.5" customHeight="1">
      <c r="A246" s="440"/>
      <c r="B246" s="451"/>
      <c r="C246" s="440" t="s">
        <v>383</v>
      </c>
      <c r="D246" s="442" t="s">
        <v>384</v>
      </c>
      <c r="G246" s="439"/>
    </row>
    <row r="247" spans="4:7" s="19" customFormat="1" ht="17.25" customHeight="1">
      <c r="D247" s="21" t="s">
        <v>385</v>
      </c>
      <c r="E247" s="395" t="s">
        <v>386</v>
      </c>
      <c r="F247" s="188"/>
      <c r="G247" s="175"/>
    </row>
    <row r="248" spans="6:7" s="19" customFormat="1" ht="12.75">
      <c r="F248" s="19" t="s">
        <v>388</v>
      </c>
      <c r="G248" s="175">
        <v>672331</v>
      </c>
    </row>
    <row r="249" spans="6:7" s="19" customFormat="1" ht="12.75">
      <c r="F249" s="19" t="s">
        <v>389</v>
      </c>
      <c r="G249" s="175">
        <v>145800</v>
      </c>
    </row>
    <row r="250" spans="6:7" s="19" customFormat="1" ht="5.25" customHeight="1">
      <c r="F250" s="188"/>
      <c r="G250" s="24"/>
    </row>
    <row r="251" spans="3:7" s="19" customFormat="1" ht="16.5" customHeight="1">
      <c r="C251" s="434"/>
      <c r="D251" s="17"/>
      <c r="E251" s="17" t="s">
        <v>390</v>
      </c>
      <c r="F251" s="17"/>
      <c r="G251" s="176">
        <f>SUM(G247:G250)</f>
        <v>818131</v>
      </c>
    </row>
    <row r="252" spans="1:7" s="453" customFormat="1" ht="22.5" customHeight="1">
      <c r="A252" s="477"/>
      <c r="B252" s="473"/>
      <c r="C252" s="464" t="s">
        <v>221</v>
      </c>
      <c r="D252" s="478"/>
      <c r="E252" s="478"/>
      <c r="F252" s="479"/>
      <c r="G252" s="480">
        <f>+G251</f>
        <v>818131</v>
      </c>
    </row>
    <row r="253" s="19" customFormat="1" ht="9" customHeight="1">
      <c r="G253" s="175"/>
    </row>
    <row r="254" spans="2:7" s="452" customFormat="1" ht="13.5">
      <c r="B254" s="453" t="s">
        <v>391</v>
      </c>
      <c r="C254" s="453"/>
      <c r="D254" s="453"/>
      <c r="E254" s="453"/>
      <c r="F254" s="453"/>
      <c r="G254" s="454">
        <f>+G252+G242</f>
        <v>4069979</v>
      </c>
    </row>
    <row r="255" spans="2:7" s="19" customFormat="1" ht="6.75" customHeight="1">
      <c r="B255" s="17"/>
      <c r="C255" s="17"/>
      <c r="D255" s="17"/>
      <c r="E255" s="17"/>
      <c r="F255" s="17"/>
      <c r="G255" s="177"/>
    </row>
    <row r="256" spans="2:7" s="19" customFormat="1" ht="6.75" customHeight="1">
      <c r="B256" s="21"/>
      <c r="C256" s="21"/>
      <c r="D256" s="21"/>
      <c r="E256" s="21"/>
      <c r="F256" s="21"/>
      <c r="G256" s="175"/>
    </row>
    <row r="257" spans="2:7" s="575" customFormat="1" ht="15" customHeight="1">
      <c r="B257" s="576" t="s">
        <v>31</v>
      </c>
      <c r="C257" s="577"/>
      <c r="D257" s="576"/>
      <c r="E257" s="576"/>
      <c r="F257" s="576"/>
      <c r="G257" s="578">
        <f>+G254+G40</f>
        <v>4241422</v>
      </c>
    </row>
    <row r="258" spans="1:7" s="19" customFormat="1" ht="6.75" customHeight="1">
      <c r="A258" s="21"/>
      <c r="B258" s="172"/>
      <c r="C258" s="172"/>
      <c r="D258" s="181"/>
      <c r="E258" s="181"/>
      <c r="F258" s="17"/>
      <c r="G258" s="24"/>
    </row>
    <row r="259" spans="1:7" s="19" customFormat="1" ht="12.75">
      <c r="A259" s="21"/>
      <c r="D259" s="188"/>
      <c r="E259" s="188"/>
      <c r="F259" s="21"/>
      <c r="G259" s="175"/>
    </row>
    <row r="260" spans="4:7" s="19" customFormat="1" ht="12.75">
      <c r="D260" s="188"/>
      <c r="E260" s="188"/>
      <c r="G260" s="175"/>
    </row>
  </sheetData>
  <sheetProtection/>
  <mergeCells count="8">
    <mergeCell ref="D17:F17"/>
    <mergeCell ref="D127:F127"/>
    <mergeCell ref="A2:D2"/>
    <mergeCell ref="A5:G5"/>
    <mergeCell ref="A6:F6"/>
    <mergeCell ref="F7:G7"/>
    <mergeCell ref="A8:C8"/>
    <mergeCell ref="A9:D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1" sqref="L1"/>
    </sheetView>
  </sheetViews>
  <sheetFormatPr defaultColWidth="9.00390625" defaultRowHeight="12.75"/>
  <cols>
    <col min="1" max="1" width="5.625" style="25" customWidth="1"/>
    <col min="2" max="2" width="36.25390625" style="25" customWidth="1"/>
    <col min="3" max="3" width="13.875" style="25" customWidth="1"/>
    <col min="4" max="4" width="13.875" style="28" customWidth="1"/>
    <col min="5" max="5" width="9.875" style="25" customWidth="1"/>
    <col min="6" max="6" width="11.375" style="25" customWidth="1"/>
    <col min="7" max="7" width="11.75390625" style="25" customWidth="1"/>
    <col min="8" max="8" width="13.125" style="25" customWidth="1"/>
    <col min="9" max="9" width="13.00390625" style="25" customWidth="1"/>
    <col min="10" max="10" width="12.00390625" style="25" customWidth="1"/>
    <col min="11" max="11" width="11.25390625" style="25" customWidth="1"/>
    <col min="12" max="12" width="11.625" style="25" customWidth="1"/>
    <col min="13" max="16384" width="9.125" style="25" customWidth="1"/>
  </cols>
  <sheetData>
    <row r="1" spans="4:12" ht="20.25" customHeight="1">
      <c r="D1" s="26"/>
      <c r="K1" s="27"/>
      <c r="L1" s="155" t="s">
        <v>903</v>
      </c>
    </row>
    <row r="2" spans="11:12" ht="15" customHeight="1">
      <c r="K2" s="29"/>
      <c r="L2" s="153" t="s">
        <v>269</v>
      </c>
    </row>
    <row r="3" spans="1:12" s="218" customFormat="1" ht="18.75" customHeight="1">
      <c r="A3" s="1237" t="s">
        <v>805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</row>
    <row r="4" spans="1:11" s="30" customFormat="1" ht="11.25" customHeight="1">
      <c r="A4" s="31"/>
      <c r="B4" s="31"/>
      <c r="C4" s="31"/>
      <c r="D4" s="31"/>
      <c r="E4" s="32"/>
      <c r="F4" s="32"/>
      <c r="G4" s="32"/>
      <c r="H4" s="32"/>
      <c r="I4" s="32"/>
      <c r="K4" s="32"/>
    </row>
    <row r="5" spans="1:12" s="30" customFormat="1" ht="18.75" customHeight="1" thickBot="1">
      <c r="A5" s="216"/>
      <c r="B5" s="216"/>
      <c r="C5" s="481"/>
      <c r="D5" s="481"/>
      <c r="E5" s="481"/>
      <c r="F5" s="481"/>
      <c r="G5" s="481"/>
      <c r="H5" s="481"/>
      <c r="I5" s="481"/>
      <c r="J5" s="481"/>
      <c r="K5" s="217"/>
      <c r="L5" s="244" t="s">
        <v>33</v>
      </c>
    </row>
    <row r="6" spans="1:12" s="223" customFormat="1" ht="12">
      <c r="A6" s="219" t="s">
        <v>279</v>
      </c>
      <c r="B6" s="220"/>
      <c r="C6" s="220" t="s">
        <v>28</v>
      </c>
      <c r="D6" s="220" t="s">
        <v>30</v>
      </c>
      <c r="E6" s="220" t="s">
        <v>423</v>
      </c>
      <c r="F6" s="220" t="s">
        <v>34</v>
      </c>
      <c r="G6" s="220" t="s">
        <v>70</v>
      </c>
      <c r="H6" s="220" t="s">
        <v>28</v>
      </c>
      <c r="I6" s="220" t="s">
        <v>30</v>
      </c>
      <c r="J6" s="221" t="s">
        <v>36</v>
      </c>
      <c r="K6" s="399" t="s">
        <v>150</v>
      </c>
      <c r="L6" s="222" t="s">
        <v>37</v>
      </c>
    </row>
    <row r="7" spans="1:12" s="223" customFormat="1" ht="12">
      <c r="A7" s="224" t="s">
        <v>272</v>
      </c>
      <c r="B7" s="225" t="s">
        <v>178</v>
      </c>
      <c r="C7" s="225" t="s">
        <v>422</v>
      </c>
      <c r="D7" s="225" t="s">
        <v>422</v>
      </c>
      <c r="E7" s="225" t="s">
        <v>38</v>
      </c>
      <c r="F7" s="225" t="s">
        <v>38</v>
      </c>
      <c r="G7" s="225" t="s">
        <v>38</v>
      </c>
      <c r="H7" s="225" t="s">
        <v>424</v>
      </c>
      <c r="I7" s="225" t="s">
        <v>424</v>
      </c>
      <c r="J7" s="226" t="s">
        <v>39</v>
      </c>
      <c r="K7" s="400" t="s">
        <v>38</v>
      </c>
      <c r="L7" s="227" t="s">
        <v>40</v>
      </c>
    </row>
    <row r="8" spans="1:12" s="223" customFormat="1" ht="12">
      <c r="A8" s="228"/>
      <c r="B8" s="229"/>
      <c r="C8" s="225" t="s">
        <v>426</v>
      </c>
      <c r="D8" s="225" t="s">
        <v>426</v>
      </c>
      <c r="E8" s="225"/>
      <c r="F8" s="225"/>
      <c r="G8" s="225"/>
      <c r="H8" s="225" t="s">
        <v>425</v>
      </c>
      <c r="I8" s="225" t="s">
        <v>425</v>
      </c>
      <c r="J8" s="226" t="s">
        <v>38</v>
      </c>
      <c r="K8" s="400"/>
      <c r="L8" s="230"/>
    </row>
    <row r="9" spans="1:12" s="223" customFormat="1" ht="12">
      <c r="A9" s="228"/>
      <c r="B9" s="229"/>
      <c r="C9" s="225" t="s">
        <v>427</v>
      </c>
      <c r="D9" s="225" t="s">
        <v>427</v>
      </c>
      <c r="E9" s="225"/>
      <c r="F9" s="225"/>
      <c r="G9" s="225" t="s">
        <v>306</v>
      </c>
      <c r="H9" s="225"/>
      <c r="I9" s="225"/>
      <c r="J9" s="226" t="s">
        <v>40</v>
      </c>
      <c r="K9" s="401"/>
      <c r="L9" s="230"/>
    </row>
    <row r="10" spans="1:12" s="223" customFormat="1" ht="12.75">
      <c r="A10" s="231"/>
      <c r="B10" s="232"/>
      <c r="C10" s="482" t="s">
        <v>317</v>
      </c>
      <c r="D10" s="482" t="s">
        <v>325</v>
      </c>
      <c r="E10" s="482" t="s">
        <v>327</v>
      </c>
      <c r="F10" s="482" t="s">
        <v>353</v>
      </c>
      <c r="G10" s="482" t="s">
        <v>370</v>
      </c>
      <c r="H10" s="482" t="s">
        <v>375</v>
      </c>
      <c r="I10" s="482" t="s">
        <v>378</v>
      </c>
      <c r="J10" s="483" t="s">
        <v>571</v>
      </c>
      <c r="K10" s="482" t="s">
        <v>381</v>
      </c>
      <c r="L10" s="484" t="s">
        <v>572</v>
      </c>
    </row>
    <row r="11" spans="1:12" s="239" customFormat="1" ht="27.75" customHeight="1">
      <c r="A11" s="233" t="s">
        <v>274</v>
      </c>
      <c r="B11" s="795" t="s">
        <v>681</v>
      </c>
      <c r="C11" s="234"/>
      <c r="D11" s="235"/>
      <c r="E11" s="234"/>
      <c r="F11" s="234">
        <v>114264</v>
      </c>
      <c r="G11" s="234"/>
      <c r="H11" s="234"/>
      <c r="I11" s="234"/>
      <c r="J11" s="236">
        <f>SUM(C11:I11)</f>
        <v>114264</v>
      </c>
      <c r="K11" s="402"/>
      <c r="L11" s="238">
        <f>+K11+J11</f>
        <v>114264</v>
      </c>
    </row>
    <row r="12" spans="1:12" s="239" customFormat="1" ht="27.75" customHeight="1">
      <c r="A12" s="233">
        <v>2</v>
      </c>
      <c r="B12" s="488" t="s">
        <v>462</v>
      </c>
      <c r="C12" s="234"/>
      <c r="D12" s="235"/>
      <c r="E12" s="234"/>
      <c r="F12" s="234">
        <v>5243</v>
      </c>
      <c r="G12" s="234"/>
      <c r="H12" s="234"/>
      <c r="I12" s="234"/>
      <c r="J12" s="236">
        <f aca="true" t="shared" si="0" ref="J12:J19">SUM(C12:I12)</f>
        <v>5243</v>
      </c>
      <c r="K12" s="402"/>
      <c r="L12" s="238">
        <f aca="true" t="shared" si="1" ref="L12:L19">+K12+J12</f>
        <v>5243</v>
      </c>
    </row>
    <row r="13" spans="1:12" s="239" customFormat="1" ht="27.75" customHeight="1">
      <c r="A13" s="233">
        <v>3</v>
      </c>
      <c r="B13" s="489" t="s">
        <v>464</v>
      </c>
      <c r="C13" s="234"/>
      <c r="D13" s="235"/>
      <c r="E13" s="234"/>
      <c r="F13" s="234">
        <v>3037</v>
      </c>
      <c r="G13" s="234"/>
      <c r="H13" s="234"/>
      <c r="I13" s="234"/>
      <c r="J13" s="236">
        <f t="shared" si="0"/>
        <v>3037</v>
      </c>
      <c r="K13" s="402"/>
      <c r="L13" s="238">
        <f t="shared" si="1"/>
        <v>3037</v>
      </c>
    </row>
    <row r="14" spans="1:12" s="239" customFormat="1" ht="27.75" customHeight="1">
      <c r="A14" s="233">
        <v>4</v>
      </c>
      <c r="B14" s="490" t="s">
        <v>656</v>
      </c>
      <c r="C14" s="234"/>
      <c r="D14" s="235"/>
      <c r="E14" s="234"/>
      <c r="F14" s="234">
        <v>3491</v>
      </c>
      <c r="G14" s="234"/>
      <c r="H14" s="234"/>
      <c r="I14" s="234"/>
      <c r="J14" s="236">
        <f t="shared" si="0"/>
        <v>3491</v>
      </c>
      <c r="K14" s="402"/>
      <c r="L14" s="238">
        <f t="shared" si="1"/>
        <v>3491</v>
      </c>
    </row>
    <row r="15" spans="1:12" s="239" customFormat="1" ht="27.75" customHeight="1">
      <c r="A15" s="233">
        <v>5</v>
      </c>
      <c r="B15" s="490" t="s">
        <v>463</v>
      </c>
      <c r="C15" s="234"/>
      <c r="D15" s="235"/>
      <c r="E15" s="234"/>
      <c r="F15" s="234">
        <v>2063</v>
      </c>
      <c r="G15" s="234"/>
      <c r="H15" s="234"/>
      <c r="I15" s="234"/>
      <c r="J15" s="236">
        <f t="shared" si="0"/>
        <v>2063</v>
      </c>
      <c r="K15" s="402"/>
      <c r="L15" s="238">
        <f t="shared" si="1"/>
        <v>2063</v>
      </c>
    </row>
    <row r="16" spans="1:12" s="239" customFormat="1" ht="27.75" customHeight="1">
      <c r="A16" s="233">
        <v>6</v>
      </c>
      <c r="B16" s="490" t="s">
        <v>654</v>
      </c>
      <c r="C16" s="234"/>
      <c r="D16" s="235"/>
      <c r="E16" s="234"/>
      <c r="F16" s="234">
        <v>2931</v>
      </c>
      <c r="G16" s="234"/>
      <c r="H16" s="234"/>
      <c r="I16" s="234"/>
      <c r="J16" s="236">
        <f t="shared" si="0"/>
        <v>2931</v>
      </c>
      <c r="K16" s="402"/>
      <c r="L16" s="238">
        <f t="shared" si="1"/>
        <v>2931</v>
      </c>
    </row>
    <row r="17" spans="1:12" s="239" customFormat="1" ht="27.75" customHeight="1">
      <c r="A17" s="240">
        <v>7</v>
      </c>
      <c r="B17" s="241" t="s">
        <v>276</v>
      </c>
      <c r="C17" s="237"/>
      <c r="D17" s="236"/>
      <c r="E17" s="237"/>
      <c r="F17" s="237">
        <v>25000</v>
      </c>
      <c r="G17" s="237"/>
      <c r="H17" s="237"/>
      <c r="I17" s="237"/>
      <c r="J17" s="236">
        <f t="shared" si="0"/>
        <v>25000</v>
      </c>
      <c r="K17" s="403"/>
      <c r="L17" s="238">
        <f t="shared" si="1"/>
        <v>25000</v>
      </c>
    </row>
    <row r="18" spans="1:12" s="239" customFormat="1" ht="28.5" customHeight="1">
      <c r="A18" s="497" t="s">
        <v>287</v>
      </c>
      <c r="B18" s="417" t="s">
        <v>316</v>
      </c>
      <c r="C18" s="237">
        <v>2314</v>
      </c>
      <c r="D18" s="236"/>
      <c r="E18" s="237"/>
      <c r="F18" s="237">
        <v>12600</v>
      </c>
      <c r="G18" s="237"/>
      <c r="H18" s="237"/>
      <c r="I18" s="237"/>
      <c r="J18" s="236">
        <f t="shared" si="0"/>
        <v>14914</v>
      </c>
      <c r="K18" s="403"/>
      <c r="L18" s="238">
        <f t="shared" si="1"/>
        <v>14914</v>
      </c>
    </row>
    <row r="19" spans="1:12" s="239" customFormat="1" ht="28.5" customHeight="1" thickBot="1">
      <c r="A19" s="1052" t="s">
        <v>288</v>
      </c>
      <c r="B19" s="1051" t="s">
        <v>682</v>
      </c>
      <c r="C19" s="243"/>
      <c r="D19" s="243"/>
      <c r="E19" s="243">
        <v>500</v>
      </c>
      <c r="F19" s="243"/>
      <c r="G19" s="243"/>
      <c r="H19" s="243"/>
      <c r="I19" s="243"/>
      <c r="J19" s="242">
        <f t="shared" si="0"/>
        <v>500</v>
      </c>
      <c r="K19" s="404"/>
      <c r="L19" s="238">
        <f t="shared" si="1"/>
        <v>500</v>
      </c>
    </row>
    <row r="20" spans="1:12" s="30" customFormat="1" ht="31.5" customHeight="1" thickBot="1">
      <c r="A20" s="418"/>
      <c r="B20" s="419" t="s">
        <v>64</v>
      </c>
      <c r="C20" s="420">
        <f aca="true" t="shared" si="2" ref="C20:K20">SUM(C11:C19)</f>
        <v>2314</v>
      </c>
      <c r="D20" s="420">
        <f t="shared" si="2"/>
        <v>0</v>
      </c>
      <c r="E20" s="420">
        <f t="shared" si="2"/>
        <v>500</v>
      </c>
      <c r="F20" s="420">
        <f t="shared" si="2"/>
        <v>168629</v>
      </c>
      <c r="G20" s="420">
        <f t="shared" si="2"/>
        <v>0</v>
      </c>
      <c r="H20" s="420">
        <f t="shared" si="2"/>
        <v>0</v>
      </c>
      <c r="I20" s="420">
        <f t="shared" si="2"/>
        <v>0</v>
      </c>
      <c r="J20" s="420">
        <f t="shared" si="2"/>
        <v>171443</v>
      </c>
      <c r="K20" s="421">
        <f t="shared" si="2"/>
        <v>0</v>
      </c>
      <c r="L20" s="422">
        <f>+K20+J20</f>
        <v>171443</v>
      </c>
    </row>
    <row r="21" spans="1:12" s="239" customFormat="1" ht="24" customHeight="1" thickBot="1">
      <c r="A21" s="1053" t="s">
        <v>289</v>
      </c>
      <c r="B21" s="427" t="s">
        <v>57</v>
      </c>
      <c r="C21" s="428">
        <v>1549777</v>
      </c>
      <c r="D21" s="428">
        <v>63008</v>
      </c>
      <c r="E21" s="428">
        <v>1504000</v>
      </c>
      <c r="F21" s="428">
        <v>105963</v>
      </c>
      <c r="G21" s="428">
        <v>1000</v>
      </c>
      <c r="H21" s="428">
        <v>28000</v>
      </c>
      <c r="I21" s="428">
        <v>100</v>
      </c>
      <c r="J21" s="420">
        <f>SUM(C21:I21)</f>
        <v>3251848</v>
      </c>
      <c r="K21" s="429">
        <v>818131</v>
      </c>
      <c r="L21" s="422">
        <f>+K21+J21</f>
        <v>4069979</v>
      </c>
    </row>
    <row r="22" spans="1:12" s="30" customFormat="1" ht="32.25" customHeight="1" thickBot="1">
      <c r="A22" s="423"/>
      <c r="B22" s="424" t="s">
        <v>65</v>
      </c>
      <c r="C22" s="425">
        <f>+C21+C20</f>
        <v>1552091</v>
      </c>
      <c r="D22" s="425">
        <f aca="true" t="shared" si="3" ref="D22:J22">+D21+D20</f>
        <v>63008</v>
      </c>
      <c r="E22" s="425">
        <f t="shared" si="3"/>
        <v>1504500</v>
      </c>
      <c r="F22" s="425">
        <f t="shared" si="3"/>
        <v>274592</v>
      </c>
      <c r="G22" s="425">
        <f t="shared" si="3"/>
        <v>1000</v>
      </c>
      <c r="H22" s="425">
        <f t="shared" si="3"/>
        <v>28000</v>
      </c>
      <c r="I22" s="425">
        <f t="shared" si="3"/>
        <v>100</v>
      </c>
      <c r="J22" s="425">
        <f t="shared" si="3"/>
        <v>3423291</v>
      </c>
      <c r="K22" s="425">
        <f>+K21+K20</f>
        <v>818131</v>
      </c>
      <c r="L22" s="426">
        <f>+K22+J22</f>
        <v>4241422</v>
      </c>
    </row>
  </sheetData>
  <sheetProtection/>
  <mergeCells count="1">
    <mergeCell ref="A3:L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01"/>
  <sheetViews>
    <sheetView zoomScale="112" zoomScaleNormal="112" zoomScalePageLayoutView="0" workbookViewId="0" topLeftCell="A1">
      <pane ySplit="11" topLeftCell="A350" activePane="bottomLeft" state="frozen"/>
      <selection pane="topLeft" activeCell="A1" sqref="A1"/>
      <selection pane="bottomLeft" activeCell="I1" sqref="I1"/>
    </sheetView>
  </sheetViews>
  <sheetFormatPr defaultColWidth="9.00390625" defaultRowHeight="12.75"/>
  <cols>
    <col min="1" max="1" width="3.75390625" style="805" customWidth="1"/>
    <col min="2" max="2" width="3.375" style="801" customWidth="1"/>
    <col min="3" max="3" width="4.125" style="801" customWidth="1"/>
    <col min="4" max="4" width="5.625" style="801" customWidth="1"/>
    <col min="5" max="5" width="4.75390625" style="805" customWidth="1"/>
    <col min="6" max="6" width="2.625" style="805" customWidth="1"/>
    <col min="7" max="7" width="2.375" style="805" customWidth="1"/>
    <col min="8" max="8" width="53.625" style="805" customWidth="1"/>
    <col min="9" max="9" width="14.625" style="805" customWidth="1"/>
    <col min="10" max="17" width="9.125" style="805" customWidth="1"/>
    <col min="18" max="18" width="9.00390625" style="805" customWidth="1"/>
    <col min="19" max="16384" width="9.125" style="805" customWidth="1"/>
  </cols>
  <sheetData>
    <row r="1" spans="1:9" ht="21" customHeight="1">
      <c r="A1" s="882"/>
      <c r="B1" s="883"/>
      <c r="C1" s="883"/>
      <c r="D1" s="883"/>
      <c r="E1" s="884"/>
      <c r="F1" s="882"/>
      <c r="G1" s="882"/>
      <c r="H1" s="882"/>
      <c r="I1" s="885" t="s">
        <v>904</v>
      </c>
    </row>
    <row r="2" spans="1:9" ht="15" customHeight="1">
      <c r="A2" s="882"/>
      <c r="B2" s="883"/>
      <c r="C2" s="883"/>
      <c r="D2" s="883"/>
      <c r="E2" s="824"/>
      <c r="F2" s="444"/>
      <c r="G2" s="882"/>
      <c r="H2" s="886"/>
      <c r="I2" s="887" t="s">
        <v>269</v>
      </c>
    </row>
    <row r="3" spans="1:8" ht="15" customHeight="1">
      <c r="A3" s="882"/>
      <c r="B3" s="883"/>
      <c r="C3" s="888"/>
      <c r="D3" s="883"/>
      <c r="E3" s="882"/>
      <c r="F3" s="882"/>
      <c r="G3" s="882"/>
      <c r="H3" s="882"/>
    </row>
    <row r="4" spans="1:9" ht="15.75" customHeight="1">
      <c r="A4" s="1239" t="s">
        <v>810</v>
      </c>
      <c r="B4" s="1239"/>
      <c r="C4" s="1239"/>
      <c r="D4" s="1239"/>
      <c r="E4" s="1239"/>
      <c r="F4" s="1239"/>
      <c r="G4" s="1239"/>
      <c r="H4" s="1239"/>
      <c r="I4" s="1240"/>
    </row>
    <row r="5" spans="1:9" ht="14.25" customHeight="1">
      <c r="A5" s="1239" t="s">
        <v>78</v>
      </c>
      <c r="B5" s="1239"/>
      <c r="C5" s="1239"/>
      <c r="D5" s="1239"/>
      <c r="E5" s="1239"/>
      <c r="F5" s="1239"/>
      <c r="G5" s="1239"/>
      <c r="H5" s="1239"/>
      <c r="I5" s="1241"/>
    </row>
    <row r="6" spans="1:9" ht="13.5">
      <c r="A6" s="806"/>
      <c r="B6" s="889"/>
      <c r="C6" s="889"/>
      <c r="D6" s="890"/>
      <c r="E6" s="806"/>
      <c r="F6" s="806"/>
      <c r="G6" s="806"/>
      <c r="H6" s="806"/>
      <c r="I6" s="807"/>
    </row>
    <row r="7" spans="1:9" ht="12.75">
      <c r="A7" s="891"/>
      <c r="B7" s="892"/>
      <c r="C7" s="892"/>
      <c r="D7" s="892"/>
      <c r="E7" s="891"/>
      <c r="F7" s="891"/>
      <c r="G7" s="891"/>
      <c r="H7" s="891"/>
      <c r="I7" s="893" t="s">
        <v>209</v>
      </c>
    </row>
    <row r="8" spans="1:9" ht="12.75">
      <c r="A8" s="894"/>
      <c r="B8" s="895"/>
      <c r="C8" s="895"/>
      <c r="D8" s="895"/>
      <c r="E8" s="894"/>
      <c r="F8" s="894"/>
      <c r="G8" s="894"/>
      <c r="H8" s="894"/>
      <c r="I8" s="896" t="s">
        <v>809</v>
      </c>
    </row>
    <row r="9" spans="1:9" ht="12.75">
      <c r="A9" s="1242" t="s">
        <v>279</v>
      </c>
      <c r="B9" s="1242"/>
      <c r="C9" s="897" t="s">
        <v>25</v>
      </c>
      <c r="D9" s="897" t="s">
        <v>67</v>
      </c>
      <c r="E9" s="898"/>
      <c r="F9" s="898"/>
      <c r="G9" s="898"/>
      <c r="H9" s="898" t="s">
        <v>43</v>
      </c>
      <c r="I9" s="899" t="s">
        <v>304</v>
      </c>
    </row>
    <row r="10" spans="1:9" ht="12.75">
      <c r="A10" s="898"/>
      <c r="B10" s="897"/>
      <c r="C10" s="897" t="s">
        <v>26</v>
      </c>
      <c r="D10" s="897" t="s">
        <v>68</v>
      </c>
      <c r="E10" s="898"/>
      <c r="F10" s="898"/>
      <c r="G10" s="898"/>
      <c r="H10" s="898"/>
      <c r="I10" s="899" t="s">
        <v>66</v>
      </c>
    </row>
    <row r="11" spans="1:9" ht="5.25" customHeight="1">
      <c r="A11" s="900"/>
      <c r="B11" s="901"/>
      <c r="C11" s="901"/>
      <c r="D11" s="901"/>
      <c r="E11" s="900"/>
      <c r="F11" s="900"/>
      <c r="G11" s="900"/>
      <c r="H11" s="900"/>
      <c r="I11" s="902"/>
    </row>
    <row r="12" spans="1:8" ht="6" customHeight="1">
      <c r="A12" s="799"/>
      <c r="B12" s="800"/>
      <c r="C12" s="800"/>
      <c r="D12" s="800"/>
      <c r="E12" s="799"/>
      <c r="F12" s="799"/>
      <c r="G12" s="799"/>
      <c r="H12" s="799"/>
    </row>
    <row r="13" spans="1:8" s="907" customFormat="1" ht="20.25" customHeight="1">
      <c r="A13" s="903"/>
      <c r="B13" s="904" t="s">
        <v>59</v>
      </c>
      <c r="C13" s="905" t="s">
        <v>441</v>
      </c>
      <c r="D13" s="906"/>
      <c r="E13" s="575"/>
      <c r="F13" s="575"/>
      <c r="G13" s="575"/>
      <c r="H13" s="903"/>
    </row>
    <row r="14" spans="1:8" s="1198" customFormat="1" ht="22.5" customHeight="1">
      <c r="A14" s="1199"/>
      <c r="B14" s="1201" t="s">
        <v>274</v>
      </c>
      <c r="C14" s="1195" t="s">
        <v>681</v>
      </c>
      <c r="D14" s="1196"/>
      <c r="E14" s="1197"/>
      <c r="F14" s="1197"/>
      <c r="G14" s="1197"/>
      <c r="H14" s="1197"/>
    </row>
    <row r="15" spans="1:8" ht="12" customHeight="1">
      <c r="A15" s="808"/>
      <c r="B15" s="809"/>
      <c r="C15" s="809"/>
      <c r="D15" s="908"/>
      <c r="E15" s="808"/>
      <c r="F15" s="808"/>
      <c r="G15" s="808"/>
      <c r="H15" s="808"/>
    </row>
    <row r="16" spans="1:9" ht="13.5">
      <c r="A16" s="808"/>
      <c r="B16" s="809"/>
      <c r="C16" s="809"/>
      <c r="D16" s="810" t="s">
        <v>442</v>
      </c>
      <c r="E16" s="798" t="s">
        <v>54</v>
      </c>
      <c r="G16" s="808"/>
      <c r="H16" s="811"/>
      <c r="I16" s="812"/>
    </row>
    <row r="17" spans="1:9" ht="8.25" customHeight="1">
      <c r="A17" s="808"/>
      <c r="B17" s="809"/>
      <c r="C17" s="809"/>
      <c r="D17" s="810"/>
      <c r="E17" s="808"/>
      <c r="F17" s="798"/>
      <c r="G17" s="808"/>
      <c r="H17" s="808"/>
      <c r="I17" s="812"/>
    </row>
    <row r="18" spans="1:9" ht="12.75">
      <c r="A18" s="808"/>
      <c r="B18" s="809"/>
      <c r="C18" s="809"/>
      <c r="D18" s="810"/>
      <c r="E18" s="909" t="s">
        <v>29</v>
      </c>
      <c r="F18" s="808" t="s">
        <v>460</v>
      </c>
      <c r="G18" s="808"/>
      <c r="H18" s="808"/>
      <c r="I18" s="812"/>
    </row>
    <row r="19" spans="1:9" ht="12.75">
      <c r="A19" s="808"/>
      <c r="B19" s="809"/>
      <c r="C19" s="809"/>
      <c r="D19" s="810"/>
      <c r="E19" s="909"/>
      <c r="F19" s="808" t="s">
        <v>867</v>
      </c>
      <c r="G19" s="808"/>
      <c r="H19" s="808"/>
      <c r="I19" s="812"/>
    </row>
    <row r="20" spans="1:9" ht="12.75">
      <c r="A20" s="808"/>
      <c r="B20" s="809"/>
      <c r="C20" s="809"/>
      <c r="D20" s="810"/>
      <c r="E20" s="909"/>
      <c r="F20" s="808" t="s">
        <v>762</v>
      </c>
      <c r="G20" s="808"/>
      <c r="H20" s="808"/>
      <c r="I20" s="812">
        <v>7536</v>
      </c>
    </row>
    <row r="21" spans="1:9" ht="8.25" customHeight="1">
      <c r="A21" s="808"/>
      <c r="B21" s="809"/>
      <c r="C21" s="809"/>
      <c r="D21" s="810"/>
      <c r="E21" s="909"/>
      <c r="F21" s="808"/>
      <c r="G21" s="808"/>
      <c r="H21" s="808"/>
      <c r="I21" s="812"/>
    </row>
    <row r="22" spans="1:9" ht="12.75">
      <c r="A22" s="808"/>
      <c r="B22" s="809"/>
      <c r="C22" s="809"/>
      <c r="D22" s="810"/>
      <c r="E22" s="909" t="s">
        <v>29</v>
      </c>
      <c r="F22" s="808" t="s">
        <v>887</v>
      </c>
      <c r="G22" s="808"/>
      <c r="H22" s="808"/>
      <c r="I22" s="812">
        <v>102947</v>
      </c>
    </row>
    <row r="23" spans="1:9" ht="8.25" customHeight="1">
      <c r="A23" s="808"/>
      <c r="B23" s="809"/>
      <c r="C23" s="809"/>
      <c r="D23" s="810"/>
      <c r="E23" s="909"/>
      <c r="F23" s="808"/>
      <c r="G23" s="808"/>
      <c r="H23" s="808"/>
      <c r="I23" s="812"/>
    </row>
    <row r="24" spans="1:9" ht="12.75">
      <c r="A24" s="808"/>
      <c r="B24" s="809"/>
      <c r="C24" s="809"/>
      <c r="D24" s="810"/>
      <c r="E24" s="909" t="s">
        <v>29</v>
      </c>
      <c r="F24" s="808" t="s">
        <v>873</v>
      </c>
      <c r="G24" s="808"/>
      <c r="H24" s="808"/>
      <c r="I24" s="812">
        <v>67315</v>
      </c>
    </row>
    <row r="25" spans="1:9" ht="8.25" customHeight="1">
      <c r="A25" s="808"/>
      <c r="B25" s="809"/>
      <c r="C25" s="809"/>
      <c r="D25" s="810"/>
      <c r="E25" s="909"/>
      <c r="F25" s="808"/>
      <c r="G25" s="808"/>
      <c r="H25" s="808"/>
      <c r="I25" s="812"/>
    </row>
    <row r="26" spans="1:9" ht="12.75">
      <c r="A26" s="808"/>
      <c r="B26" s="809"/>
      <c r="D26" s="809"/>
      <c r="E26" s="909" t="s">
        <v>310</v>
      </c>
      <c r="F26" s="808" t="s">
        <v>696</v>
      </c>
      <c r="G26" s="808"/>
      <c r="H26" s="808"/>
      <c r="I26" s="812"/>
    </row>
    <row r="27" spans="1:9" ht="12.75">
      <c r="A27" s="808"/>
      <c r="B27" s="809"/>
      <c r="D27" s="809"/>
      <c r="E27" s="909"/>
      <c r="F27" s="808" t="s">
        <v>155</v>
      </c>
      <c r="G27" s="808"/>
      <c r="H27" s="808"/>
      <c r="I27" s="812">
        <v>134573</v>
      </c>
    </row>
    <row r="28" spans="1:9" ht="8.25" customHeight="1">
      <c r="A28" s="799"/>
      <c r="B28" s="800"/>
      <c r="C28" s="800"/>
      <c r="D28" s="813"/>
      <c r="E28" s="799"/>
      <c r="F28" s="799"/>
      <c r="G28" s="803"/>
      <c r="I28" s="910"/>
    </row>
    <row r="29" spans="1:9" ht="21" customHeight="1">
      <c r="A29" s="808"/>
      <c r="B29" s="809"/>
      <c r="C29" s="809"/>
      <c r="D29" s="868"/>
      <c r="E29" s="870" t="s">
        <v>55</v>
      </c>
      <c r="F29" s="910"/>
      <c r="G29" s="871"/>
      <c r="H29" s="871"/>
      <c r="I29" s="911">
        <f>SUM(I16:I28)</f>
        <v>312371</v>
      </c>
    </row>
    <row r="30" spans="1:9" ht="13.5">
      <c r="A30" s="808"/>
      <c r="B30" s="809"/>
      <c r="C30" s="809"/>
      <c r="D30" s="868"/>
      <c r="E30" s="867"/>
      <c r="F30" s="802"/>
      <c r="G30" s="803"/>
      <c r="H30" s="803"/>
      <c r="I30" s="912"/>
    </row>
    <row r="31" spans="1:9" ht="13.5">
      <c r="A31" s="799"/>
      <c r="B31" s="800"/>
      <c r="C31" s="800"/>
      <c r="D31" s="813" t="s">
        <v>443</v>
      </c>
      <c r="E31" s="798" t="s">
        <v>763</v>
      </c>
      <c r="F31" s="798"/>
      <c r="H31" s="803"/>
      <c r="I31" s="804"/>
    </row>
    <row r="32" spans="1:9" ht="6" customHeight="1">
      <c r="A32" s="799"/>
      <c r="B32" s="800"/>
      <c r="C32" s="800"/>
      <c r="D32" s="813"/>
      <c r="E32" s="799"/>
      <c r="F32" s="798"/>
      <c r="H32" s="803"/>
      <c r="I32" s="804"/>
    </row>
    <row r="33" spans="1:9" ht="12.75">
      <c r="A33" s="808"/>
      <c r="B33" s="809"/>
      <c r="C33" s="809"/>
      <c r="D33" s="810"/>
      <c r="E33" s="909" t="s">
        <v>29</v>
      </c>
      <c r="F33" s="808" t="s">
        <v>460</v>
      </c>
      <c r="G33" s="808"/>
      <c r="I33" s="812"/>
    </row>
    <row r="34" spans="1:9" ht="12.75">
      <c r="A34" s="808"/>
      <c r="B34" s="809"/>
      <c r="C34" s="809"/>
      <c r="D34" s="810"/>
      <c r="E34" s="909"/>
      <c r="F34" s="808" t="s">
        <v>866</v>
      </c>
      <c r="G34" s="808"/>
      <c r="I34" s="812">
        <v>1689</v>
      </c>
    </row>
    <row r="35" spans="1:9" ht="9" customHeight="1">
      <c r="A35" s="808"/>
      <c r="B35" s="809"/>
      <c r="C35" s="809"/>
      <c r="D35" s="810"/>
      <c r="E35" s="909"/>
      <c r="F35" s="808"/>
      <c r="G35" s="808"/>
      <c r="I35" s="812"/>
    </row>
    <row r="36" spans="1:9" ht="12.75">
      <c r="A36" s="808"/>
      <c r="B36" s="809"/>
      <c r="C36" s="809"/>
      <c r="D36" s="810"/>
      <c r="E36" s="909" t="s">
        <v>29</v>
      </c>
      <c r="F36" s="808" t="s">
        <v>465</v>
      </c>
      <c r="G36" s="808"/>
      <c r="I36" s="812">
        <v>23876</v>
      </c>
    </row>
    <row r="37" spans="1:9" ht="8.25" customHeight="1">
      <c r="A37" s="808"/>
      <c r="B37" s="809"/>
      <c r="C37" s="809"/>
      <c r="D37" s="810"/>
      <c r="E37" s="909"/>
      <c r="F37" s="808"/>
      <c r="G37" s="808"/>
      <c r="I37" s="812"/>
    </row>
    <row r="38" spans="1:9" ht="12.75">
      <c r="A38" s="808"/>
      <c r="B38" s="809"/>
      <c r="C38" s="809"/>
      <c r="D38" s="810"/>
      <c r="E38" s="909" t="s">
        <v>29</v>
      </c>
      <c r="F38" s="808" t="s">
        <v>868</v>
      </c>
      <c r="G38" s="808"/>
      <c r="I38" s="812">
        <v>15481</v>
      </c>
    </row>
    <row r="39" spans="1:9" ht="6.75" customHeight="1">
      <c r="A39" s="808"/>
      <c r="B39" s="809"/>
      <c r="C39" s="809"/>
      <c r="D39" s="810"/>
      <c r="E39" s="909"/>
      <c r="F39" s="808"/>
      <c r="G39" s="808"/>
      <c r="H39" s="808"/>
      <c r="I39" s="812"/>
    </row>
    <row r="40" spans="1:9" ht="12.75">
      <c r="A40" s="808"/>
      <c r="B40" s="809"/>
      <c r="D40" s="809"/>
      <c r="E40" s="909" t="s">
        <v>310</v>
      </c>
      <c r="F40" s="808" t="s">
        <v>696</v>
      </c>
      <c r="G40" s="808"/>
      <c r="H40" s="808"/>
      <c r="I40" s="812"/>
    </row>
    <row r="41" spans="1:9" ht="12.75">
      <c r="A41" s="808"/>
      <c r="B41" s="809"/>
      <c r="D41" s="809"/>
      <c r="E41" s="909"/>
      <c r="F41" s="808" t="s">
        <v>697</v>
      </c>
      <c r="G41" s="808"/>
      <c r="H41" s="808"/>
      <c r="I41" s="812">
        <v>33850</v>
      </c>
    </row>
    <row r="42" spans="1:9" ht="9" customHeight="1">
      <c r="A42" s="799"/>
      <c r="B42" s="800"/>
      <c r="C42" s="800"/>
      <c r="D42" s="813"/>
      <c r="E42" s="799"/>
      <c r="F42" s="799"/>
      <c r="H42" s="803"/>
      <c r="I42" s="910"/>
    </row>
    <row r="43" spans="1:9" ht="13.5">
      <c r="A43" s="799"/>
      <c r="B43" s="800"/>
      <c r="C43" s="800"/>
      <c r="D43" s="813"/>
      <c r="E43" s="867" t="s">
        <v>159</v>
      </c>
      <c r="H43" s="803"/>
      <c r="I43" s="802"/>
    </row>
    <row r="44" spans="1:9" ht="13.5">
      <c r="A44" s="808"/>
      <c r="B44" s="809"/>
      <c r="C44" s="809"/>
      <c r="D44" s="810"/>
      <c r="E44" s="870" t="s">
        <v>764</v>
      </c>
      <c r="F44" s="910"/>
      <c r="G44" s="871"/>
      <c r="H44" s="871"/>
      <c r="I44" s="911">
        <f>SUM(I31:I42)</f>
        <v>74896</v>
      </c>
    </row>
    <row r="45" spans="1:9" ht="13.5">
      <c r="A45" s="808"/>
      <c r="B45" s="809"/>
      <c r="C45" s="809"/>
      <c r="D45" s="810"/>
      <c r="E45" s="808"/>
      <c r="F45" s="808"/>
      <c r="G45" s="808"/>
      <c r="H45" s="808"/>
      <c r="I45" s="912"/>
    </row>
    <row r="46" spans="1:9" ht="13.5">
      <c r="A46" s="799"/>
      <c r="B46" s="800"/>
      <c r="C46" s="800"/>
      <c r="D46" s="813" t="s">
        <v>444</v>
      </c>
      <c r="E46" s="798" t="s">
        <v>300</v>
      </c>
      <c r="F46" s="803"/>
      <c r="H46" s="803"/>
      <c r="I46" s="804"/>
    </row>
    <row r="47" spans="1:9" ht="5.25" customHeight="1">
      <c r="A47" s="799"/>
      <c r="B47" s="800"/>
      <c r="C47" s="800"/>
      <c r="D47" s="800"/>
      <c r="E47" s="798"/>
      <c r="F47" s="803"/>
      <c r="H47" s="803"/>
      <c r="I47" s="804"/>
    </row>
    <row r="48" spans="1:9" ht="12.75">
      <c r="A48" s="808"/>
      <c r="B48" s="809"/>
      <c r="C48" s="809"/>
      <c r="D48" s="809"/>
      <c r="E48" s="909" t="s">
        <v>29</v>
      </c>
      <c r="F48" s="808" t="s">
        <v>869</v>
      </c>
      <c r="H48" s="808"/>
      <c r="I48" s="812">
        <v>12700</v>
      </c>
    </row>
    <row r="49" spans="1:9" ht="7.5" customHeight="1">
      <c r="A49" s="808"/>
      <c r="B49" s="809"/>
      <c r="C49" s="809"/>
      <c r="D49" s="809"/>
      <c r="E49" s="909"/>
      <c r="F49" s="808"/>
      <c r="H49" s="808"/>
      <c r="I49" s="812"/>
    </row>
    <row r="50" spans="1:9" ht="12.75">
      <c r="A50" s="808"/>
      <c r="B50" s="809"/>
      <c r="C50" s="809"/>
      <c r="D50" s="809"/>
      <c r="E50" s="909" t="s">
        <v>29</v>
      </c>
      <c r="F50" s="808" t="s">
        <v>461</v>
      </c>
      <c r="H50" s="808"/>
      <c r="I50" s="812"/>
    </row>
    <row r="51" spans="1:9" ht="12.75">
      <c r="A51" s="808"/>
      <c r="B51" s="809"/>
      <c r="C51" s="809"/>
      <c r="D51" s="809"/>
      <c r="E51" s="909"/>
      <c r="F51" s="808" t="s">
        <v>161</v>
      </c>
      <c r="H51" s="808"/>
      <c r="I51" s="812">
        <v>238775</v>
      </c>
    </row>
    <row r="52" spans="1:9" ht="9" customHeight="1">
      <c r="A52" s="808"/>
      <c r="B52" s="809"/>
      <c r="C52" s="809"/>
      <c r="D52" s="809"/>
      <c r="E52" s="909"/>
      <c r="F52" s="808"/>
      <c r="H52" s="808"/>
      <c r="I52" s="812"/>
    </row>
    <row r="53" spans="1:9" ht="12.75">
      <c r="A53" s="808"/>
      <c r="B53" s="809"/>
      <c r="C53" s="809"/>
      <c r="D53" s="810"/>
      <c r="E53" s="909" t="s">
        <v>29</v>
      </c>
      <c r="F53" s="808" t="s">
        <v>870</v>
      </c>
      <c r="G53" s="808"/>
      <c r="I53" s="812">
        <v>9557</v>
      </c>
    </row>
    <row r="54" spans="1:9" ht="8.25" customHeight="1">
      <c r="A54" s="808"/>
      <c r="B54" s="809"/>
      <c r="C54" s="809"/>
      <c r="D54" s="810"/>
      <c r="E54" s="909"/>
      <c r="F54" s="808"/>
      <c r="G54" s="808"/>
      <c r="I54" s="812"/>
    </row>
    <row r="55" spans="1:9" ht="12.75">
      <c r="A55" s="808"/>
      <c r="B55" s="809"/>
      <c r="D55" s="809"/>
      <c r="E55" s="909" t="s">
        <v>310</v>
      </c>
      <c r="F55" s="808" t="s">
        <v>699</v>
      </c>
      <c r="G55" s="808"/>
      <c r="H55" s="808"/>
      <c r="I55" s="812"/>
    </row>
    <row r="56" spans="1:9" ht="12.75">
      <c r="A56" s="808"/>
      <c r="B56" s="809"/>
      <c r="D56" s="809"/>
      <c r="E56" s="909"/>
      <c r="F56" s="808" t="s">
        <v>698</v>
      </c>
      <c r="G56" s="808"/>
      <c r="H56" s="808"/>
      <c r="I56" s="812">
        <v>81169</v>
      </c>
    </row>
    <row r="57" spans="1:9" ht="6.75" customHeight="1">
      <c r="A57" s="808"/>
      <c r="B57" s="809"/>
      <c r="C57" s="809"/>
      <c r="D57" s="810"/>
      <c r="E57" s="909"/>
      <c r="F57" s="808"/>
      <c r="G57" s="808"/>
      <c r="H57" s="808"/>
      <c r="I57" s="1116"/>
    </row>
    <row r="58" spans="1:9" ht="21" customHeight="1">
      <c r="A58" s="808"/>
      <c r="B58" s="809"/>
      <c r="C58" s="809"/>
      <c r="D58" s="809"/>
      <c r="E58" s="870" t="s">
        <v>56</v>
      </c>
      <c r="F58" s="910"/>
      <c r="G58" s="871"/>
      <c r="H58" s="871"/>
      <c r="I58" s="911">
        <f>SUM(I47:I57)</f>
        <v>342201</v>
      </c>
    </row>
    <row r="59" spans="1:8" ht="13.5">
      <c r="A59" s="799"/>
      <c r="B59" s="800"/>
      <c r="C59" s="800"/>
      <c r="D59" s="800"/>
      <c r="E59" s="798"/>
      <c r="F59" s="803"/>
      <c r="H59" s="803"/>
    </row>
    <row r="60" spans="1:9" ht="13.5">
      <c r="A60" s="799"/>
      <c r="B60" s="800"/>
      <c r="D60" s="813" t="s">
        <v>449</v>
      </c>
      <c r="E60" s="798" t="s">
        <v>296</v>
      </c>
      <c r="H60" s="803"/>
      <c r="I60" s="804"/>
    </row>
    <row r="61" spans="1:9" ht="13.5">
      <c r="A61" s="808"/>
      <c r="B61" s="809"/>
      <c r="D61" s="810"/>
      <c r="E61" s="808" t="s">
        <v>111</v>
      </c>
      <c r="F61" s="808"/>
      <c r="G61" s="808"/>
      <c r="H61" s="808"/>
      <c r="I61" s="863">
        <v>12964</v>
      </c>
    </row>
    <row r="62" spans="1:9" ht="12.75" hidden="1">
      <c r="A62" s="808"/>
      <c r="B62" s="809"/>
      <c r="D62" s="810"/>
      <c r="E62" s="808"/>
      <c r="F62" s="808"/>
      <c r="G62" s="808"/>
      <c r="H62" s="808"/>
      <c r="I62" s="913"/>
    </row>
    <row r="63" spans="1:9" ht="13.5" hidden="1">
      <c r="A63" s="799"/>
      <c r="B63" s="800"/>
      <c r="D63" s="813" t="s">
        <v>450</v>
      </c>
      <c r="E63" s="798" t="s">
        <v>295</v>
      </c>
      <c r="H63" s="803"/>
      <c r="I63" s="804"/>
    </row>
    <row r="64" spans="1:9" ht="13.5" hidden="1">
      <c r="A64" s="808"/>
      <c r="B64" s="809"/>
      <c r="C64" s="809"/>
      <c r="D64" s="809"/>
      <c r="E64" s="808" t="s">
        <v>548</v>
      </c>
      <c r="F64" s="808"/>
      <c r="G64" s="808"/>
      <c r="H64" s="808"/>
      <c r="I64" s="863"/>
    </row>
    <row r="65" spans="1:9" ht="7.5" customHeight="1">
      <c r="A65" s="808"/>
      <c r="B65" s="809"/>
      <c r="C65" s="869"/>
      <c r="D65" s="869"/>
      <c r="E65" s="871"/>
      <c r="F65" s="871"/>
      <c r="G65" s="871"/>
      <c r="H65" s="871"/>
      <c r="I65" s="910"/>
    </row>
    <row r="66" spans="1:8" s="502" customFormat="1" ht="14.25">
      <c r="A66" s="815"/>
      <c r="B66" s="914"/>
      <c r="C66" s="915" t="s">
        <v>681</v>
      </c>
      <c r="D66" s="814"/>
      <c r="E66" s="815"/>
      <c r="F66" s="815"/>
      <c r="G66" s="815"/>
      <c r="H66" s="815"/>
    </row>
    <row r="67" spans="1:9" s="502" customFormat="1" ht="14.25">
      <c r="A67" s="815"/>
      <c r="B67" s="914"/>
      <c r="C67" s="915" t="s">
        <v>455</v>
      </c>
      <c r="D67" s="814"/>
      <c r="E67" s="815"/>
      <c r="F67" s="815"/>
      <c r="G67" s="815"/>
      <c r="H67" s="815"/>
      <c r="I67" s="916">
        <f>+I64+I61+I58+I44+I29</f>
        <v>742432</v>
      </c>
    </row>
    <row r="68" spans="1:9" ht="5.25" customHeight="1">
      <c r="A68" s="803"/>
      <c r="B68" s="869"/>
      <c r="C68" s="869"/>
      <c r="D68" s="869"/>
      <c r="E68" s="871"/>
      <c r="F68" s="871"/>
      <c r="G68" s="871"/>
      <c r="H68" s="871"/>
      <c r="I68" s="910"/>
    </row>
    <row r="69" spans="1:8" ht="6" customHeight="1">
      <c r="A69" s="808"/>
      <c r="B69" s="809"/>
      <c r="C69" s="809"/>
      <c r="D69" s="809"/>
      <c r="E69" s="808"/>
      <c r="F69" s="808"/>
      <c r="G69" s="808"/>
      <c r="H69" s="808"/>
    </row>
    <row r="70" spans="1:8" s="1198" customFormat="1" ht="25.5" customHeight="1">
      <c r="A70" s="1193"/>
      <c r="B70" s="1194" t="s">
        <v>275</v>
      </c>
      <c r="C70" s="1195" t="s">
        <v>462</v>
      </c>
      <c r="D70" s="1196"/>
      <c r="E70" s="1197"/>
      <c r="F70" s="1197"/>
      <c r="G70" s="1197"/>
      <c r="H70" s="1197"/>
    </row>
    <row r="71" spans="1:8" ht="12" customHeight="1">
      <c r="A71" s="808"/>
      <c r="B71" s="809"/>
      <c r="C71" s="809"/>
      <c r="D71" s="908"/>
      <c r="E71" s="808"/>
      <c r="F71" s="808"/>
      <c r="G71" s="808"/>
      <c r="H71" s="808"/>
    </row>
    <row r="72" spans="1:9" ht="13.5">
      <c r="A72" s="808"/>
      <c r="B72" s="809"/>
      <c r="C72" s="809"/>
      <c r="D72" s="810" t="s">
        <v>442</v>
      </c>
      <c r="E72" s="798" t="s">
        <v>54</v>
      </c>
      <c r="G72" s="808"/>
      <c r="H72" s="808"/>
      <c r="I72" s="812"/>
    </row>
    <row r="73" spans="1:9" ht="8.25" customHeight="1">
      <c r="A73" s="808"/>
      <c r="B73" s="809"/>
      <c r="C73" s="809"/>
      <c r="D73" s="810"/>
      <c r="E73" s="808"/>
      <c r="F73" s="798"/>
      <c r="G73" s="808"/>
      <c r="H73" s="808"/>
      <c r="I73" s="812"/>
    </row>
    <row r="74" spans="1:9" ht="12.75">
      <c r="A74" s="808"/>
      <c r="B74" s="809"/>
      <c r="C74" s="809"/>
      <c r="D74" s="810"/>
      <c r="E74" s="909" t="s">
        <v>29</v>
      </c>
      <c r="F74" s="808" t="s">
        <v>153</v>
      </c>
      <c r="G74" s="808"/>
      <c r="I74" s="812"/>
    </row>
    <row r="75" spans="1:9" ht="12.75">
      <c r="A75" s="808"/>
      <c r="B75" s="809"/>
      <c r="C75" s="809"/>
      <c r="D75" s="810"/>
      <c r="E75" s="917"/>
      <c r="F75" s="808" t="s">
        <v>750</v>
      </c>
      <c r="G75" s="808"/>
      <c r="I75" s="812"/>
    </row>
    <row r="76" spans="1:9" ht="12.75">
      <c r="A76" s="808"/>
      <c r="B76" s="809"/>
      <c r="C76" s="809"/>
      <c r="D76" s="810"/>
      <c r="E76" s="909"/>
      <c r="F76" s="808" t="s">
        <v>154</v>
      </c>
      <c r="G76" s="808"/>
      <c r="I76" s="812">
        <v>77628</v>
      </c>
    </row>
    <row r="77" spans="1:9" ht="8.25" customHeight="1">
      <c r="A77" s="808"/>
      <c r="B77" s="809"/>
      <c r="C77" s="809"/>
      <c r="D77" s="810"/>
      <c r="E77" s="909"/>
      <c r="F77" s="808"/>
      <c r="G77" s="808"/>
      <c r="I77" s="812"/>
    </row>
    <row r="78" spans="1:9" ht="12.75">
      <c r="A78" s="808"/>
      <c r="B78" s="809"/>
      <c r="C78" s="809"/>
      <c r="D78" s="810"/>
      <c r="E78" s="909" t="s">
        <v>29</v>
      </c>
      <c r="F78" s="808" t="s">
        <v>888</v>
      </c>
      <c r="G78" s="808"/>
      <c r="I78" s="812">
        <v>8900</v>
      </c>
    </row>
    <row r="79" spans="1:9" ht="6.75" customHeight="1">
      <c r="A79" s="799"/>
      <c r="B79" s="800"/>
      <c r="C79" s="800"/>
      <c r="D79" s="813"/>
      <c r="E79" s="799"/>
      <c r="F79" s="799"/>
      <c r="H79" s="803"/>
      <c r="I79" s="910"/>
    </row>
    <row r="80" spans="1:9" ht="21" customHeight="1">
      <c r="A80" s="808"/>
      <c r="B80" s="809"/>
      <c r="C80" s="809"/>
      <c r="D80" s="810"/>
      <c r="E80" s="870" t="s">
        <v>55</v>
      </c>
      <c r="F80" s="910"/>
      <c r="G80" s="871"/>
      <c r="H80" s="871"/>
      <c r="I80" s="911">
        <f>SUM(I72:I79)</f>
        <v>86528</v>
      </c>
    </row>
    <row r="81" spans="1:9" ht="8.25" customHeight="1">
      <c r="A81" s="808"/>
      <c r="B81" s="809"/>
      <c r="C81" s="809"/>
      <c r="D81" s="810"/>
      <c r="E81" s="867"/>
      <c r="F81" s="802"/>
      <c r="G81" s="803"/>
      <c r="H81" s="803"/>
      <c r="I81" s="912"/>
    </row>
    <row r="82" spans="1:9" ht="13.5">
      <c r="A82" s="799"/>
      <c r="B82" s="800"/>
      <c r="C82" s="800"/>
      <c r="D82" s="813" t="s">
        <v>443</v>
      </c>
      <c r="E82" s="798" t="s">
        <v>763</v>
      </c>
      <c r="F82" s="798"/>
      <c r="H82" s="803"/>
      <c r="I82" s="804"/>
    </row>
    <row r="83" spans="1:9" ht="6" customHeight="1">
      <c r="A83" s="799"/>
      <c r="B83" s="800"/>
      <c r="C83" s="800"/>
      <c r="D83" s="813"/>
      <c r="E83" s="799"/>
      <c r="F83" s="798"/>
      <c r="H83" s="803"/>
      <c r="I83" s="804"/>
    </row>
    <row r="84" spans="1:9" ht="12.75">
      <c r="A84" s="808"/>
      <c r="B84" s="809"/>
      <c r="C84" s="809"/>
      <c r="D84" s="810"/>
      <c r="E84" s="909" t="s">
        <v>29</v>
      </c>
      <c r="F84" s="808" t="s">
        <v>156</v>
      </c>
      <c r="G84" s="808"/>
      <c r="I84" s="812">
        <v>19893</v>
      </c>
    </row>
    <row r="85" spans="1:9" ht="9" customHeight="1">
      <c r="A85" s="808"/>
      <c r="B85" s="809"/>
      <c r="C85" s="809"/>
      <c r="D85" s="810"/>
      <c r="E85" s="909"/>
      <c r="F85" s="808"/>
      <c r="G85" s="808"/>
      <c r="I85" s="812"/>
    </row>
    <row r="86" spans="1:9" ht="12.75">
      <c r="A86" s="808"/>
      <c r="B86" s="809"/>
      <c r="C86" s="809"/>
      <c r="D86" s="810"/>
      <c r="E86" s="909" t="s">
        <v>29</v>
      </c>
      <c r="F86" s="808" t="s">
        <v>549</v>
      </c>
      <c r="G86" s="808"/>
      <c r="I86" s="812">
        <v>1958</v>
      </c>
    </row>
    <row r="87" spans="1:9" ht="9" customHeight="1">
      <c r="A87" s="799"/>
      <c r="B87" s="800"/>
      <c r="C87" s="800"/>
      <c r="D87" s="813"/>
      <c r="E87" s="799"/>
      <c r="F87" s="799"/>
      <c r="H87" s="803"/>
      <c r="I87" s="910"/>
    </row>
    <row r="88" spans="1:9" ht="13.5">
      <c r="A88" s="799"/>
      <c r="B88" s="800"/>
      <c r="C88" s="800"/>
      <c r="D88" s="813"/>
      <c r="E88" s="867" t="s">
        <v>159</v>
      </c>
      <c r="H88" s="803"/>
      <c r="I88" s="802"/>
    </row>
    <row r="89" spans="1:9" ht="13.5">
      <c r="A89" s="808"/>
      <c r="B89" s="809"/>
      <c r="C89" s="809"/>
      <c r="D89" s="810"/>
      <c r="E89" s="870" t="s">
        <v>764</v>
      </c>
      <c r="F89" s="910"/>
      <c r="G89" s="871"/>
      <c r="H89" s="871"/>
      <c r="I89" s="911">
        <f>SUM(I84:I87)</f>
        <v>21851</v>
      </c>
    </row>
    <row r="90" spans="1:9" ht="10.5" customHeight="1">
      <c r="A90" s="808"/>
      <c r="B90" s="809"/>
      <c r="C90" s="809"/>
      <c r="D90" s="810"/>
      <c r="E90" s="808"/>
      <c r="F90" s="808"/>
      <c r="G90" s="808"/>
      <c r="H90" s="808"/>
      <c r="I90" s="912"/>
    </row>
    <row r="91" spans="1:9" ht="13.5">
      <c r="A91" s="799"/>
      <c r="B91" s="800"/>
      <c r="C91" s="800"/>
      <c r="D91" s="813" t="s">
        <v>444</v>
      </c>
      <c r="E91" s="798" t="s">
        <v>300</v>
      </c>
      <c r="F91" s="803"/>
      <c r="H91" s="803"/>
      <c r="I91" s="804"/>
    </row>
    <row r="92" spans="1:9" ht="5.25" customHeight="1">
      <c r="A92" s="799"/>
      <c r="B92" s="800"/>
      <c r="C92" s="800"/>
      <c r="D92" s="800"/>
      <c r="E92" s="798"/>
      <c r="F92" s="803"/>
      <c r="H92" s="803"/>
      <c r="I92" s="804"/>
    </row>
    <row r="93" spans="1:9" ht="12.75">
      <c r="A93" s="808"/>
      <c r="B93" s="809"/>
      <c r="C93" s="809"/>
      <c r="D93" s="809"/>
      <c r="E93" s="909" t="s">
        <v>29</v>
      </c>
      <c r="F93" s="808" t="s">
        <v>160</v>
      </c>
      <c r="H93" s="808"/>
      <c r="I93" s="812">
        <v>9568</v>
      </c>
    </row>
    <row r="94" spans="1:9" ht="6.75" customHeight="1">
      <c r="A94" s="808"/>
      <c r="B94" s="809"/>
      <c r="C94" s="809"/>
      <c r="D94" s="809"/>
      <c r="E94" s="909"/>
      <c r="F94" s="808"/>
      <c r="H94" s="808"/>
      <c r="I94" s="812"/>
    </row>
    <row r="95" spans="1:9" ht="12.75">
      <c r="A95" s="808"/>
      <c r="B95" s="809"/>
      <c r="C95" s="809"/>
      <c r="D95" s="809"/>
      <c r="E95" s="909" t="s">
        <v>29</v>
      </c>
      <c r="F95" s="808" t="s">
        <v>466</v>
      </c>
      <c r="H95" s="808"/>
      <c r="I95" s="812"/>
    </row>
    <row r="96" spans="1:9" ht="12.75">
      <c r="A96" s="808"/>
      <c r="B96" s="809"/>
      <c r="C96" s="809"/>
      <c r="D96" s="809"/>
      <c r="E96" s="803"/>
      <c r="F96" s="808" t="s">
        <v>161</v>
      </c>
      <c r="H96" s="808"/>
      <c r="I96" s="812">
        <v>16260</v>
      </c>
    </row>
    <row r="97" spans="1:9" ht="9" customHeight="1">
      <c r="A97" s="799"/>
      <c r="B97" s="800"/>
      <c r="C97" s="800"/>
      <c r="D97" s="800"/>
      <c r="E97" s="799"/>
      <c r="F97" s="799"/>
      <c r="H97" s="803"/>
      <c r="I97" s="910"/>
    </row>
    <row r="98" spans="1:9" ht="21" customHeight="1">
      <c r="A98" s="808"/>
      <c r="B98" s="809"/>
      <c r="C98" s="809"/>
      <c r="D98" s="809"/>
      <c r="E98" s="870" t="s">
        <v>56</v>
      </c>
      <c r="F98" s="910"/>
      <c r="G98" s="871"/>
      <c r="H98" s="871"/>
      <c r="I98" s="911">
        <f>SUM(I93:I97)</f>
        <v>25828</v>
      </c>
    </row>
    <row r="99" spans="1:8" ht="5.25" customHeight="1" hidden="1">
      <c r="A99" s="799"/>
      <c r="B99" s="800"/>
      <c r="C99" s="800"/>
      <c r="D99" s="800"/>
      <c r="E99" s="799"/>
      <c r="F99" s="798"/>
      <c r="H99" s="803"/>
    </row>
    <row r="100" spans="1:9" ht="13.5" hidden="1">
      <c r="A100" s="799"/>
      <c r="B100" s="800"/>
      <c r="D100" s="813" t="s">
        <v>449</v>
      </c>
      <c r="E100" s="798" t="s">
        <v>296</v>
      </c>
      <c r="H100" s="803"/>
      <c r="I100" s="804"/>
    </row>
    <row r="101" spans="1:9" ht="13.5" hidden="1">
      <c r="A101" s="808"/>
      <c r="B101" s="809"/>
      <c r="C101" s="809"/>
      <c r="D101" s="810"/>
      <c r="E101" s="808" t="s">
        <v>765</v>
      </c>
      <c r="F101" s="808"/>
      <c r="G101" s="808"/>
      <c r="H101" s="808"/>
      <c r="I101" s="863"/>
    </row>
    <row r="102" spans="1:9" ht="12.75" hidden="1">
      <c r="A102" s="808"/>
      <c r="B102" s="809"/>
      <c r="C102" s="809"/>
      <c r="D102" s="810"/>
      <c r="E102" s="808"/>
      <c r="F102" s="808"/>
      <c r="G102" s="808"/>
      <c r="H102" s="808"/>
      <c r="I102" s="913"/>
    </row>
    <row r="103" spans="1:9" ht="13.5" hidden="1">
      <c r="A103" s="799"/>
      <c r="B103" s="800"/>
      <c r="D103" s="813" t="s">
        <v>450</v>
      </c>
      <c r="E103" s="798" t="s">
        <v>295</v>
      </c>
      <c r="H103" s="803"/>
      <c r="I103" s="804"/>
    </row>
    <row r="104" spans="1:9" ht="13.5" hidden="1">
      <c r="A104" s="808"/>
      <c r="B104" s="809"/>
      <c r="C104" s="809"/>
      <c r="D104" s="809"/>
      <c r="E104" s="808" t="s">
        <v>766</v>
      </c>
      <c r="F104" s="808"/>
      <c r="G104" s="808"/>
      <c r="H104" s="808"/>
      <c r="I104" s="863"/>
    </row>
    <row r="105" spans="1:8" s="502" customFormat="1" ht="14.25">
      <c r="A105" s="815"/>
      <c r="B105" s="914"/>
      <c r="C105" s="915" t="s">
        <v>462</v>
      </c>
      <c r="D105" s="814"/>
      <c r="E105" s="815"/>
      <c r="F105" s="815"/>
      <c r="G105" s="815"/>
      <c r="H105" s="815"/>
    </row>
    <row r="106" spans="1:9" s="502" customFormat="1" ht="14.25">
      <c r="A106" s="815"/>
      <c r="B106" s="914"/>
      <c r="C106" s="915" t="s">
        <v>455</v>
      </c>
      <c r="D106" s="814"/>
      <c r="E106" s="815"/>
      <c r="F106" s="815"/>
      <c r="G106" s="815"/>
      <c r="H106" s="815"/>
      <c r="I106" s="916">
        <f>+I104+I101+I98+I89+I80</f>
        <v>134207</v>
      </c>
    </row>
    <row r="107" spans="1:9" ht="5.25" customHeight="1">
      <c r="A107" s="803"/>
      <c r="B107" s="869"/>
      <c r="C107" s="869"/>
      <c r="D107" s="869"/>
      <c r="E107" s="871"/>
      <c r="F107" s="871"/>
      <c r="G107" s="871"/>
      <c r="H107" s="871"/>
      <c r="I107" s="910"/>
    </row>
    <row r="108" spans="1:8" ht="6" customHeight="1">
      <c r="A108" s="808"/>
      <c r="B108" s="809"/>
      <c r="C108" s="809"/>
      <c r="D108" s="809"/>
      <c r="E108" s="808"/>
      <c r="F108" s="808"/>
      <c r="G108" s="808"/>
      <c r="H108" s="808"/>
    </row>
    <row r="109" spans="1:8" s="1198" customFormat="1" ht="22.5" customHeight="1">
      <c r="A109" s="1199"/>
      <c r="B109" s="1200" t="s">
        <v>277</v>
      </c>
      <c r="C109" s="1195" t="s">
        <v>464</v>
      </c>
      <c r="D109" s="1196"/>
      <c r="E109" s="1197"/>
      <c r="F109" s="1197"/>
      <c r="G109" s="1197"/>
      <c r="H109" s="1197"/>
    </row>
    <row r="110" spans="1:8" ht="5.25" customHeight="1">
      <c r="A110" s="808"/>
      <c r="B110" s="809"/>
      <c r="C110" s="809"/>
      <c r="D110" s="908"/>
      <c r="E110" s="808"/>
      <c r="F110" s="808"/>
      <c r="G110" s="808"/>
      <c r="H110" s="808"/>
    </row>
    <row r="111" spans="1:9" ht="13.5">
      <c r="A111" s="808"/>
      <c r="B111" s="809"/>
      <c r="D111" s="810" t="s">
        <v>442</v>
      </c>
      <c r="E111" s="798" t="s">
        <v>54</v>
      </c>
      <c r="G111" s="808"/>
      <c r="H111" s="808"/>
      <c r="I111" s="812"/>
    </row>
    <row r="112" spans="1:9" ht="8.25" customHeight="1">
      <c r="A112" s="808"/>
      <c r="B112" s="809"/>
      <c r="D112" s="810"/>
      <c r="E112" s="808"/>
      <c r="F112" s="798"/>
      <c r="G112" s="808"/>
      <c r="H112" s="808"/>
      <c r="I112" s="812"/>
    </row>
    <row r="113" spans="1:9" ht="12.75">
      <c r="A113" s="808"/>
      <c r="B113" s="809"/>
      <c r="D113" s="810"/>
      <c r="E113" s="909" t="s">
        <v>29</v>
      </c>
      <c r="F113" s="808" t="s">
        <v>153</v>
      </c>
      <c r="G113" s="808"/>
      <c r="I113" s="812"/>
    </row>
    <row r="114" spans="1:9" ht="12.75">
      <c r="A114" s="808"/>
      <c r="B114" s="809"/>
      <c r="D114" s="810"/>
      <c r="E114" s="917"/>
      <c r="F114" s="808" t="s">
        <v>750</v>
      </c>
      <c r="G114" s="808"/>
      <c r="I114" s="812"/>
    </row>
    <row r="115" spans="1:9" ht="12.75">
      <c r="A115" s="808"/>
      <c r="B115" s="809"/>
      <c r="D115" s="810"/>
      <c r="E115" s="909"/>
      <c r="F115" s="808" t="s">
        <v>154</v>
      </c>
      <c r="G115" s="808"/>
      <c r="I115" s="812">
        <v>137734</v>
      </c>
    </row>
    <row r="116" spans="1:9" ht="9" customHeight="1">
      <c r="A116" s="808"/>
      <c r="B116" s="809"/>
      <c r="D116" s="810"/>
      <c r="E116" s="909"/>
      <c r="F116" s="808"/>
      <c r="G116" s="808"/>
      <c r="I116" s="812"/>
    </row>
    <row r="117" spans="1:9" ht="12.75">
      <c r="A117" s="808"/>
      <c r="B117" s="809"/>
      <c r="D117" s="810"/>
      <c r="E117" s="909" t="s">
        <v>29</v>
      </c>
      <c r="F117" s="808" t="s">
        <v>888</v>
      </c>
      <c r="G117" s="808"/>
      <c r="I117" s="812">
        <v>10294</v>
      </c>
    </row>
    <row r="118" spans="1:9" ht="4.5" customHeight="1">
      <c r="A118" s="799"/>
      <c r="B118" s="800"/>
      <c r="D118" s="813"/>
      <c r="E118" s="799"/>
      <c r="F118" s="799"/>
      <c r="H118" s="803"/>
      <c r="I118" s="910"/>
    </row>
    <row r="119" spans="1:9" ht="21" customHeight="1">
      <c r="A119" s="808"/>
      <c r="B119" s="809"/>
      <c r="D119" s="810"/>
      <c r="E119" s="870" t="s">
        <v>55</v>
      </c>
      <c r="F119" s="910"/>
      <c r="G119" s="871"/>
      <c r="H119" s="871"/>
      <c r="I119" s="911">
        <f>SUM(I111:I118)</f>
        <v>148028</v>
      </c>
    </row>
    <row r="120" spans="1:9" ht="13.5">
      <c r="A120" s="808"/>
      <c r="B120" s="809"/>
      <c r="D120" s="810"/>
      <c r="E120" s="867"/>
      <c r="F120" s="802"/>
      <c r="G120" s="803"/>
      <c r="H120" s="803"/>
      <c r="I120" s="912"/>
    </row>
    <row r="121" spans="1:9" ht="13.5">
      <c r="A121" s="799"/>
      <c r="B121" s="800"/>
      <c r="D121" s="813" t="s">
        <v>443</v>
      </c>
      <c r="E121" s="798" t="s">
        <v>763</v>
      </c>
      <c r="F121" s="798"/>
      <c r="H121" s="803"/>
      <c r="I121" s="804"/>
    </row>
    <row r="122" spans="1:9" ht="6" customHeight="1">
      <c r="A122" s="799"/>
      <c r="B122" s="800"/>
      <c r="D122" s="813"/>
      <c r="E122" s="799"/>
      <c r="F122" s="798"/>
      <c r="H122" s="803"/>
      <c r="I122" s="804"/>
    </row>
    <row r="123" spans="1:9" ht="12.75">
      <c r="A123" s="808"/>
      <c r="B123" s="809"/>
      <c r="D123" s="810"/>
      <c r="E123" s="909" t="s">
        <v>29</v>
      </c>
      <c r="F123" s="808" t="s">
        <v>156</v>
      </c>
      <c r="G123" s="808"/>
      <c r="I123" s="812">
        <v>32477</v>
      </c>
    </row>
    <row r="124" spans="1:9" ht="6.75" customHeight="1">
      <c r="A124" s="808"/>
      <c r="B124" s="809"/>
      <c r="D124" s="810"/>
      <c r="E124" s="909"/>
      <c r="F124" s="808"/>
      <c r="G124" s="808"/>
      <c r="I124" s="812"/>
    </row>
    <row r="125" spans="1:9" ht="12.75">
      <c r="A125" s="808"/>
      <c r="B125" s="809"/>
      <c r="D125" s="810"/>
      <c r="E125" s="909" t="s">
        <v>29</v>
      </c>
      <c r="F125" s="808" t="s">
        <v>549</v>
      </c>
      <c r="G125" s="808"/>
      <c r="I125" s="812">
        <v>2265</v>
      </c>
    </row>
    <row r="126" spans="1:9" ht="9" customHeight="1">
      <c r="A126" s="799"/>
      <c r="B126" s="800"/>
      <c r="D126" s="813"/>
      <c r="E126" s="799"/>
      <c r="F126" s="799"/>
      <c r="H126" s="803"/>
      <c r="I126" s="910"/>
    </row>
    <row r="127" spans="1:9" ht="13.5">
      <c r="A127" s="799"/>
      <c r="B127" s="800"/>
      <c r="D127" s="813"/>
      <c r="E127" s="867" t="s">
        <v>159</v>
      </c>
      <c r="H127" s="803"/>
      <c r="I127" s="802"/>
    </row>
    <row r="128" spans="1:9" ht="13.5">
      <c r="A128" s="808"/>
      <c r="B128" s="809"/>
      <c r="D128" s="810"/>
      <c r="E128" s="870" t="s">
        <v>764</v>
      </c>
      <c r="F128" s="910"/>
      <c r="G128" s="871"/>
      <c r="H128" s="871"/>
      <c r="I128" s="911">
        <f>SUM(I123:I126)</f>
        <v>34742</v>
      </c>
    </row>
    <row r="129" spans="1:9" ht="10.5" customHeight="1">
      <c r="A129" s="808"/>
      <c r="B129" s="809"/>
      <c r="D129" s="810"/>
      <c r="E129" s="808"/>
      <c r="F129" s="808"/>
      <c r="G129" s="808"/>
      <c r="H129" s="808"/>
      <c r="I129" s="912"/>
    </row>
    <row r="130" spans="1:9" ht="16.5" customHeight="1">
      <c r="A130" s="799"/>
      <c r="B130" s="800"/>
      <c r="D130" s="813" t="s">
        <v>444</v>
      </c>
      <c r="E130" s="798" t="s">
        <v>300</v>
      </c>
      <c r="F130" s="803"/>
      <c r="H130" s="803"/>
      <c r="I130" s="804"/>
    </row>
    <row r="131" spans="1:9" ht="5.25" customHeight="1">
      <c r="A131" s="799"/>
      <c r="B131" s="800"/>
      <c r="D131" s="800"/>
      <c r="E131" s="798"/>
      <c r="F131" s="803"/>
      <c r="H131" s="803"/>
      <c r="I131" s="804"/>
    </row>
    <row r="132" spans="1:9" ht="12.75">
      <c r="A132" s="808"/>
      <c r="B132" s="809"/>
      <c r="D132" s="809"/>
      <c r="E132" s="803" t="s">
        <v>29</v>
      </c>
      <c r="F132" s="808" t="s">
        <v>160</v>
      </c>
      <c r="H132" s="808"/>
      <c r="I132" s="812">
        <v>15848</v>
      </c>
    </row>
    <row r="133" spans="1:9" ht="9" customHeight="1">
      <c r="A133" s="808"/>
      <c r="B133" s="809"/>
      <c r="D133" s="809"/>
      <c r="E133" s="803"/>
      <c r="F133" s="808"/>
      <c r="H133" s="808"/>
      <c r="I133" s="812"/>
    </row>
    <row r="134" spans="1:9" ht="12.75">
      <c r="A134" s="808"/>
      <c r="B134" s="809"/>
      <c r="D134" s="809"/>
      <c r="E134" s="803" t="s">
        <v>29</v>
      </c>
      <c r="F134" s="808" t="s">
        <v>466</v>
      </c>
      <c r="H134" s="808"/>
      <c r="I134" s="812"/>
    </row>
    <row r="135" spans="1:9" ht="12.75">
      <c r="A135" s="808"/>
      <c r="B135" s="809"/>
      <c r="D135" s="809"/>
      <c r="E135" s="803"/>
      <c r="F135" s="808" t="s">
        <v>161</v>
      </c>
      <c r="H135" s="808"/>
      <c r="I135" s="812">
        <v>23066</v>
      </c>
    </row>
    <row r="136" spans="1:9" ht="9" customHeight="1">
      <c r="A136" s="799"/>
      <c r="B136" s="800"/>
      <c r="C136" s="800"/>
      <c r="D136" s="800"/>
      <c r="E136" s="799"/>
      <c r="F136" s="803"/>
      <c r="H136" s="803"/>
      <c r="I136" s="910"/>
    </row>
    <row r="137" spans="1:9" ht="21" customHeight="1">
      <c r="A137" s="808"/>
      <c r="B137" s="809"/>
      <c r="C137" s="809"/>
      <c r="E137" s="870" t="s">
        <v>56</v>
      </c>
      <c r="F137" s="871"/>
      <c r="G137" s="871"/>
      <c r="H137" s="871"/>
      <c r="I137" s="911">
        <f>SUM(I132:I136)</f>
        <v>38914</v>
      </c>
    </row>
    <row r="138" spans="1:9" ht="11.25" customHeight="1" hidden="1">
      <c r="A138" s="808"/>
      <c r="B138" s="809"/>
      <c r="C138" s="809"/>
      <c r="D138" s="809"/>
      <c r="E138" s="867"/>
      <c r="F138" s="802"/>
      <c r="G138" s="803"/>
      <c r="H138" s="803"/>
      <c r="I138" s="912"/>
    </row>
    <row r="139" spans="1:8" ht="5.25" customHeight="1" hidden="1">
      <c r="A139" s="799"/>
      <c r="B139" s="800"/>
      <c r="C139" s="800"/>
      <c r="D139" s="800"/>
      <c r="E139" s="799"/>
      <c r="F139" s="798"/>
      <c r="H139" s="803"/>
    </row>
    <row r="140" spans="1:9" ht="13.5" hidden="1">
      <c r="A140" s="799"/>
      <c r="B140" s="800"/>
      <c r="D140" s="813" t="s">
        <v>449</v>
      </c>
      <c r="E140" s="798" t="s">
        <v>296</v>
      </c>
      <c r="H140" s="803"/>
      <c r="I140" s="804"/>
    </row>
    <row r="141" spans="1:9" ht="13.5" hidden="1">
      <c r="A141" s="808"/>
      <c r="B141" s="809"/>
      <c r="C141" s="809"/>
      <c r="D141" s="810"/>
      <c r="E141" s="808" t="s">
        <v>765</v>
      </c>
      <c r="F141" s="808"/>
      <c r="G141" s="808"/>
      <c r="H141" s="808"/>
      <c r="I141" s="863"/>
    </row>
    <row r="142" spans="1:9" ht="12.75" hidden="1">
      <c r="A142" s="808"/>
      <c r="B142" s="809"/>
      <c r="C142" s="809"/>
      <c r="D142" s="810"/>
      <c r="E142" s="808"/>
      <c r="F142" s="808"/>
      <c r="G142" s="808"/>
      <c r="H142" s="808"/>
      <c r="I142" s="913"/>
    </row>
    <row r="143" spans="1:9" ht="13.5" hidden="1">
      <c r="A143" s="799"/>
      <c r="B143" s="800"/>
      <c r="D143" s="813" t="s">
        <v>450</v>
      </c>
      <c r="E143" s="798" t="s">
        <v>295</v>
      </c>
      <c r="H143" s="803"/>
      <c r="I143" s="804"/>
    </row>
    <row r="144" spans="1:9" ht="13.5" hidden="1">
      <c r="A144" s="808"/>
      <c r="B144" s="809"/>
      <c r="C144" s="809"/>
      <c r="D144" s="809"/>
      <c r="E144" s="808" t="s">
        <v>548</v>
      </c>
      <c r="F144" s="808"/>
      <c r="G144" s="808"/>
      <c r="H144" s="808"/>
      <c r="I144" s="863"/>
    </row>
    <row r="145" spans="1:8" s="502" customFormat="1" ht="15.75" customHeight="1">
      <c r="A145" s="815"/>
      <c r="B145" s="914"/>
      <c r="C145" s="915" t="s">
        <v>464</v>
      </c>
      <c r="D145" s="814"/>
      <c r="E145" s="815"/>
      <c r="F145" s="815"/>
      <c r="G145" s="815"/>
      <c r="H145" s="815"/>
    </row>
    <row r="146" spans="1:9" s="502" customFormat="1" ht="14.25">
      <c r="A146" s="815"/>
      <c r="B146" s="914"/>
      <c r="C146" s="915" t="s">
        <v>455</v>
      </c>
      <c r="D146" s="814"/>
      <c r="E146" s="815"/>
      <c r="F146" s="815"/>
      <c r="G146" s="815"/>
      <c r="H146" s="815"/>
      <c r="I146" s="916">
        <f>+I144+I137+I128+I119+I141</f>
        <v>221684</v>
      </c>
    </row>
    <row r="147" spans="1:9" ht="5.25" customHeight="1">
      <c r="A147" s="803"/>
      <c r="B147" s="869"/>
      <c r="C147" s="869"/>
      <c r="D147" s="869"/>
      <c r="E147" s="871"/>
      <c r="F147" s="871"/>
      <c r="G147" s="871"/>
      <c r="H147" s="871"/>
      <c r="I147" s="910"/>
    </row>
    <row r="148" spans="1:8" ht="4.5" customHeight="1">
      <c r="A148" s="808"/>
      <c r="B148" s="809"/>
      <c r="C148" s="809"/>
      <c r="D148" s="809"/>
      <c r="E148" s="808"/>
      <c r="F148" s="808"/>
      <c r="G148" s="808"/>
      <c r="H148" s="808"/>
    </row>
    <row r="149" spans="1:8" s="1198" customFormat="1" ht="27" customHeight="1">
      <c r="A149" s="1199"/>
      <c r="B149" s="1201" t="s">
        <v>278</v>
      </c>
      <c r="C149" s="1195" t="s">
        <v>656</v>
      </c>
      <c r="D149" s="1196"/>
      <c r="E149" s="1197"/>
      <c r="F149" s="1197"/>
      <c r="G149" s="1197"/>
      <c r="H149" s="1197"/>
    </row>
    <row r="150" spans="1:8" ht="12" customHeight="1">
      <c r="A150" s="808"/>
      <c r="B150" s="809"/>
      <c r="C150" s="809"/>
      <c r="D150" s="908"/>
      <c r="E150" s="808"/>
      <c r="F150" s="808"/>
      <c r="G150" s="808"/>
      <c r="H150" s="808"/>
    </row>
    <row r="151" spans="1:9" ht="13.5">
      <c r="A151" s="808"/>
      <c r="B151" s="809"/>
      <c r="D151" s="809" t="s">
        <v>442</v>
      </c>
      <c r="E151" s="798" t="s">
        <v>54</v>
      </c>
      <c r="G151" s="808"/>
      <c r="H151" s="808"/>
      <c r="I151" s="812"/>
    </row>
    <row r="152" spans="1:9" ht="8.25" customHeight="1">
      <c r="A152" s="808"/>
      <c r="B152" s="809"/>
      <c r="D152" s="810"/>
      <c r="E152" s="808"/>
      <c r="F152" s="798"/>
      <c r="G152" s="808"/>
      <c r="H152" s="808"/>
      <c r="I152" s="812"/>
    </row>
    <row r="153" spans="1:9" ht="12.75">
      <c r="A153" s="808"/>
      <c r="B153" s="809"/>
      <c r="D153" s="810"/>
      <c r="E153" s="909" t="s">
        <v>29</v>
      </c>
      <c r="F153" s="808" t="s">
        <v>153</v>
      </c>
      <c r="G153" s="808"/>
      <c r="I153" s="812"/>
    </row>
    <row r="154" spans="1:9" ht="12.75">
      <c r="A154" s="808"/>
      <c r="B154" s="809"/>
      <c r="D154" s="810"/>
      <c r="E154" s="917"/>
      <c r="F154" s="808" t="s">
        <v>750</v>
      </c>
      <c r="G154" s="808"/>
      <c r="I154" s="812"/>
    </row>
    <row r="155" spans="1:9" ht="12.75">
      <c r="A155" s="808"/>
      <c r="B155" s="809"/>
      <c r="D155" s="810"/>
      <c r="E155" s="909"/>
      <c r="F155" s="808" t="s">
        <v>154</v>
      </c>
      <c r="G155" s="808"/>
      <c r="I155" s="812">
        <v>140077</v>
      </c>
    </row>
    <row r="156" spans="1:9" ht="9" customHeight="1">
      <c r="A156" s="808"/>
      <c r="B156" s="809"/>
      <c r="D156" s="810"/>
      <c r="E156" s="909"/>
      <c r="F156" s="808"/>
      <c r="G156" s="808"/>
      <c r="I156" s="812"/>
    </row>
    <row r="157" spans="1:9" ht="12.75">
      <c r="A157" s="808"/>
      <c r="B157" s="809"/>
      <c r="D157" s="810"/>
      <c r="E157" s="909" t="s">
        <v>29</v>
      </c>
      <c r="F157" s="808" t="s">
        <v>888</v>
      </c>
      <c r="G157" s="808"/>
      <c r="I157" s="812">
        <v>14766</v>
      </c>
    </row>
    <row r="158" spans="1:9" ht="4.5" customHeight="1">
      <c r="A158" s="799"/>
      <c r="B158" s="800"/>
      <c r="D158" s="813"/>
      <c r="E158" s="799"/>
      <c r="F158" s="799"/>
      <c r="H158" s="803"/>
      <c r="I158" s="910"/>
    </row>
    <row r="159" spans="1:9" ht="21" customHeight="1">
      <c r="A159" s="808"/>
      <c r="B159" s="809"/>
      <c r="D159" s="810"/>
      <c r="E159" s="870" t="s">
        <v>55</v>
      </c>
      <c r="F159" s="910"/>
      <c r="G159" s="871"/>
      <c r="H159" s="871"/>
      <c r="I159" s="911">
        <f>SUM(I151:I158)</f>
        <v>154843</v>
      </c>
    </row>
    <row r="160" spans="1:9" ht="13.5">
      <c r="A160" s="808"/>
      <c r="B160" s="809"/>
      <c r="D160" s="810"/>
      <c r="E160" s="867"/>
      <c r="F160" s="802"/>
      <c r="G160" s="803"/>
      <c r="H160" s="803"/>
      <c r="I160" s="912"/>
    </row>
    <row r="161" spans="1:9" ht="13.5">
      <c r="A161" s="799"/>
      <c r="B161" s="800"/>
      <c r="D161" s="813" t="s">
        <v>443</v>
      </c>
      <c r="E161" s="798" t="s">
        <v>763</v>
      </c>
      <c r="F161" s="798"/>
      <c r="H161" s="803"/>
      <c r="I161" s="804"/>
    </row>
    <row r="162" spans="1:9" ht="6" customHeight="1">
      <c r="A162" s="799"/>
      <c r="B162" s="800"/>
      <c r="D162" s="800"/>
      <c r="E162" s="799"/>
      <c r="F162" s="798"/>
      <c r="H162" s="803"/>
      <c r="I162" s="804"/>
    </row>
    <row r="163" spans="1:9" ht="12.75">
      <c r="A163" s="808"/>
      <c r="B163" s="809"/>
      <c r="D163" s="809"/>
      <c r="E163" s="909" t="s">
        <v>29</v>
      </c>
      <c r="F163" s="808" t="s">
        <v>156</v>
      </c>
      <c r="G163" s="808"/>
      <c r="I163" s="812">
        <v>32769</v>
      </c>
    </row>
    <row r="164" spans="1:9" ht="10.5" customHeight="1">
      <c r="A164" s="808"/>
      <c r="B164" s="809"/>
      <c r="D164" s="809"/>
      <c r="E164" s="909"/>
      <c r="F164" s="808"/>
      <c r="G164" s="808"/>
      <c r="I164" s="812"/>
    </row>
    <row r="165" spans="1:9" ht="12.75">
      <c r="A165" s="808"/>
      <c r="B165" s="809"/>
      <c r="D165" s="809"/>
      <c r="E165" s="909" t="s">
        <v>29</v>
      </c>
      <c r="F165" s="808" t="s">
        <v>549</v>
      </c>
      <c r="G165" s="808"/>
      <c r="I165" s="812">
        <v>3249</v>
      </c>
    </row>
    <row r="166" spans="1:9" ht="9" customHeight="1">
      <c r="A166" s="799"/>
      <c r="B166" s="800"/>
      <c r="D166" s="800"/>
      <c r="E166" s="799"/>
      <c r="F166" s="799"/>
      <c r="H166" s="803"/>
      <c r="I166" s="910"/>
    </row>
    <row r="167" spans="1:9" ht="13.5">
      <c r="A167" s="799"/>
      <c r="B167" s="800"/>
      <c r="D167" s="800"/>
      <c r="E167" s="867" t="s">
        <v>159</v>
      </c>
      <c r="H167" s="803"/>
      <c r="I167" s="802"/>
    </row>
    <row r="168" spans="1:9" ht="13.5">
      <c r="A168" s="808"/>
      <c r="B168" s="809"/>
      <c r="D168" s="809"/>
      <c r="E168" s="870" t="s">
        <v>764</v>
      </c>
      <c r="F168" s="910"/>
      <c r="G168" s="871"/>
      <c r="H168" s="871"/>
      <c r="I168" s="911">
        <f>SUM(I163:I166)</f>
        <v>36018</v>
      </c>
    </row>
    <row r="169" spans="1:9" ht="10.5" customHeight="1">
      <c r="A169" s="808"/>
      <c r="B169" s="809"/>
      <c r="C169" s="809"/>
      <c r="D169" s="809"/>
      <c r="E169" s="808"/>
      <c r="F169" s="808"/>
      <c r="G169" s="808"/>
      <c r="H169" s="808"/>
      <c r="I169" s="912"/>
    </row>
    <row r="170" spans="1:9" ht="17.25" customHeight="1">
      <c r="A170" s="799"/>
      <c r="B170" s="800"/>
      <c r="D170" s="813" t="s">
        <v>444</v>
      </c>
      <c r="E170" s="798" t="s">
        <v>300</v>
      </c>
      <c r="F170" s="803"/>
      <c r="H170" s="803"/>
      <c r="I170" s="804"/>
    </row>
    <row r="171" spans="1:9" ht="5.25" customHeight="1">
      <c r="A171" s="799"/>
      <c r="B171" s="800"/>
      <c r="D171" s="800"/>
      <c r="E171" s="798"/>
      <c r="F171" s="803"/>
      <c r="H171" s="803"/>
      <c r="I171" s="804"/>
    </row>
    <row r="172" spans="1:9" ht="12.75">
      <c r="A172" s="808"/>
      <c r="B172" s="809"/>
      <c r="D172" s="809"/>
      <c r="E172" s="909" t="s">
        <v>29</v>
      </c>
      <c r="F172" s="808" t="s">
        <v>160</v>
      </c>
      <c r="H172" s="808"/>
      <c r="I172" s="812">
        <v>17228</v>
      </c>
    </row>
    <row r="173" spans="1:9" ht="9.75" customHeight="1">
      <c r="A173" s="808"/>
      <c r="B173" s="809"/>
      <c r="D173" s="809"/>
      <c r="E173" s="909"/>
      <c r="F173" s="808"/>
      <c r="H173" s="808"/>
      <c r="I173" s="812"/>
    </row>
    <row r="174" spans="1:9" ht="12.75">
      <c r="A174" s="808"/>
      <c r="B174" s="809"/>
      <c r="D174" s="809"/>
      <c r="E174" s="909" t="s">
        <v>29</v>
      </c>
      <c r="F174" s="808" t="s">
        <v>466</v>
      </c>
      <c r="H174" s="808"/>
      <c r="I174" s="812"/>
    </row>
    <row r="175" spans="1:9" ht="12.75">
      <c r="A175" s="808"/>
      <c r="B175" s="809"/>
      <c r="D175" s="809"/>
      <c r="E175" s="803"/>
      <c r="F175" s="808" t="s">
        <v>161</v>
      </c>
      <c r="H175" s="808"/>
      <c r="I175" s="812">
        <v>19741</v>
      </c>
    </row>
    <row r="176" spans="1:9" ht="9" customHeight="1">
      <c r="A176" s="799"/>
      <c r="B176" s="800"/>
      <c r="D176" s="800"/>
      <c r="E176" s="799"/>
      <c r="F176" s="799"/>
      <c r="H176" s="803"/>
      <c r="I176" s="910"/>
    </row>
    <row r="177" spans="1:9" ht="21" customHeight="1">
      <c r="A177" s="808"/>
      <c r="B177" s="809"/>
      <c r="D177" s="809"/>
      <c r="E177" s="870" t="s">
        <v>56</v>
      </c>
      <c r="F177" s="910"/>
      <c r="G177" s="871"/>
      <c r="H177" s="871"/>
      <c r="I177" s="911">
        <f>SUM(I172:I176)</f>
        <v>36969</v>
      </c>
    </row>
    <row r="178" spans="1:9" ht="11.25" customHeight="1" hidden="1">
      <c r="A178" s="808"/>
      <c r="B178" s="809"/>
      <c r="C178" s="809"/>
      <c r="D178" s="809"/>
      <c r="E178" s="867"/>
      <c r="F178" s="802"/>
      <c r="G178" s="803"/>
      <c r="H178" s="803"/>
      <c r="I178" s="912"/>
    </row>
    <row r="179" spans="1:8" ht="5.25" customHeight="1" hidden="1">
      <c r="A179" s="799"/>
      <c r="B179" s="800"/>
      <c r="C179" s="800"/>
      <c r="D179" s="800"/>
      <c r="E179" s="799"/>
      <c r="F179" s="798"/>
      <c r="H179" s="803"/>
    </row>
    <row r="180" spans="1:9" ht="13.5" hidden="1">
      <c r="A180" s="799"/>
      <c r="B180" s="800"/>
      <c r="D180" s="813" t="s">
        <v>449</v>
      </c>
      <c r="E180" s="798" t="s">
        <v>296</v>
      </c>
      <c r="H180" s="803"/>
      <c r="I180" s="804"/>
    </row>
    <row r="181" spans="1:9" ht="13.5" hidden="1">
      <c r="A181" s="808"/>
      <c r="B181" s="809"/>
      <c r="C181" s="809"/>
      <c r="D181" s="810"/>
      <c r="E181" s="808" t="s">
        <v>765</v>
      </c>
      <c r="F181" s="808"/>
      <c r="G181" s="808"/>
      <c r="H181" s="808"/>
      <c r="I181" s="863"/>
    </row>
    <row r="182" spans="1:9" ht="12.75" hidden="1">
      <c r="A182" s="808"/>
      <c r="B182" s="809"/>
      <c r="C182" s="809"/>
      <c r="D182" s="810"/>
      <c r="E182" s="808"/>
      <c r="F182" s="808"/>
      <c r="G182" s="808"/>
      <c r="H182" s="808"/>
      <c r="I182" s="913"/>
    </row>
    <row r="183" spans="1:9" ht="13.5" hidden="1">
      <c r="A183" s="799"/>
      <c r="B183" s="800"/>
      <c r="D183" s="813" t="s">
        <v>450</v>
      </c>
      <c r="E183" s="798" t="s">
        <v>295</v>
      </c>
      <c r="H183" s="803"/>
      <c r="I183" s="804"/>
    </row>
    <row r="184" spans="1:9" ht="13.5" hidden="1">
      <c r="A184" s="808"/>
      <c r="B184" s="809"/>
      <c r="C184" s="809"/>
      <c r="D184" s="809"/>
      <c r="E184" s="808" t="s">
        <v>548</v>
      </c>
      <c r="F184" s="808"/>
      <c r="G184" s="808"/>
      <c r="H184" s="808"/>
      <c r="I184" s="863"/>
    </row>
    <row r="185" spans="1:8" s="502" customFormat="1" ht="18" customHeight="1">
      <c r="A185" s="815"/>
      <c r="B185" s="914"/>
      <c r="C185" s="915" t="s">
        <v>656</v>
      </c>
      <c r="D185" s="814"/>
      <c r="E185" s="815"/>
      <c r="F185" s="815"/>
      <c r="G185" s="815"/>
      <c r="H185" s="815"/>
    </row>
    <row r="186" spans="1:9" s="502" customFormat="1" ht="14.25">
      <c r="A186" s="815"/>
      <c r="B186" s="914"/>
      <c r="C186" s="915" t="s">
        <v>455</v>
      </c>
      <c r="D186" s="814"/>
      <c r="E186" s="815"/>
      <c r="F186" s="815"/>
      <c r="G186" s="815"/>
      <c r="H186" s="815"/>
      <c r="I186" s="916">
        <f>+I184+I177+I168+I159+I181</f>
        <v>227830</v>
      </c>
    </row>
    <row r="187" spans="1:9" ht="5.25" customHeight="1">
      <c r="A187" s="803"/>
      <c r="B187" s="869"/>
      <c r="C187" s="869"/>
      <c r="D187" s="869"/>
      <c r="E187" s="871"/>
      <c r="F187" s="871"/>
      <c r="G187" s="871"/>
      <c r="H187" s="871"/>
      <c r="I187" s="910"/>
    </row>
    <row r="188" spans="1:8" ht="6" customHeight="1">
      <c r="A188" s="808"/>
      <c r="B188" s="809"/>
      <c r="C188" s="809"/>
      <c r="D188" s="809"/>
      <c r="E188" s="808"/>
      <c r="F188" s="808"/>
      <c r="G188" s="808"/>
      <c r="H188" s="808"/>
    </row>
    <row r="189" spans="1:8" s="1198" customFormat="1" ht="22.5" customHeight="1">
      <c r="A189" s="1199"/>
      <c r="B189" s="1201" t="s">
        <v>283</v>
      </c>
      <c r="C189" s="1195" t="s">
        <v>463</v>
      </c>
      <c r="D189" s="1196"/>
      <c r="E189" s="1197"/>
      <c r="F189" s="1197"/>
      <c r="G189" s="1197"/>
      <c r="H189" s="1197"/>
    </row>
    <row r="190" spans="1:8" ht="12" customHeight="1">
      <c r="A190" s="808"/>
      <c r="B190" s="809"/>
      <c r="C190" s="809"/>
      <c r="D190" s="908"/>
      <c r="E190" s="808"/>
      <c r="F190" s="808"/>
      <c r="G190" s="808"/>
      <c r="H190" s="808"/>
    </row>
    <row r="191" spans="1:9" ht="13.5">
      <c r="A191" s="808"/>
      <c r="B191" s="809"/>
      <c r="D191" s="810" t="s">
        <v>442</v>
      </c>
      <c r="E191" s="798" t="s">
        <v>54</v>
      </c>
      <c r="G191" s="808"/>
      <c r="H191" s="808"/>
      <c r="I191" s="812"/>
    </row>
    <row r="192" spans="1:9" ht="8.25" customHeight="1">
      <c r="A192" s="808"/>
      <c r="B192" s="809"/>
      <c r="D192" s="810"/>
      <c r="E192" s="808"/>
      <c r="F192" s="798"/>
      <c r="G192" s="808"/>
      <c r="H192" s="808"/>
      <c r="I192" s="812"/>
    </row>
    <row r="193" spans="1:9" ht="12.75">
      <c r="A193" s="808"/>
      <c r="B193" s="809"/>
      <c r="D193" s="810"/>
      <c r="E193" s="909" t="s">
        <v>29</v>
      </c>
      <c r="F193" s="808" t="s">
        <v>153</v>
      </c>
      <c r="G193" s="808"/>
      <c r="I193" s="812"/>
    </row>
    <row r="194" spans="1:9" ht="12.75">
      <c r="A194" s="808"/>
      <c r="B194" s="809"/>
      <c r="D194" s="810"/>
      <c r="E194" s="917"/>
      <c r="F194" s="808" t="s">
        <v>750</v>
      </c>
      <c r="G194" s="808"/>
      <c r="I194" s="812"/>
    </row>
    <row r="195" spans="1:9" ht="12.75">
      <c r="A195" s="808"/>
      <c r="B195" s="809"/>
      <c r="D195" s="810"/>
      <c r="E195" s="909"/>
      <c r="F195" s="808" t="s">
        <v>154</v>
      </c>
      <c r="G195" s="808"/>
      <c r="I195" s="812">
        <v>108382</v>
      </c>
    </row>
    <row r="196" spans="1:9" ht="9" customHeight="1">
      <c r="A196" s="808"/>
      <c r="B196" s="809"/>
      <c r="D196" s="810"/>
      <c r="E196" s="909"/>
      <c r="F196" s="808"/>
      <c r="G196" s="808"/>
      <c r="I196" s="812"/>
    </row>
    <row r="197" spans="1:9" ht="12.75">
      <c r="A197" s="808"/>
      <c r="B197" s="809"/>
      <c r="D197" s="810"/>
      <c r="E197" s="909" t="s">
        <v>29</v>
      </c>
      <c r="F197" s="808" t="s">
        <v>888</v>
      </c>
      <c r="G197" s="808"/>
      <c r="I197" s="812">
        <v>9575</v>
      </c>
    </row>
    <row r="198" spans="1:9" ht="7.5" customHeight="1">
      <c r="A198" s="799"/>
      <c r="B198" s="800"/>
      <c r="D198" s="813"/>
      <c r="E198" s="799"/>
      <c r="F198" s="799"/>
      <c r="H198" s="803"/>
      <c r="I198" s="910"/>
    </row>
    <row r="199" spans="1:9" ht="21" customHeight="1">
      <c r="A199" s="808"/>
      <c r="B199" s="809"/>
      <c r="D199" s="810"/>
      <c r="E199" s="870" t="s">
        <v>55</v>
      </c>
      <c r="F199" s="910"/>
      <c r="G199" s="871"/>
      <c r="H199" s="871"/>
      <c r="I199" s="911">
        <f>SUM(I191:I198)</f>
        <v>117957</v>
      </c>
    </row>
    <row r="200" spans="1:9" ht="6.75" customHeight="1">
      <c r="A200" s="808"/>
      <c r="B200" s="809"/>
      <c r="D200" s="810"/>
      <c r="E200" s="867"/>
      <c r="F200" s="802"/>
      <c r="G200" s="803"/>
      <c r="H200" s="803"/>
      <c r="I200" s="912"/>
    </row>
    <row r="201" spans="1:9" ht="13.5">
      <c r="A201" s="799"/>
      <c r="B201" s="800"/>
      <c r="D201" s="813" t="s">
        <v>443</v>
      </c>
      <c r="E201" s="798" t="s">
        <v>763</v>
      </c>
      <c r="F201" s="798"/>
      <c r="H201" s="803"/>
      <c r="I201" s="804"/>
    </row>
    <row r="202" spans="1:9" ht="6" customHeight="1">
      <c r="A202" s="799"/>
      <c r="B202" s="800"/>
      <c r="D202" s="800"/>
      <c r="E202" s="799"/>
      <c r="F202" s="798"/>
      <c r="H202" s="803"/>
      <c r="I202" s="804"/>
    </row>
    <row r="203" spans="1:9" ht="12.75">
      <c r="A203" s="808"/>
      <c r="B203" s="809"/>
      <c r="D203" s="809"/>
      <c r="E203" s="909" t="s">
        <v>29</v>
      </c>
      <c r="F203" s="808" t="s">
        <v>156</v>
      </c>
      <c r="G203" s="808"/>
      <c r="I203" s="812">
        <v>26515</v>
      </c>
    </row>
    <row r="204" spans="1:9" ht="9.75" customHeight="1">
      <c r="A204" s="808"/>
      <c r="B204" s="809"/>
      <c r="D204" s="809"/>
      <c r="E204" s="909"/>
      <c r="F204" s="808"/>
      <c r="G204" s="808"/>
      <c r="I204" s="812"/>
    </row>
    <row r="205" spans="1:9" ht="15.75" customHeight="1">
      <c r="A205" s="808"/>
      <c r="B205" s="809"/>
      <c r="D205" s="809"/>
      <c r="E205" s="909" t="s">
        <v>29</v>
      </c>
      <c r="F205" s="808" t="s">
        <v>549</v>
      </c>
      <c r="G205" s="808"/>
      <c r="I205" s="812">
        <v>2173</v>
      </c>
    </row>
    <row r="206" spans="1:9" ht="9" customHeight="1">
      <c r="A206" s="799"/>
      <c r="B206" s="800"/>
      <c r="D206" s="800"/>
      <c r="E206" s="799"/>
      <c r="F206" s="799"/>
      <c r="H206" s="803"/>
      <c r="I206" s="910"/>
    </row>
    <row r="207" spans="1:9" ht="13.5">
      <c r="A207" s="799"/>
      <c r="B207" s="800"/>
      <c r="D207" s="800"/>
      <c r="E207" s="867" t="s">
        <v>159</v>
      </c>
      <c r="H207" s="803"/>
      <c r="I207" s="802"/>
    </row>
    <row r="208" spans="1:9" ht="13.5">
      <c r="A208" s="808"/>
      <c r="B208" s="809"/>
      <c r="D208" s="809"/>
      <c r="E208" s="870" t="s">
        <v>764</v>
      </c>
      <c r="F208" s="910"/>
      <c r="G208" s="871"/>
      <c r="H208" s="871"/>
      <c r="I208" s="911">
        <f>SUM(I203:I206)</f>
        <v>28688</v>
      </c>
    </row>
    <row r="209" spans="1:9" ht="9.75" customHeight="1">
      <c r="A209" s="808"/>
      <c r="B209" s="809"/>
      <c r="C209" s="809"/>
      <c r="D209" s="809"/>
      <c r="E209" s="808"/>
      <c r="F209" s="808"/>
      <c r="G209" s="808"/>
      <c r="H209" s="808"/>
      <c r="I209" s="912"/>
    </row>
    <row r="210" spans="1:9" ht="13.5">
      <c r="A210" s="799"/>
      <c r="B210" s="800"/>
      <c r="D210" s="800" t="s">
        <v>444</v>
      </c>
      <c r="E210" s="798" t="s">
        <v>300</v>
      </c>
      <c r="F210" s="803"/>
      <c r="H210" s="803"/>
      <c r="I210" s="804"/>
    </row>
    <row r="211" spans="1:9" ht="5.25" customHeight="1">
      <c r="A211" s="799"/>
      <c r="B211" s="800"/>
      <c r="D211" s="800"/>
      <c r="E211" s="798"/>
      <c r="F211" s="803"/>
      <c r="H211" s="803"/>
      <c r="I211" s="804"/>
    </row>
    <row r="212" spans="1:9" ht="12.75">
      <c r="A212" s="808"/>
      <c r="B212" s="809"/>
      <c r="D212" s="809"/>
      <c r="E212" s="803" t="s">
        <v>29</v>
      </c>
      <c r="F212" s="808" t="s">
        <v>160</v>
      </c>
      <c r="H212" s="808"/>
      <c r="I212" s="812">
        <v>12081</v>
      </c>
    </row>
    <row r="213" spans="1:9" ht="9" customHeight="1">
      <c r="A213" s="808"/>
      <c r="B213" s="809"/>
      <c r="D213" s="809"/>
      <c r="E213" s="803"/>
      <c r="F213" s="808"/>
      <c r="H213" s="808"/>
      <c r="I213" s="812"/>
    </row>
    <row r="214" spans="1:9" ht="12.75">
      <c r="A214" s="808"/>
      <c r="B214" s="809"/>
      <c r="D214" s="809"/>
      <c r="E214" s="803" t="s">
        <v>29</v>
      </c>
      <c r="F214" s="808" t="s">
        <v>466</v>
      </c>
      <c r="H214" s="808"/>
      <c r="I214" s="812"/>
    </row>
    <row r="215" spans="1:9" ht="12.75">
      <c r="A215" s="808"/>
      <c r="B215" s="809"/>
      <c r="D215" s="809"/>
      <c r="E215" s="803"/>
      <c r="F215" s="808" t="s">
        <v>161</v>
      </c>
      <c r="H215" s="808"/>
      <c r="I215" s="812">
        <v>19235</v>
      </c>
    </row>
    <row r="216" spans="1:9" ht="9" customHeight="1">
      <c r="A216" s="799"/>
      <c r="B216" s="800"/>
      <c r="C216" s="800"/>
      <c r="D216" s="800"/>
      <c r="E216" s="799"/>
      <c r="F216" s="803"/>
      <c r="H216" s="803"/>
      <c r="I216" s="910"/>
    </row>
    <row r="217" spans="1:9" ht="21" customHeight="1">
      <c r="A217" s="808"/>
      <c r="B217" s="809"/>
      <c r="C217" s="809"/>
      <c r="E217" s="870" t="s">
        <v>56</v>
      </c>
      <c r="F217" s="871"/>
      <c r="G217" s="871"/>
      <c r="H217" s="871"/>
      <c r="I217" s="911">
        <f>SUM(I212:I216)</f>
        <v>31316</v>
      </c>
    </row>
    <row r="218" spans="1:9" ht="4.5" customHeight="1" hidden="1">
      <c r="A218" s="808"/>
      <c r="B218" s="809"/>
      <c r="C218" s="809"/>
      <c r="D218" s="809"/>
      <c r="E218" s="808"/>
      <c r="F218" s="808"/>
      <c r="G218" s="808"/>
      <c r="H218" s="808"/>
      <c r="I218" s="912"/>
    </row>
    <row r="219" spans="1:9" ht="21" customHeight="1" hidden="1">
      <c r="A219" s="799"/>
      <c r="B219" s="800"/>
      <c r="D219" s="800" t="s">
        <v>449</v>
      </c>
      <c r="E219" s="798" t="s">
        <v>296</v>
      </c>
      <c r="H219" s="803"/>
      <c r="I219" s="804"/>
    </row>
    <row r="220" spans="1:9" ht="13.5" hidden="1">
      <c r="A220" s="808"/>
      <c r="B220" s="809"/>
      <c r="C220" s="809"/>
      <c r="D220" s="809"/>
      <c r="E220" s="808" t="s">
        <v>515</v>
      </c>
      <c r="F220" s="808"/>
      <c r="G220" s="808"/>
      <c r="H220" s="808"/>
      <c r="I220" s="863"/>
    </row>
    <row r="221" spans="1:9" ht="12.75" hidden="1">
      <c r="A221" s="808"/>
      <c r="B221" s="809"/>
      <c r="C221" s="809"/>
      <c r="D221" s="809"/>
      <c r="E221" s="808"/>
      <c r="F221" s="808"/>
      <c r="G221" s="808"/>
      <c r="H221" s="808"/>
      <c r="I221" s="913"/>
    </row>
    <row r="222" spans="1:9" ht="21" customHeight="1" hidden="1">
      <c r="A222" s="799"/>
      <c r="B222" s="800"/>
      <c r="D222" s="800" t="s">
        <v>449</v>
      </c>
      <c r="E222" s="798" t="s">
        <v>296</v>
      </c>
      <c r="H222" s="803"/>
      <c r="I222" s="804"/>
    </row>
    <row r="223" spans="1:9" ht="13.5" hidden="1">
      <c r="A223" s="808"/>
      <c r="B223" s="809"/>
      <c r="C223" s="809"/>
      <c r="D223" s="809"/>
      <c r="E223" s="808" t="s">
        <v>111</v>
      </c>
      <c r="F223" s="808"/>
      <c r="G223" s="808"/>
      <c r="H223" s="808"/>
      <c r="I223" s="863"/>
    </row>
    <row r="224" spans="1:9" ht="12.75" hidden="1">
      <c r="A224" s="808"/>
      <c r="B224" s="809"/>
      <c r="C224" s="809"/>
      <c r="D224" s="809"/>
      <c r="E224" s="808"/>
      <c r="F224" s="808"/>
      <c r="G224" s="808"/>
      <c r="H224" s="808"/>
      <c r="I224" s="913"/>
    </row>
    <row r="225" spans="1:9" ht="21" customHeight="1" hidden="1">
      <c r="A225" s="799"/>
      <c r="B225" s="800"/>
      <c r="D225" s="800" t="s">
        <v>450</v>
      </c>
      <c r="E225" s="798" t="s">
        <v>295</v>
      </c>
      <c r="H225" s="803"/>
      <c r="I225" s="804"/>
    </row>
    <row r="226" spans="1:9" ht="13.5" hidden="1">
      <c r="A226" s="808"/>
      <c r="B226" s="809"/>
      <c r="C226" s="809"/>
      <c r="D226" s="809"/>
      <c r="E226" s="808" t="s">
        <v>112</v>
      </c>
      <c r="F226" s="808"/>
      <c r="G226" s="808"/>
      <c r="H226" s="808"/>
      <c r="I226" s="863"/>
    </row>
    <row r="227" spans="1:8" s="502" customFormat="1" ht="18" customHeight="1">
      <c r="A227" s="815"/>
      <c r="B227" s="914"/>
      <c r="C227" s="915" t="s">
        <v>463</v>
      </c>
      <c r="D227" s="814"/>
      <c r="E227" s="815"/>
      <c r="F227" s="815"/>
      <c r="G227" s="815"/>
      <c r="H227" s="815"/>
    </row>
    <row r="228" spans="1:9" s="502" customFormat="1" ht="14.25">
      <c r="A228" s="815"/>
      <c r="B228" s="914"/>
      <c r="C228" s="915" t="s">
        <v>455</v>
      </c>
      <c r="D228" s="814"/>
      <c r="E228" s="815"/>
      <c r="F228" s="815"/>
      <c r="G228" s="815"/>
      <c r="H228" s="815"/>
      <c r="I228" s="916">
        <f>+I226+I223+I217+I208+I199</f>
        <v>177961</v>
      </c>
    </row>
    <row r="229" spans="1:9" ht="5.25" customHeight="1">
      <c r="A229" s="803"/>
      <c r="B229" s="869"/>
      <c r="C229" s="869"/>
      <c r="D229" s="869"/>
      <c r="E229" s="871"/>
      <c r="F229" s="871"/>
      <c r="G229" s="871"/>
      <c r="H229" s="871"/>
      <c r="I229" s="910"/>
    </row>
    <row r="230" spans="1:8" ht="5.25" customHeight="1">
      <c r="A230" s="808"/>
      <c r="B230" s="809"/>
      <c r="C230" s="809"/>
      <c r="D230" s="809"/>
      <c r="E230" s="808"/>
      <c r="F230" s="808"/>
      <c r="G230" s="808"/>
      <c r="H230" s="808"/>
    </row>
    <row r="231" spans="1:8" s="1198" customFormat="1" ht="22.5" customHeight="1">
      <c r="A231" s="1199"/>
      <c r="B231" s="1201" t="s">
        <v>285</v>
      </c>
      <c r="C231" s="1195" t="s">
        <v>654</v>
      </c>
      <c r="D231" s="1196"/>
      <c r="E231" s="1197"/>
      <c r="F231" s="1197"/>
      <c r="G231" s="1197"/>
      <c r="H231" s="1197"/>
    </row>
    <row r="232" spans="1:8" ht="3.75" customHeight="1">
      <c r="A232" s="808"/>
      <c r="B232" s="809"/>
      <c r="C232" s="809"/>
      <c r="D232" s="908"/>
      <c r="E232" s="808"/>
      <c r="F232" s="808"/>
      <c r="G232" s="808"/>
      <c r="H232" s="808"/>
    </row>
    <row r="233" spans="1:9" ht="13.5">
      <c r="A233" s="808"/>
      <c r="B233" s="809"/>
      <c r="D233" s="810" t="s">
        <v>442</v>
      </c>
      <c r="E233" s="798" t="s">
        <v>54</v>
      </c>
      <c r="G233" s="808"/>
      <c r="H233" s="808"/>
      <c r="I233" s="812"/>
    </row>
    <row r="234" spans="1:9" ht="8.25" customHeight="1">
      <c r="A234" s="808"/>
      <c r="B234" s="809"/>
      <c r="D234" s="810"/>
      <c r="E234" s="808"/>
      <c r="F234" s="798"/>
      <c r="G234" s="808"/>
      <c r="H234" s="808"/>
      <c r="I234" s="812"/>
    </row>
    <row r="235" spans="1:9" ht="12.75">
      <c r="A235" s="808"/>
      <c r="B235" s="809"/>
      <c r="D235" s="810"/>
      <c r="E235" s="909" t="s">
        <v>29</v>
      </c>
      <c r="F235" s="808" t="s">
        <v>153</v>
      </c>
      <c r="G235" s="808"/>
      <c r="I235" s="812"/>
    </row>
    <row r="236" spans="1:9" ht="12.75">
      <c r="A236" s="808"/>
      <c r="B236" s="809"/>
      <c r="D236" s="810"/>
      <c r="E236" s="917"/>
      <c r="F236" s="808" t="s">
        <v>750</v>
      </c>
      <c r="G236" s="808"/>
      <c r="I236" s="812"/>
    </row>
    <row r="237" spans="1:9" ht="12.75">
      <c r="A237" s="808"/>
      <c r="B237" s="809"/>
      <c r="D237" s="810"/>
      <c r="E237" s="909"/>
      <c r="F237" s="808" t="s">
        <v>154</v>
      </c>
      <c r="G237" s="808"/>
      <c r="I237" s="812">
        <v>100739</v>
      </c>
    </row>
    <row r="238" spans="1:9" ht="9" customHeight="1">
      <c r="A238" s="808"/>
      <c r="B238" s="809"/>
      <c r="D238" s="810"/>
      <c r="E238" s="909"/>
      <c r="F238" s="808"/>
      <c r="G238" s="808"/>
      <c r="I238" s="812"/>
    </row>
    <row r="239" spans="1:9" ht="12.75">
      <c r="A239" s="808"/>
      <c r="B239" s="809"/>
      <c r="D239" s="810"/>
      <c r="E239" s="909" t="s">
        <v>29</v>
      </c>
      <c r="F239" s="808" t="s">
        <v>888</v>
      </c>
      <c r="G239" s="808"/>
      <c r="I239" s="812">
        <v>12518</v>
      </c>
    </row>
    <row r="240" spans="1:9" ht="4.5" customHeight="1">
      <c r="A240" s="799"/>
      <c r="B240" s="800"/>
      <c r="D240" s="813"/>
      <c r="E240" s="799"/>
      <c r="F240" s="799"/>
      <c r="H240" s="803"/>
      <c r="I240" s="910"/>
    </row>
    <row r="241" spans="1:9" ht="21" customHeight="1">
      <c r="A241" s="808"/>
      <c r="B241" s="809"/>
      <c r="D241" s="810"/>
      <c r="E241" s="870" t="s">
        <v>55</v>
      </c>
      <c r="F241" s="910"/>
      <c r="G241" s="871"/>
      <c r="H241" s="871"/>
      <c r="I241" s="911">
        <f>SUM(I233:I240)</f>
        <v>113257</v>
      </c>
    </row>
    <row r="242" spans="1:9" ht="7.5" customHeight="1">
      <c r="A242" s="808"/>
      <c r="B242" s="809"/>
      <c r="D242" s="810"/>
      <c r="E242" s="867"/>
      <c r="F242" s="802"/>
      <c r="G242" s="803"/>
      <c r="H242" s="803"/>
      <c r="I242" s="912"/>
    </row>
    <row r="243" spans="1:9" ht="13.5">
      <c r="A243" s="799"/>
      <c r="B243" s="800"/>
      <c r="D243" s="813" t="s">
        <v>443</v>
      </c>
      <c r="E243" s="798" t="s">
        <v>763</v>
      </c>
      <c r="F243" s="798"/>
      <c r="H243" s="803"/>
      <c r="I243" s="804"/>
    </row>
    <row r="244" spans="1:9" ht="6" customHeight="1">
      <c r="A244" s="799"/>
      <c r="B244" s="800"/>
      <c r="D244" s="813"/>
      <c r="E244" s="799"/>
      <c r="F244" s="798"/>
      <c r="H244" s="803"/>
      <c r="I244" s="804"/>
    </row>
    <row r="245" spans="1:9" ht="12.75">
      <c r="A245" s="808"/>
      <c r="B245" s="809"/>
      <c r="D245" s="810"/>
      <c r="E245" s="909" t="s">
        <v>29</v>
      </c>
      <c r="F245" s="808" t="s">
        <v>156</v>
      </c>
      <c r="G245" s="808"/>
      <c r="I245" s="812">
        <v>23704</v>
      </c>
    </row>
    <row r="246" spans="1:9" ht="8.25" customHeight="1">
      <c r="A246" s="808"/>
      <c r="B246" s="809"/>
      <c r="D246" s="810"/>
      <c r="E246" s="909"/>
      <c r="F246" s="808"/>
      <c r="G246" s="808"/>
      <c r="I246" s="812"/>
    </row>
    <row r="247" spans="1:9" ht="12.75">
      <c r="A247" s="808"/>
      <c r="B247" s="809"/>
      <c r="D247" s="810"/>
      <c r="E247" s="909" t="s">
        <v>29</v>
      </c>
      <c r="F247" s="808" t="s">
        <v>549</v>
      </c>
      <c r="G247" s="808"/>
      <c r="I247" s="812">
        <v>2754</v>
      </c>
    </row>
    <row r="248" spans="1:9" ht="9" customHeight="1">
      <c r="A248" s="799"/>
      <c r="B248" s="800"/>
      <c r="D248" s="813"/>
      <c r="E248" s="799"/>
      <c r="F248" s="799"/>
      <c r="H248" s="803"/>
      <c r="I248" s="910"/>
    </row>
    <row r="249" spans="1:9" ht="13.5">
      <c r="A249" s="799"/>
      <c r="B249" s="800"/>
      <c r="D249" s="813"/>
      <c r="E249" s="867" t="s">
        <v>159</v>
      </c>
      <c r="H249" s="803"/>
      <c r="I249" s="802"/>
    </row>
    <row r="250" spans="1:9" ht="15.75" customHeight="1">
      <c r="A250" s="808"/>
      <c r="B250" s="809"/>
      <c r="D250" s="810"/>
      <c r="E250" s="870" t="s">
        <v>764</v>
      </c>
      <c r="F250" s="910"/>
      <c r="G250" s="871"/>
      <c r="H250" s="871"/>
      <c r="I250" s="911">
        <f>SUM(I245:I248)</f>
        <v>26458</v>
      </c>
    </row>
    <row r="251" spans="1:9" ht="9" customHeight="1">
      <c r="A251" s="808"/>
      <c r="B251" s="809"/>
      <c r="D251" s="810"/>
      <c r="E251" s="808"/>
      <c r="F251" s="808"/>
      <c r="G251" s="808"/>
      <c r="H251" s="808"/>
      <c r="I251" s="912"/>
    </row>
    <row r="252" spans="1:9" ht="16.5" customHeight="1">
      <c r="A252" s="799"/>
      <c r="B252" s="800"/>
      <c r="D252" s="813" t="s">
        <v>444</v>
      </c>
      <c r="E252" s="798" t="s">
        <v>300</v>
      </c>
      <c r="F252" s="803"/>
      <c r="H252" s="803"/>
      <c r="I252" s="804"/>
    </row>
    <row r="253" spans="1:9" ht="5.25" customHeight="1">
      <c r="A253" s="799"/>
      <c r="B253" s="800"/>
      <c r="D253" s="800"/>
      <c r="E253" s="798"/>
      <c r="F253" s="803"/>
      <c r="H253" s="803"/>
      <c r="I253" s="804"/>
    </row>
    <row r="254" spans="1:9" ht="12.75">
      <c r="A254" s="808"/>
      <c r="B254" s="809"/>
      <c r="D254" s="809"/>
      <c r="E254" s="803" t="s">
        <v>29</v>
      </c>
      <c r="F254" s="808" t="s">
        <v>160</v>
      </c>
      <c r="H254" s="808"/>
      <c r="I254" s="812">
        <v>12158</v>
      </c>
    </row>
    <row r="255" spans="1:9" ht="6.75" customHeight="1">
      <c r="A255" s="808"/>
      <c r="B255" s="809"/>
      <c r="D255" s="809"/>
      <c r="E255" s="803"/>
      <c r="F255" s="808"/>
      <c r="H255" s="808"/>
      <c r="I255" s="812"/>
    </row>
    <row r="256" spans="1:9" ht="12.75">
      <c r="A256" s="808"/>
      <c r="B256" s="809"/>
      <c r="D256" s="809"/>
      <c r="E256" s="803" t="s">
        <v>29</v>
      </c>
      <c r="F256" s="808" t="s">
        <v>466</v>
      </c>
      <c r="H256" s="808"/>
      <c r="I256" s="812"/>
    </row>
    <row r="257" spans="1:9" ht="12.75">
      <c r="A257" s="808"/>
      <c r="B257" s="809"/>
      <c r="D257" s="809"/>
      <c r="E257" s="803"/>
      <c r="F257" s="808" t="s">
        <v>161</v>
      </c>
      <c r="H257" s="808"/>
      <c r="I257" s="812">
        <v>15701</v>
      </c>
    </row>
    <row r="258" spans="1:9" ht="9" customHeight="1">
      <c r="A258" s="799"/>
      <c r="B258" s="800"/>
      <c r="D258" s="800"/>
      <c r="E258" s="799"/>
      <c r="F258" s="799"/>
      <c r="H258" s="803"/>
      <c r="I258" s="910"/>
    </row>
    <row r="259" spans="1:9" ht="18" customHeight="1">
      <c r="A259" s="808"/>
      <c r="B259" s="809"/>
      <c r="C259" s="942"/>
      <c r="D259" s="869"/>
      <c r="E259" s="870" t="s">
        <v>56</v>
      </c>
      <c r="F259" s="910"/>
      <c r="G259" s="871"/>
      <c r="H259" s="871"/>
      <c r="I259" s="911">
        <f>SUM(I254:I258)</f>
        <v>27859</v>
      </c>
    </row>
    <row r="260" spans="1:8" ht="7.5" customHeight="1" hidden="1">
      <c r="A260" s="799"/>
      <c r="B260" s="800"/>
      <c r="C260" s="800"/>
      <c r="D260" s="800"/>
      <c r="E260" s="798"/>
      <c r="F260" s="803"/>
      <c r="H260" s="803"/>
    </row>
    <row r="261" spans="1:9" ht="18.75" customHeight="1" hidden="1">
      <c r="A261" s="799"/>
      <c r="B261" s="800"/>
      <c r="D261" s="800" t="s">
        <v>449</v>
      </c>
      <c r="E261" s="798" t="s">
        <v>296</v>
      </c>
      <c r="H261" s="803"/>
      <c r="I261" s="804"/>
    </row>
    <row r="262" spans="1:9" ht="13.5" hidden="1">
      <c r="A262" s="808"/>
      <c r="B262" s="809"/>
      <c r="C262" s="809"/>
      <c r="D262" s="809"/>
      <c r="E262" s="808" t="s">
        <v>609</v>
      </c>
      <c r="F262" s="808"/>
      <c r="G262" s="808"/>
      <c r="H262" s="808"/>
      <c r="I262" s="863"/>
    </row>
    <row r="263" spans="1:9" ht="12.75" hidden="1">
      <c r="A263" s="808"/>
      <c r="B263" s="809"/>
      <c r="C263" s="809"/>
      <c r="D263" s="809"/>
      <c r="E263" s="808"/>
      <c r="F263" s="808"/>
      <c r="G263" s="808"/>
      <c r="H263" s="808"/>
      <c r="I263" s="913"/>
    </row>
    <row r="264" spans="1:9" ht="21" customHeight="1" hidden="1">
      <c r="A264" s="799"/>
      <c r="B264" s="800"/>
      <c r="D264" s="800" t="s">
        <v>450</v>
      </c>
      <c r="E264" s="798" t="s">
        <v>295</v>
      </c>
      <c r="F264" s="802"/>
      <c r="G264" s="802"/>
      <c r="H264" s="803"/>
      <c r="I264" s="804"/>
    </row>
    <row r="265" spans="1:9" ht="13.5" hidden="1">
      <c r="A265" s="808"/>
      <c r="B265" s="809"/>
      <c r="C265" s="809"/>
      <c r="D265" s="809"/>
      <c r="E265" s="808" t="s">
        <v>548</v>
      </c>
      <c r="F265" s="808"/>
      <c r="G265" s="808"/>
      <c r="H265" s="808"/>
      <c r="I265" s="863">
        <v>0</v>
      </c>
    </row>
    <row r="266" spans="1:8" s="502" customFormat="1" ht="14.25" customHeight="1">
      <c r="A266" s="815"/>
      <c r="B266" s="914"/>
      <c r="C266" s="915" t="s">
        <v>654</v>
      </c>
      <c r="D266" s="814"/>
      <c r="E266" s="815"/>
      <c r="F266" s="815"/>
      <c r="G266" s="815"/>
      <c r="H266" s="815"/>
    </row>
    <row r="267" spans="1:9" s="502" customFormat="1" ht="14.25">
      <c r="A267" s="815"/>
      <c r="B267" s="914"/>
      <c r="C267" s="915" t="s">
        <v>455</v>
      </c>
      <c r="D267" s="814"/>
      <c r="E267" s="815"/>
      <c r="F267" s="815"/>
      <c r="G267" s="815"/>
      <c r="H267" s="815"/>
      <c r="I267" s="916">
        <f>+I265+I262+I259+I250+I241</f>
        <v>167574</v>
      </c>
    </row>
    <row r="268" spans="1:9" ht="3" customHeight="1">
      <c r="A268" s="803"/>
      <c r="B268" s="869"/>
      <c r="C268" s="869"/>
      <c r="D268" s="869"/>
      <c r="E268" s="871"/>
      <c r="F268" s="871"/>
      <c r="G268" s="871"/>
      <c r="H268" s="871"/>
      <c r="I268" s="910"/>
    </row>
    <row r="269" spans="1:8" ht="9" customHeight="1">
      <c r="A269" s="808"/>
      <c r="B269" s="809"/>
      <c r="C269" s="809"/>
      <c r="D269" s="809"/>
      <c r="E269" s="808"/>
      <c r="F269" s="808"/>
      <c r="G269" s="808"/>
      <c r="H269" s="808"/>
    </row>
    <row r="270" spans="1:8" s="1198" customFormat="1" ht="21.75" customHeight="1">
      <c r="A270" s="1193"/>
      <c r="B270" s="1201" t="s">
        <v>286</v>
      </c>
      <c r="C270" s="1195" t="s">
        <v>276</v>
      </c>
      <c r="D270" s="1196"/>
      <c r="E270" s="1197"/>
      <c r="F270" s="1197"/>
      <c r="G270" s="1197"/>
      <c r="H270" s="1197"/>
    </row>
    <row r="271" spans="1:8" ht="7.5" customHeight="1">
      <c r="A271" s="808"/>
      <c r="B271" s="809"/>
      <c r="C271" s="809"/>
      <c r="D271" s="908"/>
      <c r="E271" s="808"/>
      <c r="F271" s="808"/>
      <c r="G271" s="808"/>
      <c r="H271" s="808"/>
    </row>
    <row r="272" spans="1:9" ht="13.5">
      <c r="A272" s="808"/>
      <c r="B272" s="809"/>
      <c r="D272" s="810" t="s">
        <v>442</v>
      </c>
      <c r="E272" s="798" t="s">
        <v>54</v>
      </c>
      <c r="G272" s="808"/>
      <c r="H272" s="808"/>
      <c r="I272" s="812"/>
    </row>
    <row r="273" spans="1:9" ht="4.5" customHeight="1">
      <c r="A273" s="808"/>
      <c r="B273" s="809"/>
      <c r="D273" s="809"/>
      <c r="E273" s="808"/>
      <c r="F273" s="798"/>
      <c r="G273" s="808"/>
      <c r="H273" s="808"/>
      <c r="I273" s="812"/>
    </row>
    <row r="274" spans="1:9" ht="12.75">
      <c r="A274" s="808"/>
      <c r="B274" s="809"/>
      <c r="D274" s="809"/>
      <c r="E274" s="909" t="s">
        <v>310</v>
      </c>
      <c r="F274" s="808" t="s">
        <v>162</v>
      </c>
      <c r="H274" s="808"/>
      <c r="I274" s="812"/>
    </row>
    <row r="275" spans="1:9" ht="12.75">
      <c r="A275" s="808"/>
      <c r="B275" s="809"/>
      <c r="D275" s="809"/>
      <c r="E275" s="909"/>
      <c r="F275" s="808" t="s">
        <v>163</v>
      </c>
      <c r="H275" s="808"/>
      <c r="I275" s="812">
        <v>42000</v>
      </c>
    </row>
    <row r="276" spans="1:9" ht="6.75" customHeight="1">
      <c r="A276" s="808"/>
      <c r="B276" s="809"/>
      <c r="D276" s="809"/>
      <c r="E276" s="909"/>
      <c r="F276" s="808"/>
      <c r="H276" s="808"/>
      <c r="I276" s="812"/>
    </row>
    <row r="277" spans="1:9" ht="12.75">
      <c r="A277" s="808"/>
      <c r="B277" s="809"/>
      <c r="D277" s="809"/>
      <c r="E277" s="909" t="s">
        <v>29</v>
      </c>
      <c r="F277" s="808" t="s">
        <v>890</v>
      </c>
      <c r="H277" s="808"/>
      <c r="I277" s="812">
        <v>25000</v>
      </c>
    </row>
    <row r="278" spans="1:9" ht="6.75" customHeight="1">
      <c r="A278" s="808"/>
      <c r="B278" s="809"/>
      <c r="D278" s="809"/>
      <c r="E278" s="909"/>
      <c r="F278" s="808"/>
      <c r="H278" s="808"/>
      <c r="I278" s="812"/>
    </row>
    <row r="279" spans="1:9" ht="12.75">
      <c r="A279" s="808"/>
      <c r="B279" s="809"/>
      <c r="D279" s="809"/>
      <c r="E279" s="909" t="s">
        <v>310</v>
      </c>
      <c r="F279" s="808" t="s">
        <v>467</v>
      </c>
      <c r="H279" s="808"/>
      <c r="I279" s="812"/>
    </row>
    <row r="280" spans="1:9" ht="12.75">
      <c r="A280" s="808"/>
      <c r="B280" s="809"/>
      <c r="D280" s="809"/>
      <c r="E280" s="909"/>
      <c r="F280" s="808" t="s">
        <v>163</v>
      </c>
      <c r="H280" s="808"/>
      <c r="I280" s="812">
        <v>26700</v>
      </c>
    </row>
    <row r="281" spans="1:9" ht="8.25" customHeight="1">
      <c r="A281" s="808"/>
      <c r="B281" s="809"/>
      <c r="D281" s="809"/>
      <c r="E281" s="909"/>
      <c r="F281" s="808"/>
      <c r="H281" s="808"/>
      <c r="I281" s="812"/>
    </row>
    <row r="282" spans="1:9" ht="16.5" customHeight="1">
      <c r="A282" s="808"/>
      <c r="B282" s="809"/>
      <c r="D282" s="809"/>
      <c r="E282" s="909" t="s">
        <v>29</v>
      </c>
      <c r="F282" s="808" t="s">
        <v>889</v>
      </c>
      <c r="H282" s="808"/>
      <c r="I282" s="812">
        <v>5897</v>
      </c>
    </row>
    <row r="283" spans="1:9" ht="6.75" customHeight="1">
      <c r="A283" s="808"/>
      <c r="B283" s="809"/>
      <c r="D283" s="809"/>
      <c r="E283" s="909"/>
      <c r="F283" s="808"/>
      <c r="H283" s="808"/>
      <c r="I283" s="812"/>
    </row>
    <row r="284" spans="1:9" ht="12.75">
      <c r="A284" s="808"/>
      <c r="B284" s="809"/>
      <c r="D284" s="809"/>
      <c r="E284" s="909" t="s">
        <v>29</v>
      </c>
      <c r="F284" s="808" t="s">
        <v>871</v>
      </c>
      <c r="H284" s="808"/>
      <c r="I284" s="812"/>
    </row>
    <row r="285" spans="1:9" ht="12.75">
      <c r="A285" s="808"/>
      <c r="B285" s="809"/>
      <c r="D285" s="809"/>
      <c r="E285" s="909"/>
      <c r="F285" s="808" t="s">
        <v>164</v>
      </c>
      <c r="H285" s="808"/>
      <c r="I285" s="812"/>
    </row>
    <row r="286" spans="1:9" ht="12.75">
      <c r="A286" s="808"/>
      <c r="B286" s="809"/>
      <c r="D286" s="809"/>
      <c r="E286" s="909"/>
      <c r="F286" s="808" t="s">
        <v>727</v>
      </c>
      <c r="H286" s="808"/>
      <c r="I286" s="812">
        <v>2768</v>
      </c>
    </row>
    <row r="287" spans="1:9" ht="8.25" customHeight="1">
      <c r="A287" s="799"/>
      <c r="B287" s="800"/>
      <c r="D287" s="800"/>
      <c r="E287" s="799"/>
      <c r="F287" s="803"/>
      <c r="H287" s="803"/>
      <c r="I287" s="910"/>
    </row>
    <row r="288" spans="1:9" ht="16.5" customHeight="1">
      <c r="A288" s="808"/>
      <c r="B288" s="809"/>
      <c r="D288" s="858"/>
      <c r="E288" s="867" t="s">
        <v>55</v>
      </c>
      <c r="G288" s="808"/>
      <c r="H288" s="808"/>
      <c r="I288" s="804">
        <f>SUM(I272:I287)</f>
        <v>102365</v>
      </c>
    </row>
    <row r="289" spans="1:9" ht="3.75" customHeight="1">
      <c r="A289" s="808"/>
      <c r="B289" s="809"/>
      <c r="C289" s="809"/>
      <c r="D289" s="858"/>
      <c r="E289" s="918"/>
      <c r="F289" s="871"/>
      <c r="G289" s="871"/>
      <c r="H289" s="871"/>
      <c r="I289" s="910"/>
    </row>
    <row r="290" spans="1:9" ht="6.75" customHeight="1">
      <c r="A290" s="808"/>
      <c r="B290" s="809"/>
      <c r="C290" s="809"/>
      <c r="D290" s="858"/>
      <c r="E290" s="798"/>
      <c r="F290" s="803"/>
      <c r="G290" s="803"/>
      <c r="H290" s="803"/>
      <c r="I290" s="802"/>
    </row>
    <row r="291" spans="1:9" ht="16.5" customHeight="1">
      <c r="A291" s="799"/>
      <c r="B291" s="800"/>
      <c r="D291" s="813" t="s">
        <v>443</v>
      </c>
      <c r="E291" s="798" t="s">
        <v>763</v>
      </c>
      <c r="H291" s="803"/>
      <c r="I291" s="812"/>
    </row>
    <row r="292" spans="1:9" ht="4.5" customHeight="1">
      <c r="A292" s="799"/>
      <c r="B292" s="800"/>
      <c r="D292" s="800"/>
      <c r="E292" s="799"/>
      <c r="F292" s="808"/>
      <c r="H292" s="803"/>
      <c r="I292" s="802"/>
    </row>
    <row r="293" spans="1:9" ht="12.75">
      <c r="A293" s="808"/>
      <c r="B293" s="809"/>
      <c r="D293" s="809"/>
      <c r="E293" s="909" t="s">
        <v>310</v>
      </c>
      <c r="F293" s="808" t="s">
        <v>162</v>
      </c>
      <c r="G293" s="808"/>
      <c r="I293" s="812"/>
    </row>
    <row r="294" spans="1:9" ht="12.75">
      <c r="A294" s="808"/>
      <c r="B294" s="809"/>
      <c r="D294" s="809"/>
      <c r="E294" s="909"/>
      <c r="F294" s="808" t="s">
        <v>158</v>
      </c>
      <c r="G294" s="808"/>
      <c r="I294" s="812">
        <v>9289</v>
      </c>
    </row>
    <row r="295" spans="1:9" ht="6.75" customHeight="1">
      <c r="A295" s="808"/>
      <c r="B295" s="809"/>
      <c r="D295" s="809"/>
      <c r="E295" s="909"/>
      <c r="F295" s="808"/>
      <c r="G295" s="808"/>
      <c r="I295" s="812"/>
    </row>
    <row r="296" spans="1:9" ht="12.75">
      <c r="A296" s="808"/>
      <c r="B296" s="809"/>
      <c r="D296" s="809"/>
      <c r="E296" s="909" t="s">
        <v>29</v>
      </c>
      <c r="F296" s="808" t="s">
        <v>892</v>
      </c>
      <c r="G296" s="808"/>
      <c r="I296" s="812">
        <v>5137</v>
      </c>
    </row>
    <row r="297" spans="1:9" ht="8.25" customHeight="1">
      <c r="A297" s="808"/>
      <c r="B297" s="809"/>
      <c r="D297" s="809"/>
      <c r="E297" s="909"/>
      <c r="F297" s="808"/>
      <c r="G297" s="808"/>
      <c r="I297" s="812"/>
    </row>
    <row r="298" spans="1:9" ht="12.75">
      <c r="A298" s="808"/>
      <c r="B298" s="809"/>
      <c r="D298" s="809"/>
      <c r="E298" s="909" t="s">
        <v>310</v>
      </c>
      <c r="F298" s="808" t="s">
        <v>891</v>
      </c>
      <c r="G298" s="808"/>
      <c r="I298" s="812">
        <v>6253</v>
      </c>
    </row>
    <row r="299" spans="1:9" ht="8.25" customHeight="1">
      <c r="A299" s="808"/>
      <c r="B299" s="809"/>
      <c r="D299" s="809"/>
      <c r="E299" s="909"/>
      <c r="F299" s="808"/>
      <c r="G299" s="808"/>
      <c r="I299" s="812"/>
    </row>
    <row r="300" spans="1:9" ht="12.75">
      <c r="A300" s="808"/>
      <c r="B300" s="809"/>
      <c r="D300" s="809"/>
      <c r="E300" s="909" t="s">
        <v>29</v>
      </c>
      <c r="F300" s="808" t="s">
        <v>184</v>
      </c>
      <c r="G300" s="808"/>
      <c r="I300" s="812">
        <v>1252</v>
      </c>
    </row>
    <row r="301" spans="1:9" ht="6.75" customHeight="1">
      <c r="A301" s="808"/>
      <c r="B301" s="809"/>
      <c r="D301" s="809"/>
      <c r="E301" s="909"/>
      <c r="F301" s="808"/>
      <c r="G301" s="808"/>
      <c r="I301" s="812"/>
    </row>
    <row r="302" spans="1:9" ht="12.75">
      <c r="A302" s="808"/>
      <c r="B302" s="809"/>
      <c r="D302" s="809"/>
      <c r="E302" s="909" t="s">
        <v>29</v>
      </c>
      <c r="F302" s="808" t="s">
        <v>871</v>
      </c>
      <c r="G302" s="808"/>
      <c r="I302" s="812"/>
    </row>
    <row r="303" spans="1:9" ht="12.75">
      <c r="A303" s="808"/>
      <c r="B303" s="809"/>
      <c r="D303" s="809"/>
      <c r="E303" s="909"/>
      <c r="F303" s="808" t="s">
        <v>165</v>
      </c>
      <c r="G303" s="808"/>
      <c r="I303" s="812"/>
    </row>
    <row r="304" spans="1:9" ht="12.75">
      <c r="A304" s="808"/>
      <c r="B304" s="809"/>
      <c r="D304" s="809"/>
      <c r="E304" s="909"/>
      <c r="F304" s="808" t="s">
        <v>727</v>
      </c>
      <c r="G304" s="808"/>
      <c r="I304" s="812">
        <v>373</v>
      </c>
    </row>
    <row r="305" spans="1:9" ht="5.25" customHeight="1">
      <c r="A305" s="799"/>
      <c r="B305" s="800"/>
      <c r="D305" s="800"/>
      <c r="E305" s="799"/>
      <c r="F305" s="799"/>
      <c r="H305" s="803"/>
      <c r="I305" s="910"/>
    </row>
    <row r="306" spans="1:8" ht="16.5" customHeight="1">
      <c r="A306" s="799"/>
      <c r="B306" s="800"/>
      <c r="D306" s="800"/>
      <c r="E306" s="867" t="s">
        <v>763</v>
      </c>
      <c r="H306" s="803"/>
    </row>
    <row r="307" spans="1:9" ht="13.5">
      <c r="A307" s="799"/>
      <c r="B307" s="800"/>
      <c r="D307" s="800"/>
      <c r="E307" s="870" t="s">
        <v>27</v>
      </c>
      <c r="F307" s="910"/>
      <c r="G307" s="910"/>
      <c r="H307" s="871"/>
      <c r="I307" s="872">
        <f>SUM(I291:I306)</f>
        <v>22304</v>
      </c>
    </row>
    <row r="308" spans="1:9" ht="13.5">
      <c r="A308" s="799"/>
      <c r="B308" s="800"/>
      <c r="C308" s="800"/>
      <c r="D308" s="800"/>
      <c r="E308" s="867"/>
      <c r="F308" s="803"/>
      <c r="G308" s="802"/>
      <c r="H308" s="803"/>
      <c r="I308" s="830"/>
    </row>
    <row r="309" spans="1:9" ht="16.5" customHeight="1">
      <c r="A309" s="799"/>
      <c r="B309" s="800"/>
      <c r="D309" s="813" t="s">
        <v>444</v>
      </c>
      <c r="E309" s="798" t="s">
        <v>300</v>
      </c>
      <c r="H309" s="803"/>
      <c r="I309" s="812"/>
    </row>
    <row r="310" spans="1:9" ht="6" customHeight="1">
      <c r="A310" s="799"/>
      <c r="B310" s="800"/>
      <c r="D310" s="800"/>
      <c r="E310" s="799"/>
      <c r="F310" s="798"/>
      <c r="H310" s="803"/>
      <c r="I310" s="812"/>
    </row>
    <row r="311" spans="1:9" ht="12.75">
      <c r="A311" s="808"/>
      <c r="B311" s="809"/>
      <c r="D311" s="809"/>
      <c r="E311" s="909" t="s">
        <v>310</v>
      </c>
      <c r="F311" s="808" t="s">
        <v>167</v>
      </c>
      <c r="H311" s="808"/>
      <c r="I311" s="812">
        <v>32444</v>
      </c>
    </row>
    <row r="312" spans="1:9" ht="8.25" customHeight="1">
      <c r="A312" s="808"/>
      <c r="B312" s="809"/>
      <c r="D312" s="809"/>
      <c r="E312" s="909"/>
      <c r="F312" s="808"/>
      <c r="H312" s="808"/>
      <c r="I312" s="812"/>
    </row>
    <row r="313" spans="1:9" ht="12.75">
      <c r="A313" s="808"/>
      <c r="B313" s="809"/>
      <c r="D313" s="809"/>
      <c r="E313" s="909" t="s">
        <v>310</v>
      </c>
      <c r="F313" s="808" t="s">
        <v>166</v>
      </c>
      <c r="H313" s="808"/>
      <c r="I313" s="812">
        <v>17455</v>
      </c>
    </row>
    <row r="314" spans="1:9" ht="12.75">
      <c r="A314" s="808"/>
      <c r="B314" s="809"/>
      <c r="D314" s="809"/>
      <c r="E314" s="909"/>
      <c r="F314" s="808"/>
      <c r="H314" s="808"/>
      <c r="I314" s="812"/>
    </row>
    <row r="315" spans="1:9" ht="12.75">
      <c r="A315" s="808"/>
      <c r="B315" s="809"/>
      <c r="D315" s="809"/>
      <c r="E315" s="909" t="s">
        <v>310</v>
      </c>
      <c r="F315" s="808" t="s">
        <v>468</v>
      </c>
      <c r="H315" s="808"/>
      <c r="I315" s="812">
        <v>11154</v>
      </c>
    </row>
    <row r="316" spans="1:9" ht="7.5" customHeight="1">
      <c r="A316" s="808"/>
      <c r="B316" s="809"/>
      <c r="D316" s="809"/>
      <c r="E316" s="909"/>
      <c r="F316" s="808"/>
      <c r="H316" s="808"/>
      <c r="I316" s="812"/>
    </row>
    <row r="317" spans="1:9" ht="12.75">
      <c r="A317" s="808"/>
      <c r="B317" s="809"/>
      <c r="D317" s="809"/>
      <c r="E317" s="909" t="s">
        <v>310</v>
      </c>
      <c r="F317" s="808" t="s">
        <v>182</v>
      </c>
      <c r="H317" s="808"/>
      <c r="I317" s="812">
        <v>7928</v>
      </c>
    </row>
    <row r="318" spans="1:9" ht="7.5" customHeight="1">
      <c r="A318" s="808"/>
      <c r="B318" s="809"/>
      <c r="D318" s="809"/>
      <c r="E318" s="909"/>
      <c r="F318" s="808"/>
      <c r="H318" s="808"/>
      <c r="I318" s="812"/>
    </row>
    <row r="319" spans="1:9" ht="12.75">
      <c r="A319" s="808"/>
      <c r="B319" s="809"/>
      <c r="D319" s="809"/>
      <c r="E319" s="909" t="s">
        <v>310</v>
      </c>
      <c r="F319" s="808" t="s">
        <v>871</v>
      </c>
      <c r="H319" s="808"/>
      <c r="I319" s="812"/>
    </row>
    <row r="320" spans="1:9" ht="12.75">
      <c r="A320" s="808"/>
      <c r="B320" s="809"/>
      <c r="D320" s="809"/>
      <c r="E320" s="909"/>
      <c r="F320" s="808" t="s">
        <v>168</v>
      </c>
      <c r="H320" s="808"/>
      <c r="I320" s="812"/>
    </row>
    <row r="321" spans="1:9" ht="12.75">
      <c r="A321" s="808"/>
      <c r="B321" s="809"/>
      <c r="D321" s="809"/>
      <c r="E321" s="909"/>
      <c r="F321" s="808" t="s">
        <v>727</v>
      </c>
      <c r="H321" s="808"/>
      <c r="I321" s="812">
        <v>3650</v>
      </c>
    </row>
    <row r="322" spans="1:9" ht="7.5" customHeight="1">
      <c r="A322" s="808"/>
      <c r="B322" s="809"/>
      <c r="D322" s="809"/>
      <c r="E322" s="909"/>
      <c r="F322" s="808"/>
      <c r="H322" s="808"/>
      <c r="I322" s="812"/>
    </row>
    <row r="323" spans="1:9" ht="12.75">
      <c r="A323" s="808"/>
      <c r="B323" s="809"/>
      <c r="D323" s="809"/>
      <c r="E323" s="909" t="s">
        <v>310</v>
      </c>
      <c r="F323" s="808" t="s">
        <v>728</v>
      </c>
      <c r="H323" s="808"/>
      <c r="I323" s="812"/>
    </row>
    <row r="324" spans="1:9" ht="12.75">
      <c r="A324" s="808"/>
      <c r="B324" s="809"/>
      <c r="D324" s="809"/>
      <c r="E324" s="909"/>
      <c r="F324" s="808" t="s">
        <v>751</v>
      </c>
      <c r="H324" s="808"/>
      <c r="I324" s="812">
        <v>2700</v>
      </c>
    </row>
    <row r="325" spans="1:9" ht="6" customHeight="1">
      <c r="A325" s="799"/>
      <c r="B325" s="800"/>
      <c r="D325" s="800"/>
      <c r="E325" s="799"/>
      <c r="F325" s="799"/>
      <c r="H325" s="803"/>
      <c r="I325" s="910"/>
    </row>
    <row r="326" spans="1:9" ht="19.5" customHeight="1">
      <c r="A326" s="799"/>
      <c r="B326" s="800"/>
      <c r="D326" s="800"/>
      <c r="E326" s="870" t="s">
        <v>56</v>
      </c>
      <c r="F326" s="910"/>
      <c r="G326" s="910"/>
      <c r="H326" s="871"/>
      <c r="I326" s="872">
        <f>SUM(I309:I325)</f>
        <v>75331</v>
      </c>
    </row>
    <row r="327" spans="1:8" ht="10.5" customHeight="1">
      <c r="A327" s="799"/>
      <c r="B327" s="800"/>
      <c r="C327" s="800"/>
      <c r="D327" s="800"/>
      <c r="E327" s="798"/>
      <c r="F327" s="803"/>
      <c r="H327" s="803"/>
    </row>
    <row r="328" spans="1:8" ht="17.25" customHeight="1">
      <c r="A328" s="808"/>
      <c r="B328" s="809"/>
      <c r="D328" s="810" t="s">
        <v>449</v>
      </c>
      <c r="E328" s="816" t="s">
        <v>44</v>
      </c>
      <c r="F328" s="808"/>
      <c r="G328" s="808"/>
      <c r="H328" s="808"/>
    </row>
    <row r="329" spans="1:9" ht="13.5">
      <c r="A329" s="808"/>
      <c r="B329" s="809"/>
      <c r="C329" s="809"/>
      <c r="E329" s="808" t="s">
        <v>550</v>
      </c>
      <c r="F329" s="808"/>
      <c r="G329" s="808"/>
      <c r="H329" s="808"/>
      <c r="I329" s="830">
        <v>2000</v>
      </c>
    </row>
    <row r="330" spans="1:9" ht="9.75" customHeight="1">
      <c r="A330" s="808"/>
      <c r="B330" s="809"/>
      <c r="C330" s="869"/>
      <c r="D330" s="869"/>
      <c r="E330" s="871"/>
      <c r="F330" s="871"/>
      <c r="G330" s="871"/>
      <c r="H330" s="871"/>
      <c r="I330" s="910"/>
    </row>
    <row r="331" spans="1:8" s="502" customFormat="1" ht="14.25">
      <c r="A331" s="815"/>
      <c r="B331" s="914"/>
      <c r="C331" s="915" t="s">
        <v>276</v>
      </c>
      <c r="D331" s="814"/>
      <c r="E331" s="815"/>
      <c r="F331" s="815"/>
      <c r="G331" s="815"/>
      <c r="H331" s="815"/>
    </row>
    <row r="332" spans="1:9" s="502" customFormat="1" ht="14.25">
      <c r="A332" s="815"/>
      <c r="B332" s="914"/>
      <c r="C332" s="915" t="s">
        <v>456</v>
      </c>
      <c r="D332" s="814"/>
      <c r="E332" s="815"/>
      <c r="F332" s="815"/>
      <c r="G332" s="815"/>
      <c r="H332" s="815"/>
      <c r="I332" s="916">
        <f>+I329+I326+I307+I288</f>
        <v>202000</v>
      </c>
    </row>
    <row r="333" spans="1:9" ht="5.25" customHeight="1">
      <c r="A333" s="803"/>
      <c r="B333" s="869"/>
      <c r="C333" s="869"/>
      <c r="D333" s="869"/>
      <c r="E333" s="871"/>
      <c r="F333" s="871"/>
      <c r="G333" s="871"/>
      <c r="H333" s="871"/>
      <c r="I333" s="910"/>
    </row>
    <row r="334" spans="1:8" ht="4.5" customHeight="1">
      <c r="A334" s="808"/>
      <c r="B334" s="809"/>
      <c r="C334" s="809"/>
      <c r="D334" s="809"/>
      <c r="E334" s="808"/>
      <c r="F334" s="808"/>
      <c r="G334" s="808"/>
      <c r="H334" s="808"/>
    </row>
    <row r="335" spans="1:8" s="1198" customFormat="1" ht="22.5" customHeight="1">
      <c r="A335" s="1193"/>
      <c r="B335" s="1201" t="s">
        <v>287</v>
      </c>
      <c r="C335" s="1195" t="s">
        <v>316</v>
      </c>
      <c r="D335" s="1196"/>
      <c r="E335" s="1197"/>
      <c r="F335" s="1197"/>
      <c r="G335" s="1197"/>
      <c r="H335" s="1197"/>
    </row>
    <row r="336" spans="1:8" ht="6" customHeight="1">
      <c r="A336" s="808"/>
      <c r="B336" s="809"/>
      <c r="C336" s="809"/>
      <c r="D336" s="908"/>
      <c r="E336" s="808"/>
      <c r="F336" s="808"/>
      <c r="G336" s="808"/>
      <c r="H336" s="808"/>
    </row>
    <row r="337" spans="1:9" s="823" customFormat="1" ht="14.25">
      <c r="A337" s="818"/>
      <c r="B337" s="819"/>
      <c r="C337" s="820" t="s">
        <v>274</v>
      </c>
      <c r="D337" s="821" t="s">
        <v>282</v>
      </c>
      <c r="E337" s="821"/>
      <c r="F337" s="819"/>
      <c r="G337" s="819"/>
      <c r="H337" s="819"/>
      <c r="I337" s="822"/>
    </row>
    <row r="338" spans="1:9" ht="9.75" customHeight="1">
      <c r="A338" s="817"/>
      <c r="B338" s="824"/>
      <c r="C338" s="824"/>
      <c r="D338" s="831"/>
      <c r="E338" s="824"/>
      <c r="F338" s="824"/>
      <c r="G338" s="824"/>
      <c r="H338" s="824"/>
      <c r="I338" s="828"/>
    </row>
    <row r="339" spans="1:9" ht="13.5">
      <c r="A339" s="817"/>
      <c r="B339" s="824"/>
      <c r="D339" s="825" t="s">
        <v>442</v>
      </c>
      <c r="E339" s="826" t="s">
        <v>54</v>
      </c>
      <c r="F339" s="827"/>
      <c r="G339" s="824"/>
      <c r="H339" s="824"/>
      <c r="I339" s="828">
        <v>284480</v>
      </c>
    </row>
    <row r="340" spans="1:9" ht="16.5" customHeight="1">
      <c r="A340" s="817"/>
      <c r="B340" s="824"/>
      <c r="D340" s="824"/>
      <c r="E340" s="834" t="s">
        <v>29</v>
      </c>
      <c r="F340" s="824" t="s">
        <v>729</v>
      </c>
      <c r="G340" s="824"/>
      <c r="H340" s="824"/>
      <c r="I340" s="828"/>
    </row>
    <row r="341" spans="1:9" ht="13.5">
      <c r="A341" s="817"/>
      <c r="B341" s="824"/>
      <c r="D341" s="824"/>
      <c r="E341" s="834"/>
      <c r="F341" s="824" t="s">
        <v>730</v>
      </c>
      <c r="G341" s="824"/>
      <c r="H341" s="824"/>
      <c r="I341" s="828"/>
    </row>
    <row r="342" spans="1:9" ht="13.5">
      <c r="A342" s="817"/>
      <c r="B342" s="824"/>
      <c r="D342" s="824"/>
      <c r="E342" s="834"/>
      <c r="F342" s="824" t="s">
        <v>183</v>
      </c>
      <c r="G342" s="824"/>
      <c r="H342" s="824"/>
      <c r="I342" s="828">
        <v>847</v>
      </c>
    </row>
    <row r="343" spans="1:9" s="839" customFormat="1" ht="16.5" customHeight="1">
      <c r="A343" s="485"/>
      <c r="B343" s="838"/>
      <c r="C343" s="1205"/>
      <c r="D343" s="838"/>
      <c r="E343" s="1215" t="s">
        <v>29</v>
      </c>
      <c r="F343" s="838" t="s">
        <v>731</v>
      </c>
      <c r="G343" s="838"/>
      <c r="H343" s="838"/>
      <c r="I343" s="486"/>
    </row>
    <row r="344" spans="1:9" ht="13.5">
      <c r="A344" s="817"/>
      <c r="B344" s="824"/>
      <c r="D344" s="824"/>
      <c r="E344" s="834"/>
      <c r="F344" s="824" t="s">
        <v>730</v>
      </c>
      <c r="G344" s="824"/>
      <c r="H344" s="824"/>
      <c r="I344" s="828"/>
    </row>
    <row r="345" spans="1:9" ht="13.5">
      <c r="A345" s="817"/>
      <c r="B345" s="824"/>
      <c r="D345" s="824"/>
      <c r="E345" s="834"/>
      <c r="F345" s="824" t="s">
        <v>183</v>
      </c>
      <c r="G345" s="824"/>
      <c r="H345" s="824"/>
      <c r="I345" s="828">
        <v>1050</v>
      </c>
    </row>
    <row r="346" spans="1:9" ht="6" customHeight="1">
      <c r="A346" s="808"/>
      <c r="B346" s="809"/>
      <c r="D346" s="809"/>
      <c r="E346" s="808"/>
      <c r="F346" s="808"/>
      <c r="G346" s="808"/>
      <c r="H346" s="808"/>
      <c r="I346" s="910"/>
    </row>
    <row r="347" spans="1:9" ht="13.5">
      <c r="A347" s="808"/>
      <c r="B347" s="809"/>
      <c r="D347" s="809"/>
      <c r="E347" s="867" t="s">
        <v>55</v>
      </c>
      <c r="G347" s="808"/>
      <c r="H347" s="808"/>
      <c r="I347" s="804">
        <f>SUM(I339:I346)</f>
        <v>286377</v>
      </c>
    </row>
    <row r="348" spans="1:9" ht="8.25" customHeight="1">
      <c r="A348" s="808"/>
      <c r="B348" s="809"/>
      <c r="D348" s="809"/>
      <c r="E348" s="871"/>
      <c r="F348" s="918"/>
      <c r="G348" s="871"/>
      <c r="H348" s="871"/>
      <c r="I348" s="910"/>
    </row>
    <row r="349" spans="1:9" ht="10.5" customHeight="1">
      <c r="A349" s="817"/>
      <c r="B349" s="824"/>
      <c r="C349" s="824"/>
      <c r="D349" s="856"/>
      <c r="E349" s="831"/>
      <c r="F349" s="824"/>
      <c r="G349" s="824"/>
      <c r="H349" s="824"/>
      <c r="I349" s="828"/>
    </row>
    <row r="350" spans="1:9" ht="15.75" customHeight="1">
      <c r="A350" s="817"/>
      <c r="B350" s="824"/>
      <c r="D350" s="825" t="s">
        <v>443</v>
      </c>
      <c r="E350" s="829" t="s">
        <v>763</v>
      </c>
      <c r="F350" s="827"/>
      <c r="G350" s="824"/>
      <c r="H350" s="824"/>
      <c r="I350" s="828">
        <v>70082</v>
      </c>
    </row>
    <row r="351" spans="1:9" ht="16.5" customHeight="1">
      <c r="A351" s="817"/>
      <c r="B351" s="824"/>
      <c r="D351" s="824"/>
      <c r="E351" s="834" t="s">
        <v>29</v>
      </c>
      <c r="F351" s="824" t="s">
        <v>729</v>
      </c>
      <c r="G351" s="824"/>
      <c r="H351" s="824"/>
      <c r="I351" s="828"/>
    </row>
    <row r="352" spans="1:9" ht="13.5">
      <c r="A352" s="817"/>
      <c r="B352" s="824"/>
      <c r="D352" s="824"/>
      <c r="E352" s="834"/>
      <c r="F352" s="824" t="s">
        <v>157</v>
      </c>
      <c r="G352" s="824"/>
      <c r="H352" s="824"/>
      <c r="I352" s="828"/>
    </row>
    <row r="353" spans="1:9" ht="13.5">
      <c r="A353" s="817"/>
      <c r="B353" s="824"/>
      <c r="D353" s="824"/>
      <c r="E353" s="834"/>
      <c r="F353" s="824" t="s">
        <v>183</v>
      </c>
      <c r="G353" s="824"/>
      <c r="H353" s="824"/>
      <c r="I353" s="828">
        <v>186</v>
      </c>
    </row>
    <row r="354" spans="1:9" ht="13.5">
      <c r="A354" s="817"/>
      <c r="B354" s="824"/>
      <c r="D354" s="824"/>
      <c r="E354" s="834" t="s">
        <v>29</v>
      </c>
      <c r="F354" s="824" t="s">
        <v>731</v>
      </c>
      <c r="G354" s="824"/>
      <c r="H354" s="824"/>
      <c r="I354" s="828"/>
    </row>
    <row r="355" spans="1:9" ht="13.5">
      <c r="A355" s="817"/>
      <c r="B355" s="824"/>
      <c r="D355" s="824"/>
      <c r="E355" s="834"/>
      <c r="F355" s="824" t="s">
        <v>157</v>
      </c>
      <c r="G355" s="824"/>
      <c r="H355" s="824"/>
      <c r="I355" s="828"/>
    </row>
    <row r="356" spans="1:9" ht="13.5">
      <c r="A356" s="817"/>
      <c r="B356" s="824"/>
      <c r="D356" s="824"/>
      <c r="E356" s="834"/>
      <c r="F356" s="824" t="s">
        <v>183</v>
      </c>
      <c r="G356" s="824"/>
      <c r="H356" s="824"/>
      <c r="I356" s="828">
        <v>231</v>
      </c>
    </row>
    <row r="357" spans="1:9" ht="6" customHeight="1">
      <c r="A357" s="808"/>
      <c r="B357" s="809"/>
      <c r="D357" s="809"/>
      <c r="E357" s="808"/>
      <c r="F357" s="808"/>
      <c r="G357" s="808"/>
      <c r="H357" s="808"/>
      <c r="I357" s="910"/>
    </row>
    <row r="358" spans="1:8" ht="17.25" customHeight="1">
      <c r="A358" s="799"/>
      <c r="B358" s="800"/>
      <c r="D358" s="800"/>
      <c r="E358" s="867" t="s">
        <v>763</v>
      </c>
      <c r="F358" s="803"/>
      <c r="H358" s="803"/>
    </row>
    <row r="359" spans="1:9" ht="13.5">
      <c r="A359" s="799"/>
      <c r="B359" s="800"/>
      <c r="D359" s="800"/>
      <c r="E359" s="867" t="s">
        <v>27</v>
      </c>
      <c r="F359" s="803"/>
      <c r="G359" s="802"/>
      <c r="H359" s="803"/>
      <c r="I359" s="830">
        <f>SUM(I350:I357)</f>
        <v>70499</v>
      </c>
    </row>
    <row r="360" spans="1:9" ht="3.75" customHeight="1">
      <c r="A360" s="799"/>
      <c r="B360" s="800"/>
      <c r="D360" s="800"/>
      <c r="E360" s="870"/>
      <c r="F360" s="871"/>
      <c r="G360" s="910"/>
      <c r="H360" s="871"/>
      <c r="I360" s="872"/>
    </row>
    <row r="361" spans="1:9" ht="9.75" customHeight="1">
      <c r="A361" s="817"/>
      <c r="B361" s="824"/>
      <c r="C361" s="824"/>
      <c r="D361" s="856"/>
      <c r="E361" s="831"/>
      <c r="F361" s="824"/>
      <c r="G361" s="824"/>
      <c r="H361" s="824"/>
      <c r="I361" s="828"/>
    </row>
    <row r="362" spans="1:9" ht="13.5">
      <c r="A362" s="817"/>
      <c r="B362" s="824"/>
      <c r="D362" s="825" t="s">
        <v>444</v>
      </c>
      <c r="E362" s="829" t="s">
        <v>300</v>
      </c>
      <c r="F362" s="827"/>
      <c r="G362" s="824"/>
      <c r="H362" s="824"/>
      <c r="I362" s="828">
        <v>4876</v>
      </c>
    </row>
    <row r="363" spans="1:9" ht="4.5" customHeight="1">
      <c r="A363" s="817"/>
      <c r="B363" s="824"/>
      <c r="D363" s="825"/>
      <c r="E363" s="829"/>
      <c r="F363" s="827"/>
      <c r="G363" s="824"/>
      <c r="H363" s="824"/>
      <c r="I363" s="828"/>
    </row>
    <row r="364" spans="1:9" ht="13.5">
      <c r="A364" s="817"/>
      <c r="B364" s="824"/>
      <c r="D364" s="824"/>
      <c r="E364" s="834" t="s">
        <v>29</v>
      </c>
      <c r="F364" s="824" t="s">
        <v>732</v>
      </c>
      <c r="G364" s="824"/>
      <c r="H364" s="824"/>
      <c r="I364" s="828"/>
    </row>
    <row r="365" spans="1:9" ht="13.5">
      <c r="A365" s="817"/>
      <c r="B365" s="824"/>
      <c r="D365" s="824"/>
      <c r="E365" s="834"/>
      <c r="F365" s="824" t="s">
        <v>733</v>
      </c>
      <c r="G365" s="824"/>
      <c r="H365" s="824"/>
      <c r="I365" s="828">
        <v>100</v>
      </c>
    </row>
    <row r="366" spans="1:9" ht="6" customHeight="1">
      <c r="A366" s="799"/>
      <c r="B366" s="800"/>
      <c r="D366" s="800"/>
      <c r="E366" s="799"/>
      <c r="F366" s="799"/>
      <c r="H366" s="803"/>
      <c r="I366" s="910"/>
    </row>
    <row r="367" spans="1:9" ht="17.25" customHeight="1">
      <c r="A367" s="799"/>
      <c r="B367" s="800"/>
      <c r="D367" s="800"/>
      <c r="E367" s="867" t="s">
        <v>56</v>
      </c>
      <c r="F367" s="802"/>
      <c r="G367" s="802"/>
      <c r="H367" s="803"/>
      <c r="I367" s="830">
        <f>SUM(I362:I366)</f>
        <v>4976</v>
      </c>
    </row>
    <row r="368" spans="1:9" ht="6" customHeight="1">
      <c r="A368" s="799"/>
      <c r="B368" s="800"/>
      <c r="D368" s="800"/>
      <c r="E368" s="870"/>
      <c r="F368" s="910"/>
      <c r="G368" s="910"/>
      <c r="H368" s="871"/>
      <c r="I368" s="872"/>
    </row>
    <row r="369" spans="1:9" ht="3.75" customHeight="1">
      <c r="A369" s="817"/>
      <c r="B369" s="824"/>
      <c r="C369" s="824"/>
      <c r="D369" s="856"/>
      <c r="E369" s="836"/>
      <c r="F369" s="827"/>
      <c r="G369" s="824"/>
      <c r="H369" s="824"/>
      <c r="I369" s="828"/>
    </row>
    <row r="370" spans="2:9" s="919" customFormat="1" ht="15.75" customHeight="1">
      <c r="B370" s="920"/>
      <c r="C370" s="920"/>
      <c r="D370" s="819" t="s">
        <v>52</v>
      </c>
      <c r="E370" s="921"/>
      <c r="F370" s="921"/>
      <c r="G370" s="921"/>
      <c r="H370" s="921"/>
      <c r="I370" s="922">
        <f>+I367+I359+I347</f>
        <v>361852</v>
      </c>
    </row>
    <row r="371" spans="2:9" s="923" customFormat="1" ht="3" customHeight="1">
      <c r="B371" s="924"/>
      <c r="C371" s="924"/>
      <c r="D371" s="876"/>
      <c r="E371" s="925"/>
      <c r="F371" s="925"/>
      <c r="G371" s="925"/>
      <c r="H371" s="925"/>
      <c r="I371" s="926"/>
    </row>
    <row r="372" spans="1:9" ht="9.75" customHeight="1">
      <c r="A372" s="830"/>
      <c r="B372" s="831"/>
      <c r="C372" s="831"/>
      <c r="D372" s="824"/>
      <c r="E372" s="831"/>
      <c r="F372" s="831"/>
      <c r="G372" s="831"/>
      <c r="H372" s="831"/>
      <c r="I372" s="832"/>
    </row>
    <row r="373" spans="1:9" s="833" customFormat="1" ht="18" customHeight="1">
      <c r="A373" s="830"/>
      <c r="B373" s="831"/>
      <c r="C373" s="820" t="s">
        <v>275</v>
      </c>
      <c r="D373" s="821" t="s">
        <v>284</v>
      </c>
      <c r="E373" s="826"/>
      <c r="F373" s="831"/>
      <c r="G373" s="831"/>
      <c r="H373" s="831"/>
      <c r="I373" s="832"/>
    </row>
    <row r="374" spans="1:9" ht="6.75" customHeight="1">
      <c r="A374" s="817"/>
      <c r="B374" s="824"/>
      <c r="C374" s="824"/>
      <c r="D374" s="826"/>
      <c r="E374" s="824"/>
      <c r="F374" s="824"/>
      <c r="G374" s="824"/>
      <c r="H374" s="824"/>
      <c r="I374" s="828"/>
    </row>
    <row r="375" spans="1:9" ht="13.5">
      <c r="A375" s="817"/>
      <c r="B375" s="824"/>
      <c r="D375" s="834" t="s">
        <v>442</v>
      </c>
      <c r="E375" s="826" t="s">
        <v>54</v>
      </c>
      <c r="F375" s="827"/>
      <c r="G375" s="824"/>
      <c r="H375" s="824"/>
      <c r="I375" s="835">
        <v>900</v>
      </c>
    </row>
    <row r="376" spans="1:9" ht="19.5" customHeight="1">
      <c r="A376" s="817"/>
      <c r="B376" s="824"/>
      <c r="D376" s="834" t="s">
        <v>443</v>
      </c>
      <c r="E376" s="829" t="s">
        <v>763</v>
      </c>
      <c r="F376" s="827"/>
      <c r="G376" s="824"/>
      <c r="H376" s="824"/>
      <c r="I376" s="835">
        <v>178</v>
      </c>
    </row>
    <row r="377" spans="1:9" ht="18" customHeight="1">
      <c r="A377" s="817"/>
      <c r="B377" s="824"/>
      <c r="D377" s="834" t="s">
        <v>444</v>
      </c>
      <c r="E377" s="829" t="s">
        <v>300</v>
      </c>
      <c r="F377" s="827"/>
      <c r="G377" s="824"/>
      <c r="H377" s="824"/>
      <c r="I377" s="835">
        <f>89528+1894</f>
        <v>91422</v>
      </c>
    </row>
    <row r="378" spans="1:9" ht="13.5" hidden="1">
      <c r="A378" s="817"/>
      <c r="B378" s="824"/>
      <c r="D378" s="834"/>
      <c r="E378" s="824"/>
      <c r="F378" s="824"/>
      <c r="G378" s="824"/>
      <c r="H378" s="824"/>
      <c r="I378" s="828"/>
    </row>
    <row r="379" spans="1:9" ht="13.5" hidden="1">
      <c r="A379" s="817"/>
      <c r="B379" s="824"/>
      <c r="D379" s="834"/>
      <c r="E379" s="831" t="s">
        <v>295</v>
      </c>
      <c r="F379" s="824"/>
      <c r="G379" s="824"/>
      <c r="H379" s="824"/>
      <c r="I379" s="828"/>
    </row>
    <row r="380" spans="1:9" ht="13.5" hidden="1">
      <c r="A380" s="808"/>
      <c r="B380" s="809"/>
      <c r="D380" s="927"/>
      <c r="E380" s="808" t="s">
        <v>113</v>
      </c>
      <c r="F380" s="808"/>
      <c r="G380" s="808"/>
      <c r="H380" s="808"/>
      <c r="I380" s="837"/>
    </row>
    <row r="381" spans="1:9" ht="13.5" hidden="1">
      <c r="A381" s="817"/>
      <c r="B381" s="824"/>
      <c r="D381" s="834"/>
      <c r="E381" s="824"/>
      <c r="F381" s="824"/>
      <c r="G381" s="824"/>
      <c r="H381" s="824"/>
      <c r="I381" s="828"/>
    </row>
    <row r="382" spans="1:9" ht="13.5" hidden="1">
      <c r="A382" s="817"/>
      <c r="B382" s="824"/>
      <c r="D382" s="834" t="s">
        <v>449</v>
      </c>
      <c r="E382" s="826" t="s">
        <v>296</v>
      </c>
      <c r="F382" s="824"/>
      <c r="G382" s="824"/>
      <c r="H382" s="824"/>
      <c r="I382" s="837"/>
    </row>
    <row r="383" spans="1:9" ht="13.5" hidden="1">
      <c r="A383" s="808"/>
      <c r="B383" s="809"/>
      <c r="D383" s="809"/>
      <c r="E383" s="808" t="s">
        <v>573</v>
      </c>
      <c r="F383" s="808"/>
      <c r="G383" s="808"/>
      <c r="H383" s="808"/>
      <c r="I383" s="835">
        <v>0</v>
      </c>
    </row>
    <row r="384" spans="1:8" ht="17.25" customHeight="1">
      <c r="A384" s="808"/>
      <c r="B384" s="809"/>
      <c r="D384" s="810" t="s">
        <v>449</v>
      </c>
      <c r="E384" s="816" t="s">
        <v>44</v>
      </c>
      <c r="F384" s="808"/>
      <c r="G384" s="808"/>
      <c r="H384" s="808"/>
    </row>
    <row r="385" spans="1:9" ht="13.5">
      <c r="A385" s="808"/>
      <c r="B385" s="809"/>
      <c r="C385" s="809"/>
      <c r="E385" s="808" t="s">
        <v>550</v>
      </c>
      <c r="F385" s="808"/>
      <c r="G385" s="808"/>
      <c r="H385" s="808"/>
      <c r="I385" s="830">
        <v>5000</v>
      </c>
    </row>
    <row r="386" spans="1:9" ht="6.75" customHeight="1">
      <c r="A386" s="808"/>
      <c r="B386" s="809"/>
      <c r="C386" s="809"/>
      <c r="E386" s="808"/>
      <c r="F386" s="808"/>
      <c r="G386" s="808"/>
      <c r="H386" s="808"/>
      <c r="I386" s="830"/>
    </row>
    <row r="387" spans="1:9" ht="3.75" customHeight="1">
      <c r="A387" s="817"/>
      <c r="B387" s="824"/>
      <c r="C387" s="824"/>
      <c r="D387" s="881"/>
      <c r="E387" s="881"/>
      <c r="F387" s="881"/>
      <c r="G387" s="881"/>
      <c r="H387" s="881"/>
      <c r="I387" s="866"/>
    </row>
    <row r="388" spans="2:9" s="919" customFormat="1" ht="14.25">
      <c r="B388" s="920"/>
      <c r="C388" s="920"/>
      <c r="D388" s="819" t="s">
        <v>284</v>
      </c>
      <c r="E388" s="921"/>
      <c r="F388" s="921"/>
      <c r="G388" s="921"/>
      <c r="H388" s="921"/>
      <c r="I388" s="928"/>
    </row>
    <row r="389" spans="2:9" s="919" customFormat="1" ht="14.25">
      <c r="B389" s="920"/>
      <c r="C389" s="920"/>
      <c r="D389" s="819" t="s">
        <v>27</v>
      </c>
      <c r="E389" s="921"/>
      <c r="F389" s="921"/>
      <c r="G389" s="921"/>
      <c r="H389" s="921"/>
      <c r="I389" s="922">
        <f>SUM(I375:I387)</f>
        <v>97500</v>
      </c>
    </row>
    <row r="390" spans="2:9" s="923" customFormat="1" ht="6" customHeight="1">
      <c r="B390" s="924"/>
      <c r="C390" s="929"/>
      <c r="D390" s="876"/>
      <c r="E390" s="925"/>
      <c r="F390" s="925"/>
      <c r="G390" s="925"/>
      <c r="H390" s="925"/>
      <c r="I390" s="926"/>
    </row>
    <row r="391" spans="2:9" s="833" customFormat="1" ht="19.5" customHeight="1">
      <c r="B391" s="930"/>
      <c r="C391" s="915" t="s">
        <v>316</v>
      </c>
      <c r="D391" s="831"/>
      <c r="E391" s="831"/>
      <c r="F391" s="831"/>
      <c r="G391" s="831"/>
      <c r="H391" s="831"/>
      <c r="I391" s="832"/>
    </row>
    <row r="392" spans="2:9" s="833" customFormat="1" ht="14.25">
      <c r="B392" s="930"/>
      <c r="C392" s="931" t="s">
        <v>456</v>
      </c>
      <c r="D392" s="876"/>
      <c r="E392" s="876"/>
      <c r="F392" s="876"/>
      <c r="G392" s="876"/>
      <c r="H392" s="876"/>
      <c r="I392" s="926">
        <f>+I389+I370</f>
        <v>459352</v>
      </c>
    </row>
    <row r="393" spans="1:9" s="923" customFormat="1" ht="13.5" customHeight="1">
      <c r="A393" s="830"/>
      <c r="B393" s="831"/>
      <c r="C393" s="831"/>
      <c r="D393" s="856"/>
      <c r="E393" s="856"/>
      <c r="F393" s="856"/>
      <c r="G393" s="856"/>
      <c r="H393" s="856"/>
      <c r="I393" s="835"/>
    </row>
    <row r="394" spans="1:9" s="844" customFormat="1" ht="14.25">
      <c r="A394" s="840"/>
      <c r="B394" s="841" t="s">
        <v>288</v>
      </c>
      <c r="C394" s="842" t="s">
        <v>682</v>
      </c>
      <c r="D394" s="842"/>
      <c r="E394" s="842"/>
      <c r="F394" s="841"/>
      <c r="G394" s="841"/>
      <c r="H394" s="841"/>
      <c r="I394" s="843"/>
    </row>
    <row r="395" spans="1:9" ht="9" customHeight="1">
      <c r="A395" s="817"/>
      <c r="B395" s="824"/>
      <c r="C395" s="824"/>
      <c r="D395" s="826"/>
      <c r="E395" s="824"/>
      <c r="F395" s="824"/>
      <c r="G395" s="824"/>
      <c r="H395" s="824"/>
      <c r="I395" s="828"/>
    </row>
    <row r="396" spans="1:9" ht="13.5">
      <c r="A396" s="817"/>
      <c r="B396" s="824"/>
      <c r="D396" s="834" t="s">
        <v>442</v>
      </c>
      <c r="E396" s="826" t="s">
        <v>54</v>
      </c>
      <c r="F396" s="824"/>
      <c r="G396" s="824"/>
      <c r="H396" s="824"/>
      <c r="I396" s="835">
        <v>40144</v>
      </c>
    </row>
    <row r="397" spans="1:9" ht="9.75" customHeight="1">
      <c r="A397" s="817"/>
      <c r="B397" s="824"/>
      <c r="D397" s="834"/>
      <c r="E397" s="831"/>
      <c r="F397" s="824"/>
      <c r="G397" s="824"/>
      <c r="H397" s="824"/>
      <c r="I397" s="835"/>
    </row>
    <row r="398" spans="1:9" ht="13.5">
      <c r="A398" s="817"/>
      <c r="B398" s="824"/>
      <c r="D398" s="834" t="s">
        <v>443</v>
      </c>
      <c r="E398" s="829" t="s">
        <v>763</v>
      </c>
      <c r="F398" s="824"/>
      <c r="G398" s="824"/>
      <c r="H398" s="824"/>
      <c r="I398" s="835">
        <v>9122</v>
      </c>
    </row>
    <row r="399" spans="1:9" ht="8.25" customHeight="1">
      <c r="A399" s="817"/>
      <c r="B399" s="824"/>
      <c r="D399" s="834"/>
      <c r="E399" s="836"/>
      <c r="F399" s="824"/>
      <c r="G399" s="824"/>
      <c r="H399" s="824"/>
      <c r="I399" s="835"/>
    </row>
    <row r="400" spans="1:9" ht="13.5">
      <c r="A400" s="817"/>
      <c r="B400" s="824"/>
      <c r="D400" s="834" t="s">
        <v>444</v>
      </c>
      <c r="E400" s="829" t="s">
        <v>300</v>
      </c>
      <c r="F400" s="824"/>
      <c r="G400" s="824"/>
      <c r="H400" s="824"/>
      <c r="I400" s="835">
        <v>5734</v>
      </c>
    </row>
    <row r="401" spans="1:9" ht="7.5" customHeight="1">
      <c r="A401" s="817"/>
      <c r="B401" s="824"/>
      <c r="C401" s="824"/>
      <c r="D401" s="876"/>
      <c r="E401" s="881"/>
      <c r="F401" s="881"/>
      <c r="G401" s="881"/>
      <c r="H401" s="881"/>
      <c r="I401" s="866"/>
    </row>
    <row r="402" spans="1:9" ht="6.75" customHeight="1">
      <c r="A402" s="817"/>
      <c r="B402" s="824"/>
      <c r="C402" s="824"/>
      <c r="D402" s="831"/>
      <c r="E402" s="824"/>
      <c r="F402" s="824"/>
      <c r="G402" s="824"/>
      <c r="H402" s="824"/>
      <c r="I402" s="828"/>
    </row>
    <row r="403" spans="1:9" s="844" customFormat="1" ht="14.25">
      <c r="A403" s="840"/>
      <c r="B403" s="841"/>
      <c r="C403" s="841" t="s">
        <v>682</v>
      </c>
      <c r="D403" s="841"/>
      <c r="E403" s="841"/>
      <c r="F403" s="841"/>
      <c r="G403" s="841"/>
      <c r="H403" s="841"/>
      <c r="I403" s="841"/>
    </row>
    <row r="404" spans="1:9" s="844" customFormat="1" ht="14.25">
      <c r="A404" s="840"/>
      <c r="B404" s="841"/>
      <c r="C404" s="841" t="s">
        <v>456</v>
      </c>
      <c r="D404" s="841"/>
      <c r="E404" s="841"/>
      <c r="F404" s="841"/>
      <c r="G404" s="841"/>
      <c r="H404" s="841"/>
      <c r="I404" s="841">
        <f>SUM(I396:I403)</f>
        <v>55000</v>
      </c>
    </row>
    <row r="405" spans="1:9" s="923" customFormat="1" ht="8.25" customHeight="1">
      <c r="A405" s="830"/>
      <c r="B405" s="831"/>
      <c r="C405" s="876"/>
      <c r="D405" s="925"/>
      <c r="E405" s="925"/>
      <c r="F405" s="925"/>
      <c r="G405" s="925"/>
      <c r="H405" s="925"/>
      <c r="I405" s="926"/>
    </row>
    <row r="406" spans="1:9" s="923" customFormat="1" ht="4.5" customHeight="1">
      <c r="A406" s="830"/>
      <c r="B406" s="831"/>
      <c r="C406" s="831"/>
      <c r="D406" s="856"/>
      <c r="E406" s="856"/>
      <c r="F406" s="856"/>
      <c r="G406" s="856"/>
      <c r="H406" s="856"/>
      <c r="I406" s="835"/>
    </row>
    <row r="407" spans="1:9" s="923" customFormat="1" ht="13.5">
      <c r="A407" s="830"/>
      <c r="B407" s="932" t="s">
        <v>169</v>
      </c>
      <c r="C407" s="924"/>
      <c r="D407" s="856"/>
      <c r="E407" s="856"/>
      <c r="F407" s="856"/>
      <c r="G407" s="856"/>
      <c r="H407" s="856"/>
      <c r="I407" s="835"/>
    </row>
    <row r="408" spans="1:9" s="923" customFormat="1" ht="19.5" customHeight="1">
      <c r="A408" s="870"/>
      <c r="B408" s="933" t="s">
        <v>734</v>
      </c>
      <c r="C408" s="934"/>
      <c r="D408" s="933"/>
      <c r="E408" s="870"/>
      <c r="F408" s="870"/>
      <c r="G408" s="870"/>
      <c r="H408" s="870"/>
      <c r="I408" s="935">
        <f>+I404+I392+I332+I267+I228+I186+I146+I106+I67</f>
        <v>2388040</v>
      </c>
    </row>
    <row r="409" spans="1:9" s="923" customFormat="1" ht="13.5">
      <c r="A409" s="830"/>
      <c r="B409" s="831"/>
      <c r="C409" s="831"/>
      <c r="D409" s="856"/>
      <c r="E409" s="856"/>
      <c r="F409" s="856"/>
      <c r="G409" s="856"/>
      <c r="H409" s="856"/>
      <c r="I409" s="835"/>
    </row>
    <row r="410" spans="1:9" s="850" customFormat="1" ht="19.5" customHeight="1">
      <c r="A410" s="845"/>
      <c r="B410" s="846" t="s">
        <v>289</v>
      </c>
      <c r="C410" s="847" t="s">
        <v>196</v>
      </c>
      <c r="D410" s="848"/>
      <c r="E410" s="845"/>
      <c r="F410" s="845"/>
      <c r="G410" s="845"/>
      <c r="H410" s="845"/>
      <c r="I410" s="849"/>
    </row>
    <row r="411" spans="1:9" s="923" customFormat="1" ht="13.5">
      <c r="A411" s="830"/>
      <c r="B411" s="831"/>
      <c r="C411" s="831"/>
      <c r="D411" s="856"/>
      <c r="E411" s="856"/>
      <c r="F411" s="856"/>
      <c r="G411" s="856"/>
      <c r="H411" s="856"/>
      <c r="I411" s="864"/>
    </row>
    <row r="412" spans="1:9" s="850" customFormat="1" ht="14.25">
      <c r="A412" s="840"/>
      <c r="B412" s="841"/>
      <c r="C412" s="851" t="s">
        <v>274</v>
      </c>
      <c r="D412" s="852" t="s">
        <v>520</v>
      </c>
      <c r="F412" s="853"/>
      <c r="G412" s="853"/>
      <c r="H412" s="853"/>
      <c r="I412" s="854"/>
    </row>
    <row r="413" spans="1:9" ht="21" customHeight="1">
      <c r="A413" s="817"/>
      <c r="B413" s="824"/>
      <c r="C413" s="855" t="s">
        <v>29</v>
      </c>
      <c r="D413" s="826" t="s">
        <v>281</v>
      </c>
      <c r="E413" s="824"/>
      <c r="F413" s="824"/>
      <c r="G413" s="824"/>
      <c r="H413" s="824"/>
      <c r="I413" s="824"/>
    </row>
    <row r="414" spans="1:9" ht="7.5" customHeight="1">
      <c r="A414" s="817"/>
      <c r="B414" s="824"/>
      <c r="C414" s="856"/>
      <c r="D414" s="826"/>
      <c r="E414" s="824"/>
      <c r="F414" s="824"/>
      <c r="G414" s="824"/>
      <c r="H414" s="824"/>
      <c r="I414" s="824"/>
    </row>
    <row r="415" spans="1:9" ht="13.5">
      <c r="A415" s="817"/>
      <c r="B415" s="824"/>
      <c r="C415" s="824"/>
      <c r="D415" s="855" t="s">
        <v>442</v>
      </c>
      <c r="E415" s="826" t="s">
        <v>54</v>
      </c>
      <c r="F415" s="824"/>
      <c r="G415" s="824"/>
      <c r="H415" s="824"/>
      <c r="I415" s="856">
        <v>88455</v>
      </c>
    </row>
    <row r="416" spans="1:9" ht="9" customHeight="1">
      <c r="A416" s="817"/>
      <c r="B416" s="824"/>
      <c r="C416" s="824"/>
      <c r="D416" s="855"/>
      <c r="E416" s="831"/>
      <c r="F416" s="824"/>
      <c r="G416" s="824"/>
      <c r="H416" s="824"/>
      <c r="I416" s="856"/>
    </row>
    <row r="417" spans="1:9" ht="13.5">
      <c r="A417" s="817"/>
      <c r="B417" s="824"/>
      <c r="C417" s="824"/>
      <c r="D417" s="855" t="s">
        <v>443</v>
      </c>
      <c r="E417" s="829" t="s">
        <v>763</v>
      </c>
      <c r="F417" s="824"/>
      <c r="G417" s="824"/>
      <c r="H417" s="824"/>
      <c r="I417" s="856">
        <v>19313</v>
      </c>
    </row>
    <row r="418" spans="1:9" ht="9" customHeight="1">
      <c r="A418" s="817"/>
      <c r="B418" s="824"/>
      <c r="C418" s="824"/>
      <c r="D418" s="855"/>
      <c r="E418" s="836"/>
      <c r="F418" s="824"/>
      <c r="G418" s="824"/>
      <c r="H418" s="824"/>
      <c r="I418" s="856"/>
    </row>
    <row r="419" spans="1:9" ht="13.5">
      <c r="A419" s="817"/>
      <c r="B419" s="824"/>
      <c r="C419" s="824"/>
      <c r="D419" s="855" t="s">
        <v>444</v>
      </c>
      <c r="E419" s="829" t="s">
        <v>300</v>
      </c>
      <c r="F419" s="824"/>
      <c r="G419" s="824"/>
      <c r="H419" s="824"/>
      <c r="I419" s="856">
        <v>2232</v>
      </c>
    </row>
    <row r="420" spans="1:9" ht="8.25" customHeight="1">
      <c r="A420" s="817"/>
      <c r="B420" s="824"/>
      <c r="C420" s="824"/>
      <c r="D420" s="881"/>
      <c r="E420" s="881"/>
      <c r="F420" s="881"/>
      <c r="G420" s="881"/>
      <c r="H420" s="881"/>
      <c r="I420" s="936"/>
    </row>
    <row r="421" spans="3:9" ht="13.5">
      <c r="C421" s="831"/>
      <c r="D421" s="875" t="s">
        <v>170</v>
      </c>
      <c r="E421" s="875"/>
      <c r="F421" s="875"/>
      <c r="G421" s="875"/>
      <c r="H421" s="875"/>
      <c r="I421" s="875">
        <f>SUM(I415:I420)</f>
        <v>110000</v>
      </c>
    </row>
    <row r="422" spans="3:9" ht="13.5">
      <c r="C422" s="831"/>
      <c r="D422" s="831"/>
      <c r="E422" s="831"/>
      <c r="F422" s="831"/>
      <c r="G422" s="831"/>
      <c r="H422" s="831"/>
      <c r="I422" s="831"/>
    </row>
    <row r="423" spans="3:9" ht="13.5">
      <c r="C423" s="831"/>
      <c r="D423" s="855" t="s">
        <v>448</v>
      </c>
      <c r="E423" s="829" t="s">
        <v>447</v>
      </c>
      <c r="F423" s="831"/>
      <c r="G423" s="831"/>
      <c r="H423" s="831"/>
      <c r="I423" s="831"/>
    </row>
    <row r="424" spans="3:9" ht="19.5" customHeight="1">
      <c r="C424" s="831"/>
      <c r="D424" s="831"/>
      <c r="E424" s="831" t="s">
        <v>452</v>
      </c>
      <c r="F424" s="829" t="s">
        <v>439</v>
      </c>
      <c r="G424" s="831"/>
      <c r="H424" s="831"/>
      <c r="I424" s="831"/>
    </row>
    <row r="425" spans="3:9" ht="19.5" customHeight="1">
      <c r="C425" s="831"/>
      <c r="D425" s="831"/>
      <c r="E425" s="831"/>
      <c r="F425" s="857" t="s">
        <v>180</v>
      </c>
      <c r="G425" s="858"/>
      <c r="H425" s="831"/>
      <c r="I425" s="831"/>
    </row>
    <row r="426" spans="3:9" ht="13.5">
      <c r="C426" s="831"/>
      <c r="D426" s="831"/>
      <c r="E426" s="831"/>
      <c r="F426" s="824" t="s">
        <v>454</v>
      </c>
      <c r="G426" s="858" t="s">
        <v>46</v>
      </c>
      <c r="H426" s="831"/>
      <c r="I426" s="824">
        <v>17995</v>
      </c>
    </row>
    <row r="427" spans="3:9" ht="13.5">
      <c r="C427" s="831"/>
      <c r="D427" s="831"/>
      <c r="E427" s="831"/>
      <c r="F427" s="824" t="s">
        <v>454</v>
      </c>
      <c r="G427" s="858" t="s">
        <v>172</v>
      </c>
      <c r="H427" s="831"/>
      <c r="I427" s="824">
        <v>5038</v>
      </c>
    </row>
    <row r="428" spans="3:9" ht="13.5">
      <c r="C428" s="831"/>
      <c r="D428" s="831"/>
      <c r="E428" s="831"/>
      <c r="F428" s="824" t="s">
        <v>454</v>
      </c>
      <c r="G428" s="858" t="s">
        <v>487</v>
      </c>
      <c r="H428" s="831"/>
      <c r="I428" s="824">
        <v>2879</v>
      </c>
    </row>
    <row r="429" spans="3:9" ht="13.5">
      <c r="C429" s="831"/>
      <c r="D429" s="831"/>
      <c r="E429" s="831"/>
      <c r="F429" s="824"/>
      <c r="G429" s="858"/>
      <c r="H429" s="831"/>
      <c r="I429" s="824"/>
    </row>
    <row r="430" spans="3:9" ht="13.5">
      <c r="C430" s="831"/>
      <c r="D430" s="831"/>
      <c r="E430" s="831"/>
      <c r="F430" s="857" t="s">
        <v>187</v>
      </c>
      <c r="G430" s="858"/>
      <c r="H430" s="831"/>
      <c r="I430" s="824"/>
    </row>
    <row r="431" spans="3:9" ht="13.5">
      <c r="C431" s="831"/>
      <c r="D431" s="831"/>
      <c r="E431" s="831"/>
      <c r="F431" s="824" t="s">
        <v>454</v>
      </c>
      <c r="G431" s="858" t="s">
        <v>124</v>
      </c>
      <c r="H431" s="831"/>
      <c r="I431" s="824">
        <v>3000</v>
      </c>
    </row>
    <row r="432" spans="3:9" ht="13.5">
      <c r="C432" s="831"/>
      <c r="D432" s="831"/>
      <c r="E432" s="831"/>
      <c r="F432" s="824"/>
      <c r="G432" s="858"/>
      <c r="H432" s="831"/>
      <c r="I432" s="824"/>
    </row>
    <row r="433" spans="3:9" ht="13.5">
      <c r="C433" s="831"/>
      <c r="D433" s="831"/>
      <c r="E433" s="831"/>
      <c r="F433" s="857" t="s">
        <v>639</v>
      </c>
      <c r="G433" s="858"/>
      <c r="H433" s="831"/>
      <c r="I433" s="824"/>
    </row>
    <row r="434" spans="3:9" ht="13.5">
      <c r="C434" s="831"/>
      <c r="D434" s="831"/>
      <c r="E434" s="831"/>
      <c r="F434" s="824" t="s">
        <v>454</v>
      </c>
      <c r="G434" s="858" t="s">
        <v>124</v>
      </c>
      <c r="H434" s="831"/>
      <c r="I434" s="824">
        <v>500</v>
      </c>
    </row>
    <row r="435" spans="3:9" ht="6" customHeight="1">
      <c r="C435" s="831"/>
      <c r="D435" s="831"/>
      <c r="E435" s="831"/>
      <c r="F435" s="824"/>
      <c r="G435" s="858"/>
      <c r="H435" s="831"/>
      <c r="I435" s="876"/>
    </row>
    <row r="436" spans="3:9" ht="19.5" customHeight="1">
      <c r="C436" s="831"/>
      <c r="D436" s="831"/>
      <c r="E436" s="876"/>
      <c r="F436" s="877" t="s">
        <v>488</v>
      </c>
      <c r="G436" s="869"/>
      <c r="H436" s="876"/>
      <c r="I436" s="876">
        <f>SUM(I425:I435)</f>
        <v>29412</v>
      </c>
    </row>
    <row r="437" spans="3:9" ht="19.5" customHeight="1">
      <c r="C437" s="831"/>
      <c r="D437" s="831"/>
      <c r="E437" s="962" t="s">
        <v>458</v>
      </c>
      <c r="F437" s="962"/>
      <c r="G437" s="963"/>
      <c r="H437" s="1100"/>
      <c r="I437" s="1100">
        <f>+I436</f>
        <v>29412</v>
      </c>
    </row>
    <row r="438" spans="3:9" ht="9" customHeight="1" hidden="1">
      <c r="C438" s="831"/>
      <c r="D438" s="830"/>
      <c r="E438" s="861"/>
      <c r="F438" s="861"/>
      <c r="G438" s="858"/>
      <c r="H438" s="831"/>
      <c r="I438" s="831"/>
    </row>
    <row r="439" spans="1:8" ht="17.25" customHeight="1" hidden="1">
      <c r="A439" s="808"/>
      <c r="B439" s="809"/>
      <c r="D439" s="927" t="s">
        <v>449</v>
      </c>
      <c r="E439" s="816" t="s">
        <v>44</v>
      </c>
      <c r="F439" s="808"/>
      <c r="G439" s="808"/>
      <c r="H439" s="808"/>
    </row>
    <row r="440" spans="1:9" ht="13.5" hidden="1">
      <c r="A440" s="808"/>
      <c r="B440" s="809"/>
      <c r="C440" s="809"/>
      <c r="E440" s="808" t="s">
        <v>550</v>
      </c>
      <c r="F440" s="808"/>
      <c r="G440" s="808"/>
      <c r="H440" s="808"/>
      <c r="I440" s="830">
        <v>0</v>
      </c>
    </row>
    <row r="441" spans="1:9" ht="6.75" customHeight="1" hidden="1">
      <c r="A441" s="808"/>
      <c r="B441" s="809"/>
      <c r="C441" s="809"/>
      <c r="E441" s="808"/>
      <c r="F441" s="808"/>
      <c r="G441" s="808"/>
      <c r="H441" s="808"/>
      <c r="I441" s="830"/>
    </row>
    <row r="442" spans="3:9" ht="8.25" customHeight="1">
      <c r="C442" s="831"/>
      <c r="D442" s="876"/>
      <c r="E442" s="877"/>
      <c r="F442" s="877"/>
      <c r="G442" s="869"/>
      <c r="H442" s="876"/>
      <c r="I442" s="876"/>
    </row>
    <row r="443" spans="3:9" ht="8.25" customHeight="1">
      <c r="C443" s="831"/>
      <c r="D443" s="831"/>
      <c r="E443" s="836"/>
      <c r="F443" s="836"/>
      <c r="G443" s="858"/>
      <c r="H443" s="831"/>
      <c r="I443" s="831"/>
    </row>
    <row r="444" spans="3:9" ht="19.5" customHeight="1">
      <c r="C444" s="852"/>
      <c r="D444" s="937" t="s">
        <v>521</v>
      </c>
      <c r="E444" s="831"/>
      <c r="F444" s="836"/>
      <c r="G444" s="858"/>
      <c r="H444" s="831"/>
      <c r="I444" s="1101">
        <f>+I437+I421+I440</f>
        <v>139412</v>
      </c>
    </row>
    <row r="445" spans="3:9" ht="6.75" customHeight="1">
      <c r="C445" s="831"/>
      <c r="D445" s="876"/>
      <c r="E445" s="876"/>
      <c r="F445" s="880"/>
      <c r="G445" s="876"/>
      <c r="H445" s="876"/>
      <c r="I445" s="876"/>
    </row>
    <row r="446" spans="3:9" ht="13.5">
      <c r="C446" s="831"/>
      <c r="D446" s="831"/>
      <c r="E446" s="831"/>
      <c r="F446" s="831"/>
      <c r="G446" s="831"/>
      <c r="H446" s="831"/>
      <c r="I446" s="831"/>
    </row>
    <row r="447" spans="1:9" ht="13.5">
      <c r="A447" s="817"/>
      <c r="B447" s="824"/>
      <c r="C447" s="851" t="s">
        <v>275</v>
      </c>
      <c r="D447" s="852" t="s">
        <v>479</v>
      </c>
      <c r="E447" s="859"/>
      <c r="F447" s="824"/>
      <c r="G447" s="824"/>
      <c r="H447" s="824"/>
      <c r="I447" s="828"/>
    </row>
    <row r="448" spans="1:9" ht="9.75" customHeight="1">
      <c r="A448" s="817"/>
      <c r="B448" s="824"/>
      <c r="C448" s="824"/>
      <c r="D448" s="824"/>
      <c r="E448" s="824"/>
      <c r="F448" s="824"/>
      <c r="G448" s="824"/>
      <c r="H448" s="824"/>
      <c r="I448" s="828"/>
    </row>
    <row r="449" spans="1:9" ht="16.5" customHeight="1">
      <c r="A449" s="817"/>
      <c r="B449" s="824"/>
      <c r="C449" s="824"/>
      <c r="D449" s="855" t="s">
        <v>444</v>
      </c>
      <c r="E449" s="829" t="s">
        <v>300</v>
      </c>
      <c r="F449" s="824"/>
      <c r="G449" s="824"/>
      <c r="H449" s="858"/>
      <c r="I449" s="828"/>
    </row>
    <row r="450" spans="1:9" ht="9" customHeight="1">
      <c r="A450" s="817"/>
      <c r="B450" s="824"/>
      <c r="C450" s="824"/>
      <c r="D450" s="824"/>
      <c r="E450" s="855"/>
      <c r="F450" s="824"/>
      <c r="G450" s="824"/>
      <c r="H450" s="824"/>
      <c r="I450" s="828"/>
    </row>
    <row r="451" spans="1:9" ht="12.75">
      <c r="A451" s="817"/>
      <c r="B451" s="824"/>
      <c r="C451" s="824"/>
      <c r="D451" s="824"/>
      <c r="E451" s="855" t="s">
        <v>308</v>
      </c>
      <c r="F451" s="824" t="s">
        <v>201</v>
      </c>
      <c r="G451" s="824"/>
      <c r="H451" s="824"/>
      <c r="I451" s="828">
        <v>2000</v>
      </c>
    </row>
    <row r="452" spans="1:9" ht="9.75" customHeight="1">
      <c r="A452" s="817"/>
      <c r="B452" s="824"/>
      <c r="C452" s="824"/>
      <c r="D452" s="824"/>
      <c r="E452" s="855"/>
      <c r="F452" s="824"/>
      <c r="G452" s="824"/>
      <c r="H452" s="824"/>
      <c r="I452" s="828"/>
    </row>
    <row r="453" spans="1:9" ht="12.75">
      <c r="A453" s="817"/>
      <c r="B453" s="824"/>
      <c r="C453" s="824"/>
      <c r="D453" s="824"/>
      <c r="E453" s="855" t="s">
        <v>308</v>
      </c>
      <c r="F453" s="824" t="s">
        <v>661</v>
      </c>
      <c r="G453" s="824"/>
      <c r="H453" s="824"/>
      <c r="I453" s="828"/>
    </row>
    <row r="454" spans="1:9" ht="12.75">
      <c r="A454" s="817"/>
      <c r="B454" s="824"/>
      <c r="C454" s="824"/>
      <c r="D454" s="824"/>
      <c r="E454" s="855"/>
      <c r="F454" s="824" t="s">
        <v>181</v>
      </c>
      <c r="G454" s="824"/>
      <c r="H454" s="824"/>
      <c r="I454" s="828">
        <v>3261</v>
      </c>
    </row>
    <row r="455" spans="1:9" ht="9" customHeight="1">
      <c r="A455" s="817"/>
      <c r="B455" s="824"/>
      <c r="C455" s="824"/>
      <c r="D455" s="824"/>
      <c r="E455" s="855"/>
      <c r="F455" s="824"/>
      <c r="G455" s="824"/>
      <c r="H455" s="824"/>
      <c r="I455" s="828"/>
    </row>
    <row r="456" spans="1:9" ht="12.75">
      <c r="A456" s="817"/>
      <c r="B456" s="824"/>
      <c r="C456" s="824"/>
      <c r="D456" s="824"/>
      <c r="E456" s="855" t="s">
        <v>308</v>
      </c>
      <c r="F456" s="824" t="s">
        <v>660</v>
      </c>
      <c r="G456" s="824"/>
      <c r="H456" s="824"/>
      <c r="I456" s="828"/>
    </row>
    <row r="457" spans="1:9" ht="12.75">
      <c r="A457" s="817"/>
      <c r="B457" s="824"/>
      <c r="C457" s="824"/>
      <c r="D457" s="824"/>
      <c r="E457" s="855"/>
      <c r="F457" s="824" t="s">
        <v>802</v>
      </c>
      <c r="G457" s="824"/>
      <c r="H457" s="824"/>
      <c r="I457" s="828"/>
    </row>
    <row r="458" spans="1:9" ht="12.75">
      <c r="A458" s="817"/>
      <c r="B458" s="824"/>
      <c r="C458" s="824"/>
      <c r="D458" s="824"/>
      <c r="E458" s="855"/>
      <c r="F458" s="824" t="s">
        <v>576</v>
      </c>
      <c r="G458" s="824"/>
      <c r="H458" s="824"/>
      <c r="I458" s="828">
        <v>152</v>
      </c>
    </row>
    <row r="459" spans="1:9" ht="9.75" customHeight="1">
      <c r="A459" s="817"/>
      <c r="B459" s="824"/>
      <c r="C459" s="824"/>
      <c r="D459" s="824"/>
      <c r="E459" s="855"/>
      <c r="F459" s="824"/>
      <c r="G459" s="824"/>
      <c r="H459" s="824"/>
      <c r="I459" s="828"/>
    </row>
    <row r="460" spans="1:9" ht="12.75">
      <c r="A460" s="817"/>
      <c r="B460" s="824"/>
      <c r="C460" s="824"/>
      <c r="D460" s="824"/>
      <c r="E460" s="855" t="s">
        <v>308</v>
      </c>
      <c r="F460" s="860" t="s">
        <v>574</v>
      </c>
      <c r="G460" s="858"/>
      <c r="H460" s="858"/>
      <c r="I460" s="828"/>
    </row>
    <row r="461" spans="1:9" ht="12.75">
      <c r="A461" s="817"/>
      <c r="B461" s="824"/>
      <c r="C461" s="824"/>
      <c r="D461" s="824"/>
      <c r="E461" s="855"/>
      <c r="F461" s="889" t="s">
        <v>387</v>
      </c>
      <c r="G461" s="858" t="s">
        <v>575</v>
      </c>
      <c r="H461" s="858"/>
      <c r="I461" s="828"/>
    </row>
    <row r="462" spans="1:9" ht="12.75">
      <c r="A462" s="817"/>
      <c r="B462" s="824"/>
      <c r="C462" s="824"/>
      <c r="D462" s="824"/>
      <c r="E462" s="938"/>
      <c r="F462" s="858"/>
      <c r="G462" s="858" t="s">
        <v>181</v>
      </c>
      <c r="H462" s="858"/>
      <c r="I462" s="828">
        <v>16551</v>
      </c>
    </row>
    <row r="463" spans="1:9" ht="12.75">
      <c r="A463" s="817"/>
      <c r="B463" s="824"/>
      <c r="C463" s="824"/>
      <c r="D463" s="824"/>
      <c r="E463" s="938"/>
      <c r="F463" s="889" t="s">
        <v>387</v>
      </c>
      <c r="G463" s="858" t="s">
        <v>608</v>
      </c>
      <c r="H463" s="858"/>
      <c r="I463" s="828"/>
    </row>
    <row r="464" spans="1:9" ht="12.75">
      <c r="A464" s="817"/>
      <c r="B464" s="824"/>
      <c r="C464" s="824"/>
      <c r="D464" s="824"/>
      <c r="E464" s="938"/>
      <c r="F464" s="858"/>
      <c r="G464" s="858" t="s">
        <v>576</v>
      </c>
      <c r="H464" s="858"/>
      <c r="I464" s="828">
        <v>108</v>
      </c>
    </row>
    <row r="465" spans="1:9" ht="12.75">
      <c r="A465" s="817"/>
      <c r="B465" s="824"/>
      <c r="C465" s="824"/>
      <c r="D465" s="824"/>
      <c r="E465" s="938"/>
      <c r="F465" s="889" t="s">
        <v>387</v>
      </c>
      <c r="G465" s="858" t="s">
        <v>640</v>
      </c>
      <c r="H465" s="858"/>
      <c r="I465" s="828"/>
    </row>
    <row r="466" spans="1:9" ht="12.75">
      <c r="A466" s="817"/>
      <c r="B466" s="824"/>
      <c r="C466" s="824"/>
      <c r="D466" s="824"/>
      <c r="E466" s="938"/>
      <c r="F466" s="858"/>
      <c r="G466" s="858" t="s">
        <v>576</v>
      </c>
      <c r="H466" s="858"/>
      <c r="I466" s="828">
        <v>972</v>
      </c>
    </row>
    <row r="467" spans="1:9" ht="12.75">
      <c r="A467" s="817"/>
      <c r="B467" s="824"/>
      <c r="C467" s="824"/>
      <c r="D467" s="824"/>
      <c r="E467" s="938"/>
      <c r="F467" s="889" t="s">
        <v>387</v>
      </c>
      <c r="G467" s="19" t="s">
        <v>847</v>
      </c>
      <c r="H467" s="858"/>
      <c r="I467" s="828"/>
    </row>
    <row r="468" spans="1:9" ht="12.75">
      <c r="A468" s="817"/>
      <c r="B468" s="824"/>
      <c r="C468" s="824"/>
      <c r="D468" s="824"/>
      <c r="E468" s="938"/>
      <c r="F468" s="858"/>
      <c r="G468" s="19" t="s">
        <v>848</v>
      </c>
      <c r="H468" s="858"/>
      <c r="I468" s="828"/>
    </row>
    <row r="469" spans="1:9" ht="12.75">
      <c r="A469" s="817"/>
      <c r="B469" s="824"/>
      <c r="C469" s="824"/>
      <c r="D469" s="824"/>
      <c r="E469" s="938"/>
      <c r="F469" s="858"/>
      <c r="G469" s="19" t="s">
        <v>181</v>
      </c>
      <c r="H469" s="858"/>
      <c r="I469" s="828">
        <v>194</v>
      </c>
    </row>
    <row r="470" spans="1:9" ht="8.25" customHeight="1">
      <c r="A470" s="817"/>
      <c r="B470" s="824"/>
      <c r="C470" s="824"/>
      <c r="D470" s="824"/>
      <c r="E470" s="938"/>
      <c r="F470" s="858"/>
      <c r="G470" s="858"/>
      <c r="H470" s="858"/>
      <c r="I470" s="828"/>
    </row>
    <row r="471" spans="1:9" ht="12.75">
      <c r="A471" s="817"/>
      <c r="B471" s="824"/>
      <c r="C471" s="824"/>
      <c r="D471" s="824"/>
      <c r="E471" s="825" t="s">
        <v>29</v>
      </c>
      <c r="F471" s="824" t="s">
        <v>114</v>
      </c>
      <c r="G471" s="858"/>
      <c r="H471" s="858"/>
      <c r="I471" s="828"/>
    </row>
    <row r="472" spans="1:9" ht="12.75">
      <c r="A472" s="817"/>
      <c r="B472" s="824"/>
      <c r="C472" s="824"/>
      <c r="D472" s="824"/>
      <c r="E472" s="824"/>
      <c r="F472" s="824" t="s">
        <v>526</v>
      </c>
      <c r="G472" s="858"/>
      <c r="H472" s="858"/>
      <c r="I472" s="828"/>
    </row>
    <row r="473" spans="1:9" ht="12.75">
      <c r="A473" s="817"/>
      <c r="B473" s="824"/>
      <c r="C473" s="824"/>
      <c r="D473" s="824"/>
      <c r="E473" s="824"/>
      <c r="F473" s="824" t="s">
        <v>528</v>
      </c>
      <c r="G473" s="858"/>
      <c r="H473" s="858"/>
      <c r="I473" s="828"/>
    </row>
    <row r="474" spans="1:9" ht="12.75">
      <c r="A474" s="817"/>
      <c r="B474" s="824"/>
      <c r="C474" s="824"/>
      <c r="D474" s="824"/>
      <c r="E474" s="824"/>
      <c r="F474" s="824" t="s">
        <v>527</v>
      </c>
      <c r="G474" s="858"/>
      <c r="H474" s="858"/>
      <c r="I474" s="828"/>
    </row>
    <row r="475" spans="1:9" ht="12.75">
      <c r="A475" s="817"/>
      <c r="B475" s="824"/>
      <c r="C475" s="824"/>
      <c r="D475" s="824"/>
      <c r="E475" s="824"/>
      <c r="F475" s="824" t="s">
        <v>115</v>
      </c>
      <c r="G475" s="858"/>
      <c r="H475" s="858"/>
      <c r="I475" s="828"/>
    </row>
    <row r="476" spans="1:9" ht="12.75">
      <c r="A476" s="817"/>
      <c r="B476" s="824"/>
      <c r="C476" s="824"/>
      <c r="D476" s="824"/>
      <c r="E476" s="824"/>
      <c r="F476" s="824" t="s">
        <v>529</v>
      </c>
      <c r="G476" s="858"/>
      <c r="H476" s="858"/>
      <c r="I476" s="828"/>
    </row>
    <row r="477" spans="1:9" ht="12.75">
      <c r="A477" s="817"/>
      <c r="B477" s="824"/>
      <c r="C477" s="824"/>
      <c r="D477" s="824"/>
      <c r="E477" s="824"/>
      <c r="F477" s="824" t="s">
        <v>530</v>
      </c>
      <c r="G477" s="858"/>
      <c r="H477" s="858"/>
      <c r="I477" s="828">
        <v>2000</v>
      </c>
    </row>
    <row r="478" spans="1:9" ht="9.75" customHeight="1">
      <c r="A478" s="817"/>
      <c r="B478" s="824"/>
      <c r="C478" s="824"/>
      <c r="D478" s="824"/>
      <c r="E478" s="824"/>
      <c r="F478" s="824"/>
      <c r="G478" s="858"/>
      <c r="H478" s="858"/>
      <c r="I478" s="828"/>
    </row>
    <row r="479" spans="1:9" ht="12.75">
      <c r="A479" s="817"/>
      <c r="B479" s="824"/>
      <c r="C479" s="824"/>
      <c r="D479" s="824"/>
      <c r="E479" s="825" t="s">
        <v>29</v>
      </c>
      <c r="F479" s="824" t="s">
        <v>849</v>
      </c>
      <c r="G479" s="858"/>
      <c r="H479" s="858"/>
      <c r="I479" s="828">
        <v>10</v>
      </c>
    </row>
    <row r="480" spans="1:9" ht="9" customHeight="1">
      <c r="A480" s="817"/>
      <c r="B480" s="824"/>
      <c r="C480" s="824"/>
      <c r="D480" s="824"/>
      <c r="E480" s="825"/>
      <c r="F480" s="824"/>
      <c r="G480" s="858"/>
      <c r="H480" s="858"/>
      <c r="I480" s="828"/>
    </row>
    <row r="481" spans="1:9" ht="12.75">
      <c r="A481" s="817"/>
      <c r="B481" s="824"/>
      <c r="C481" s="824"/>
      <c r="D481" s="824"/>
      <c r="E481" s="825" t="s">
        <v>29</v>
      </c>
      <c r="F481" s="824" t="s">
        <v>701</v>
      </c>
      <c r="G481" s="858"/>
      <c r="H481" s="858"/>
      <c r="I481" s="828">
        <v>1000</v>
      </c>
    </row>
    <row r="482" spans="1:9" ht="7.5" customHeight="1">
      <c r="A482" s="817"/>
      <c r="B482" s="824"/>
      <c r="C482" s="824"/>
      <c r="D482" s="824"/>
      <c r="E482" s="801"/>
      <c r="F482" s="858"/>
      <c r="G482" s="858"/>
      <c r="H482" s="858"/>
      <c r="I482" s="866"/>
    </row>
    <row r="483" spans="1:9" ht="16.5" customHeight="1">
      <c r="A483" s="817"/>
      <c r="B483" s="824"/>
      <c r="C483" s="824"/>
      <c r="D483" s="856"/>
      <c r="E483" s="829" t="s">
        <v>56</v>
      </c>
      <c r="F483" s="858"/>
      <c r="G483" s="858"/>
      <c r="H483" s="858"/>
      <c r="I483" s="832">
        <f>SUM(I449:I482)</f>
        <v>26248</v>
      </c>
    </row>
    <row r="484" spans="1:9" ht="9" customHeight="1">
      <c r="A484" s="817"/>
      <c r="B484" s="824"/>
      <c r="C484" s="824"/>
      <c r="D484" s="824"/>
      <c r="E484" s="880"/>
      <c r="F484" s="881"/>
      <c r="G484" s="881"/>
      <c r="H484" s="869"/>
      <c r="I484" s="879"/>
    </row>
    <row r="485" spans="1:9" ht="9" customHeight="1">
      <c r="A485" s="817"/>
      <c r="B485" s="824"/>
      <c r="C485" s="824"/>
      <c r="D485" s="824"/>
      <c r="E485" s="829"/>
      <c r="F485" s="824"/>
      <c r="G485" s="824"/>
      <c r="H485" s="858"/>
      <c r="I485" s="832"/>
    </row>
    <row r="486" spans="3:9" ht="16.5" customHeight="1">
      <c r="C486" s="831"/>
      <c r="D486" s="834" t="s">
        <v>448</v>
      </c>
      <c r="E486" s="829" t="s">
        <v>447</v>
      </c>
      <c r="F486" s="831"/>
      <c r="G486" s="831"/>
      <c r="H486" s="831"/>
      <c r="I486" s="831"/>
    </row>
    <row r="487" spans="3:9" ht="19.5" customHeight="1">
      <c r="C487" s="831"/>
      <c r="D487" s="831"/>
      <c r="E487" s="830" t="s">
        <v>503</v>
      </c>
      <c r="F487" s="829" t="s">
        <v>438</v>
      </c>
      <c r="G487" s="831"/>
      <c r="H487" s="831"/>
      <c r="I487" s="831"/>
    </row>
    <row r="488" spans="3:9" ht="19.5" customHeight="1">
      <c r="C488" s="831"/>
      <c r="D488" s="831"/>
      <c r="E488" s="834" t="s">
        <v>29</v>
      </c>
      <c r="F488" s="857" t="s">
        <v>489</v>
      </c>
      <c r="G488" s="858"/>
      <c r="H488" s="831"/>
      <c r="I488" s="831"/>
    </row>
    <row r="489" spans="3:9" ht="15" customHeight="1">
      <c r="C489" s="831"/>
      <c r="D489" s="831"/>
      <c r="E489" s="834"/>
      <c r="F489" s="824" t="s">
        <v>454</v>
      </c>
      <c r="G489" s="860" t="s">
        <v>490</v>
      </c>
      <c r="H489" s="831"/>
      <c r="I489" s="831"/>
    </row>
    <row r="490" spans="3:9" ht="13.5">
      <c r="C490" s="831"/>
      <c r="D490" s="831"/>
      <c r="E490" s="834"/>
      <c r="F490" s="824"/>
      <c r="G490" s="444" t="s">
        <v>395</v>
      </c>
      <c r="H490" s="824" t="s">
        <v>492</v>
      </c>
      <c r="I490" s="824">
        <v>418</v>
      </c>
    </row>
    <row r="491" spans="3:9" ht="13.5">
      <c r="C491" s="831"/>
      <c r="D491" s="831"/>
      <c r="E491" s="834"/>
      <c r="F491" s="824"/>
      <c r="G491" s="444" t="s">
        <v>395</v>
      </c>
      <c r="H491" s="824" t="s">
        <v>531</v>
      </c>
      <c r="I491" s="824">
        <v>7000</v>
      </c>
    </row>
    <row r="492" spans="3:9" ht="13.5">
      <c r="C492" s="831"/>
      <c r="D492" s="831"/>
      <c r="E492" s="834"/>
      <c r="F492" s="824"/>
      <c r="G492" s="444" t="s">
        <v>395</v>
      </c>
      <c r="H492" s="824" t="s">
        <v>493</v>
      </c>
      <c r="I492" s="824">
        <v>9000</v>
      </c>
    </row>
    <row r="493" spans="3:9" ht="13.5">
      <c r="C493" s="831"/>
      <c r="D493" s="831"/>
      <c r="E493" s="834"/>
      <c r="F493" s="824"/>
      <c r="G493" s="444" t="s">
        <v>395</v>
      </c>
      <c r="H493" s="824" t="s">
        <v>823</v>
      </c>
      <c r="I493" s="824">
        <v>3000</v>
      </c>
    </row>
    <row r="494" spans="3:9" ht="13.5">
      <c r="C494" s="831"/>
      <c r="D494" s="831"/>
      <c r="E494" s="834"/>
      <c r="F494" s="824"/>
      <c r="G494" s="444" t="s">
        <v>395</v>
      </c>
      <c r="H494" s="824" t="s">
        <v>662</v>
      </c>
      <c r="I494" s="824">
        <v>500</v>
      </c>
    </row>
    <row r="495" spans="3:9" ht="5.25" customHeight="1">
      <c r="C495" s="831"/>
      <c r="D495" s="831"/>
      <c r="E495" s="834"/>
      <c r="F495" s="824"/>
      <c r="G495" s="444"/>
      <c r="H495" s="824"/>
      <c r="I495" s="881"/>
    </row>
    <row r="496" spans="3:9" ht="16.5" customHeight="1">
      <c r="C496" s="831"/>
      <c r="D496" s="831"/>
      <c r="E496" s="872"/>
      <c r="F496" s="877" t="s">
        <v>491</v>
      </c>
      <c r="G496" s="869"/>
      <c r="H496" s="876"/>
      <c r="I496" s="876">
        <f>SUM(I487:I495)</f>
        <v>19918</v>
      </c>
    </row>
    <row r="497" spans="3:9" ht="19.5" customHeight="1">
      <c r="C497" s="831"/>
      <c r="D497" s="831"/>
      <c r="E497" s="861" t="s">
        <v>458</v>
      </c>
      <c r="F497" s="861"/>
      <c r="G497" s="858"/>
      <c r="H497" s="831"/>
      <c r="I497" s="831">
        <f>+I496</f>
        <v>19918</v>
      </c>
    </row>
    <row r="498" spans="3:9" ht="4.5" customHeight="1">
      <c r="C498" s="831"/>
      <c r="D498" s="876"/>
      <c r="E498" s="877"/>
      <c r="F498" s="877"/>
      <c r="G498" s="869"/>
      <c r="H498" s="876"/>
      <c r="I498" s="876"/>
    </row>
    <row r="499" spans="3:9" ht="8.25" customHeight="1">
      <c r="C499" s="831"/>
      <c r="D499" s="831"/>
      <c r="E499" s="861"/>
      <c r="F499" s="861"/>
      <c r="G499" s="858"/>
      <c r="H499" s="831"/>
      <c r="I499" s="831"/>
    </row>
    <row r="500" spans="1:8" ht="17.25" customHeight="1">
      <c r="A500" s="808"/>
      <c r="B500" s="809"/>
      <c r="D500" s="927" t="s">
        <v>449</v>
      </c>
      <c r="E500" s="816" t="s">
        <v>44</v>
      </c>
      <c r="F500" s="808"/>
      <c r="G500" s="808"/>
      <c r="H500" s="808"/>
    </row>
    <row r="501" spans="1:9" ht="13.5">
      <c r="A501" s="808"/>
      <c r="B501" s="809"/>
      <c r="C501" s="809"/>
      <c r="D501" s="930"/>
      <c r="E501" s="808" t="s">
        <v>803</v>
      </c>
      <c r="F501" s="808"/>
      <c r="G501" s="808"/>
      <c r="H501" s="808"/>
      <c r="I501" s="830">
        <v>66200</v>
      </c>
    </row>
    <row r="502" spans="1:9" ht="13.5" customHeight="1">
      <c r="A502" s="808"/>
      <c r="B502" s="809"/>
      <c r="C502" s="809"/>
      <c r="D502" s="930"/>
      <c r="E502" s="808"/>
      <c r="F502" s="808"/>
      <c r="G502" s="808"/>
      <c r="H502" s="808"/>
      <c r="I502" s="830"/>
    </row>
    <row r="503" spans="1:9" ht="13.5">
      <c r="A503" s="799"/>
      <c r="B503" s="800"/>
      <c r="D503" s="965" t="s">
        <v>450</v>
      </c>
      <c r="E503" s="798" t="s">
        <v>295</v>
      </c>
      <c r="H503" s="803"/>
      <c r="I503" s="804"/>
    </row>
    <row r="504" spans="1:9" ht="13.5">
      <c r="A504" s="808"/>
      <c r="B504" s="809"/>
      <c r="C504" s="809"/>
      <c r="D504" s="809"/>
      <c r="E504" s="808" t="s">
        <v>804</v>
      </c>
      <c r="F504" s="808"/>
      <c r="G504" s="808"/>
      <c r="H504" s="808"/>
      <c r="I504" s="863">
        <v>14192</v>
      </c>
    </row>
    <row r="505" spans="3:9" ht="13.5">
      <c r="C505" s="831"/>
      <c r="D505" s="831"/>
      <c r="E505" s="861"/>
      <c r="F505" s="861"/>
      <c r="G505" s="858"/>
      <c r="H505" s="831"/>
      <c r="I505" s="831"/>
    </row>
    <row r="506" spans="3:9" ht="13.5">
      <c r="C506" s="831"/>
      <c r="D506" s="830" t="s">
        <v>451</v>
      </c>
      <c r="E506" s="829" t="s">
        <v>436</v>
      </c>
      <c r="F506" s="861"/>
      <c r="G506" s="858"/>
      <c r="H506" s="831"/>
      <c r="I506" s="831"/>
    </row>
    <row r="507" spans="3:9" ht="18.75" customHeight="1">
      <c r="C507" s="831"/>
      <c r="D507" s="831"/>
      <c r="E507" s="861" t="s">
        <v>702</v>
      </c>
      <c r="F507" s="862" t="s">
        <v>577</v>
      </c>
      <c r="G507" s="858"/>
      <c r="H507" s="831"/>
      <c r="I507" s="831"/>
    </row>
    <row r="508" spans="3:9" ht="15.75" customHeight="1">
      <c r="C508" s="831"/>
      <c r="D508" s="831"/>
      <c r="E508" s="861"/>
      <c r="F508" s="834" t="s">
        <v>29</v>
      </c>
      <c r="G508" s="857" t="s">
        <v>489</v>
      </c>
      <c r="H508" s="831"/>
      <c r="I508" s="831"/>
    </row>
    <row r="509" spans="3:9" ht="13.5">
      <c r="C509" s="831"/>
      <c r="D509" s="831"/>
      <c r="E509" s="861"/>
      <c r="F509" s="861"/>
      <c r="G509" s="824" t="s">
        <v>454</v>
      </c>
      <c r="H509" s="860" t="s">
        <v>490</v>
      </c>
      <c r="I509" s="831"/>
    </row>
    <row r="510" spans="3:9" ht="13.5">
      <c r="C510" s="831"/>
      <c r="D510" s="831"/>
      <c r="E510" s="861"/>
      <c r="F510" s="861"/>
      <c r="G510" s="858"/>
      <c r="H510" s="824" t="s">
        <v>579</v>
      </c>
      <c r="I510" s="831"/>
    </row>
    <row r="511" spans="3:9" ht="13.5">
      <c r="C511" s="831"/>
      <c r="D511" s="831"/>
      <c r="E511" s="861"/>
      <c r="F511" s="861"/>
      <c r="G511" s="858"/>
      <c r="H511" s="824" t="s">
        <v>578</v>
      </c>
      <c r="I511" s="824">
        <v>4000</v>
      </c>
    </row>
    <row r="512" spans="3:9" ht="10.5" customHeight="1">
      <c r="C512" s="831"/>
      <c r="D512" s="831"/>
      <c r="E512" s="861"/>
      <c r="F512" s="861"/>
      <c r="G512" s="858"/>
      <c r="H512" s="824"/>
      <c r="I512" s="824"/>
    </row>
    <row r="513" spans="3:9" ht="18.75" customHeight="1">
      <c r="C513" s="831"/>
      <c r="D513" s="831"/>
      <c r="E513" s="834"/>
      <c r="F513" s="834" t="s">
        <v>29</v>
      </c>
      <c r="G513" s="857" t="s">
        <v>499</v>
      </c>
      <c r="H513" s="444"/>
      <c r="I513" s="824"/>
    </row>
    <row r="514" spans="3:9" ht="15.75" customHeight="1">
      <c r="C514" s="831"/>
      <c r="D514" s="831"/>
      <c r="E514" s="831"/>
      <c r="F514" s="831"/>
      <c r="G514" s="824" t="s">
        <v>454</v>
      </c>
      <c r="H514" s="858" t="s">
        <v>830</v>
      </c>
      <c r="I514" s="824">
        <v>250</v>
      </c>
    </row>
    <row r="515" spans="3:9" ht="15.75" customHeight="1">
      <c r="C515" s="831"/>
      <c r="D515" s="831"/>
      <c r="E515" s="831"/>
      <c r="F515" s="831"/>
      <c r="G515" s="824" t="s">
        <v>454</v>
      </c>
      <c r="H515" s="858" t="s">
        <v>641</v>
      </c>
      <c r="I515" s="824">
        <v>200</v>
      </c>
    </row>
    <row r="516" spans="3:9" ht="6" customHeight="1">
      <c r="C516" s="831"/>
      <c r="D516" s="831"/>
      <c r="E516" s="861"/>
      <c r="F516" s="861"/>
      <c r="G516" s="858"/>
      <c r="H516" s="824"/>
      <c r="I516" s="881"/>
    </row>
    <row r="517" spans="3:9" ht="21" customHeight="1">
      <c r="C517" s="831"/>
      <c r="D517" s="830"/>
      <c r="E517" s="877" t="s">
        <v>567</v>
      </c>
      <c r="F517" s="877"/>
      <c r="G517" s="869"/>
      <c r="H517" s="876"/>
      <c r="I517" s="876">
        <f>SUM(I506:I516)</f>
        <v>4450</v>
      </c>
    </row>
    <row r="518" spans="3:9" ht="5.25" customHeight="1">
      <c r="C518" s="831"/>
      <c r="D518" s="831"/>
      <c r="E518" s="962"/>
      <c r="F518" s="962"/>
      <c r="G518" s="963"/>
      <c r="H518" s="964"/>
      <c r="I518" s="964"/>
    </row>
    <row r="519" spans="3:9" ht="17.25" customHeight="1">
      <c r="C519" s="852"/>
      <c r="D519" s="937" t="s">
        <v>767</v>
      </c>
      <c r="E519" s="861"/>
      <c r="F519" s="861"/>
      <c r="G519" s="858"/>
      <c r="H519" s="831"/>
      <c r="I519" s="1101">
        <f>+I497+I483+I517+I501+I504</f>
        <v>131008</v>
      </c>
    </row>
    <row r="520" spans="3:9" ht="4.5" customHeight="1">
      <c r="C520" s="831"/>
      <c r="D520" s="876"/>
      <c r="E520" s="877"/>
      <c r="F520" s="877"/>
      <c r="G520" s="869"/>
      <c r="H520" s="876"/>
      <c r="I520" s="876"/>
    </row>
    <row r="521" spans="3:9" ht="8.25" customHeight="1">
      <c r="C521" s="831"/>
      <c r="D521" s="831"/>
      <c r="E521" s="861"/>
      <c r="F521" s="861"/>
      <c r="G521" s="858"/>
      <c r="H521" s="831"/>
      <c r="I521" s="831"/>
    </row>
    <row r="522" spans="1:9" ht="18.75" customHeight="1">
      <c r="A522" s="817"/>
      <c r="B522" s="824"/>
      <c r="C522" s="851" t="s">
        <v>277</v>
      </c>
      <c r="D522" s="852" t="s">
        <v>480</v>
      </c>
      <c r="E522" s="859"/>
      <c r="F522" s="824"/>
      <c r="G522" s="824"/>
      <c r="H522" s="824"/>
      <c r="I522" s="828"/>
    </row>
    <row r="523" spans="3:9" ht="8.25" customHeight="1">
      <c r="C523" s="831"/>
      <c r="D523" s="831"/>
      <c r="E523" s="861"/>
      <c r="F523" s="861"/>
      <c r="G523" s="858"/>
      <c r="H523" s="831"/>
      <c r="I523" s="831"/>
    </row>
    <row r="524" spans="1:9" ht="15.75" customHeight="1">
      <c r="A524" s="830"/>
      <c r="B524" s="831"/>
      <c r="D524" s="834" t="s">
        <v>444</v>
      </c>
      <c r="E524" s="829" t="s">
        <v>300</v>
      </c>
      <c r="F524" s="831"/>
      <c r="G524" s="858"/>
      <c r="I524" s="828"/>
    </row>
    <row r="525" spans="1:9" ht="12.75">
      <c r="A525" s="817"/>
      <c r="B525" s="824"/>
      <c r="C525" s="824"/>
      <c r="D525" s="825"/>
      <c r="E525" s="825" t="s">
        <v>29</v>
      </c>
      <c r="F525" s="824" t="s">
        <v>202</v>
      </c>
      <c r="G525" s="801"/>
      <c r="I525" s="828"/>
    </row>
    <row r="526" spans="1:9" ht="12.75">
      <c r="A526" s="817"/>
      <c r="B526" s="824"/>
      <c r="C526" s="824"/>
      <c r="D526" s="825"/>
      <c r="E526" s="824"/>
      <c r="F526" s="824" t="s">
        <v>188</v>
      </c>
      <c r="G526" s="801"/>
      <c r="I526" s="1187">
        <v>1000</v>
      </c>
    </row>
    <row r="527" spans="1:9" ht="8.25" customHeight="1">
      <c r="A527" s="830"/>
      <c r="B527" s="831"/>
      <c r="C527" s="831"/>
      <c r="D527" s="825"/>
      <c r="E527" s="831"/>
      <c r="F527" s="824"/>
      <c r="G527" s="824"/>
      <c r="H527" s="858"/>
      <c r="I527" s="865"/>
    </row>
    <row r="528" spans="1:9" ht="15.75" customHeight="1">
      <c r="A528" s="830"/>
      <c r="B528" s="831"/>
      <c r="C528" s="831"/>
      <c r="D528" s="834" t="s">
        <v>457</v>
      </c>
      <c r="E528" s="829" t="s">
        <v>447</v>
      </c>
      <c r="F528" s="831"/>
      <c r="G528" s="858"/>
      <c r="I528" s="828"/>
    </row>
    <row r="529" spans="1:8" ht="7.5" customHeight="1">
      <c r="A529" s="799"/>
      <c r="B529" s="800"/>
      <c r="C529" s="800"/>
      <c r="D529" s="800"/>
      <c r="E529" s="798"/>
      <c r="F529" s="803"/>
      <c r="H529" s="803"/>
    </row>
    <row r="530" spans="1:9" ht="13.5">
      <c r="A530" s="830"/>
      <c r="B530" s="831"/>
      <c r="C530" s="831"/>
      <c r="E530" s="830" t="s">
        <v>452</v>
      </c>
      <c r="F530" s="829" t="s">
        <v>439</v>
      </c>
      <c r="G530" s="831"/>
      <c r="H530" s="858"/>
      <c r="I530" s="828"/>
    </row>
    <row r="531" spans="1:9" ht="9.75" customHeight="1">
      <c r="A531" s="830"/>
      <c r="B531" s="831"/>
      <c r="C531" s="831"/>
      <c r="D531" s="824"/>
      <c r="E531" s="826"/>
      <c r="F531" s="824"/>
      <c r="G531" s="831"/>
      <c r="H531" s="858"/>
      <c r="I531" s="828"/>
    </row>
    <row r="532" spans="1:9" ht="13.5">
      <c r="A532" s="830"/>
      <c r="B532" s="831"/>
      <c r="C532" s="831"/>
      <c r="D532" s="824"/>
      <c r="E532" s="826"/>
      <c r="F532" s="824" t="s">
        <v>29</v>
      </c>
      <c r="G532" s="824" t="s">
        <v>203</v>
      </c>
      <c r="H532" s="858"/>
      <c r="I532" s="828">
        <v>4500</v>
      </c>
    </row>
    <row r="533" spans="1:9" ht="9" customHeight="1">
      <c r="A533" s="830"/>
      <c r="B533" s="831"/>
      <c r="C533" s="831"/>
      <c r="D533" s="824"/>
      <c r="E533" s="826"/>
      <c r="F533" s="824"/>
      <c r="G533" s="831"/>
      <c r="H533" s="858"/>
      <c r="I533" s="828"/>
    </row>
    <row r="534" spans="1:9" ht="13.5">
      <c r="A534" s="817"/>
      <c r="B534" s="824"/>
      <c r="C534" s="824"/>
      <c r="E534" s="830" t="s">
        <v>503</v>
      </c>
      <c r="F534" s="829" t="s">
        <v>438</v>
      </c>
      <c r="G534" s="824"/>
      <c r="H534" s="824"/>
      <c r="I534" s="828"/>
    </row>
    <row r="535" spans="1:9" ht="13.5">
      <c r="A535" s="830"/>
      <c r="B535" s="831"/>
      <c r="C535" s="831"/>
      <c r="D535" s="824"/>
      <c r="E535" s="826"/>
      <c r="F535" s="826"/>
      <c r="G535" s="831"/>
      <c r="H535" s="858"/>
      <c r="I535" s="828"/>
    </row>
    <row r="536" spans="1:9" ht="13.5">
      <c r="A536" s="830"/>
      <c r="B536" s="831"/>
      <c r="C536" s="831"/>
      <c r="D536" s="824"/>
      <c r="E536" s="856"/>
      <c r="F536" s="856" t="s">
        <v>308</v>
      </c>
      <c r="G536" s="824" t="s">
        <v>703</v>
      </c>
      <c r="H536" s="858"/>
      <c r="I536" s="828">
        <v>300</v>
      </c>
    </row>
    <row r="537" spans="1:9" ht="12.75">
      <c r="A537" s="817"/>
      <c r="B537" s="824"/>
      <c r="C537" s="824"/>
      <c r="D537" s="824"/>
      <c r="E537" s="856"/>
      <c r="F537" s="856" t="s">
        <v>308</v>
      </c>
      <c r="G537" s="824" t="s">
        <v>704</v>
      </c>
      <c r="H537" s="824"/>
      <c r="I537" s="828">
        <v>700</v>
      </c>
    </row>
    <row r="538" spans="1:9" ht="6.75" customHeight="1">
      <c r="A538" s="803"/>
      <c r="B538" s="858"/>
      <c r="C538" s="858"/>
      <c r="D538" s="858"/>
      <c r="E538" s="824"/>
      <c r="F538" s="824"/>
      <c r="G538" s="858"/>
      <c r="H538" s="824"/>
      <c r="I538" s="866"/>
    </row>
    <row r="539" spans="1:9" ht="5.25" customHeight="1">
      <c r="A539" s="803"/>
      <c r="B539" s="858"/>
      <c r="C539" s="858"/>
      <c r="D539" s="858"/>
      <c r="E539" s="824"/>
      <c r="F539" s="824"/>
      <c r="G539" s="858"/>
      <c r="H539" s="824"/>
      <c r="I539" s="828"/>
    </row>
    <row r="540" spans="1:9" ht="13.5">
      <c r="A540" s="808"/>
      <c r="B540" s="809"/>
      <c r="C540" s="809"/>
      <c r="D540" s="831"/>
      <c r="E540" s="861" t="s">
        <v>458</v>
      </c>
      <c r="F540" s="867"/>
      <c r="G540" s="803"/>
      <c r="H540" s="867"/>
      <c r="I540" s="1103">
        <f>SUM(I528:I537)</f>
        <v>5500</v>
      </c>
    </row>
    <row r="541" spans="3:9" ht="13.5" customHeight="1" hidden="1">
      <c r="C541" s="831"/>
      <c r="D541" s="830"/>
      <c r="E541" s="861"/>
      <c r="F541" s="861"/>
      <c r="G541" s="858"/>
      <c r="H541" s="831"/>
      <c r="I541" s="831"/>
    </row>
    <row r="542" spans="1:8" ht="17.25" customHeight="1" hidden="1">
      <c r="A542" s="808"/>
      <c r="B542" s="809"/>
      <c r="D542" s="927" t="s">
        <v>449</v>
      </c>
      <c r="E542" s="816" t="s">
        <v>44</v>
      </c>
      <c r="F542" s="808"/>
      <c r="G542" s="808"/>
      <c r="H542" s="808"/>
    </row>
    <row r="543" spans="1:9" ht="13.5" hidden="1">
      <c r="A543" s="808"/>
      <c r="B543" s="809"/>
      <c r="C543" s="809"/>
      <c r="E543" s="808" t="s">
        <v>550</v>
      </c>
      <c r="F543" s="808"/>
      <c r="G543" s="808"/>
      <c r="H543" s="808"/>
      <c r="I543" s="830">
        <v>0</v>
      </c>
    </row>
    <row r="544" spans="1:9" ht="6" customHeight="1">
      <c r="A544" s="808"/>
      <c r="B544" s="809"/>
      <c r="C544" s="858"/>
      <c r="D544" s="869"/>
      <c r="E544" s="870"/>
      <c r="F544" s="870"/>
      <c r="G544" s="871"/>
      <c r="H544" s="870"/>
      <c r="I544" s="872"/>
    </row>
    <row r="545" spans="1:9" ht="6.75" customHeight="1">
      <c r="A545" s="817"/>
      <c r="B545" s="824"/>
      <c r="C545" s="824"/>
      <c r="D545" s="824"/>
      <c r="E545" s="867"/>
      <c r="F545" s="824"/>
      <c r="G545" s="858"/>
      <c r="H545" s="824"/>
      <c r="I545" s="832"/>
    </row>
    <row r="546" spans="3:9" ht="13.5">
      <c r="C546" s="939"/>
      <c r="D546" s="874" t="s">
        <v>494</v>
      </c>
      <c r="E546" s="875"/>
      <c r="F546" s="875"/>
      <c r="G546" s="875"/>
      <c r="H546" s="875"/>
      <c r="I546" s="1102">
        <f>+I540+I526+I543</f>
        <v>6500</v>
      </c>
    </row>
    <row r="547" spans="3:9" ht="14.25" customHeight="1">
      <c r="C547" s="831"/>
      <c r="D547" s="831"/>
      <c r="E547" s="861"/>
      <c r="F547" s="861"/>
      <c r="G547" s="858"/>
      <c r="H547" s="831"/>
      <c r="I547" s="831"/>
    </row>
    <row r="548" spans="1:9" ht="13.5">
      <c r="A548" s="817"/>
      <c r="B548" s="824"/>
      <c r="C548" s="851" t="s">
        <v>278</v>
      </c>
      <c r="D548" s="852" t="s">
        <v>133</v>
      </c>
      <c r="E548" s="859"/>
      <c r="F548" s="824"/>
      <c r="G548" s="824"/>
      <c r="H548" s="824"/>
      <c r="I548" s="828"/>
    </row>
    <row r="549" spans="3:9" ht="8.25" customHeight="1">
      <c r="C549" s="834"/>
      <c r="D549" s="831"/>
      <c r="E549" s="861"/>
      <c r="F549" s="861"/>
      <c r="G549" s="858"/>
      <c r="H549" s="831"/>
      <c r="I549" s="831"/>
    </row>
    <row r="550" spans="1:9" ht="3.75" customHeight="1">
      <c r="A550" s="808"/>
      <c r="B550" s="809"/>
      <c r="D550" s="810"/>
      <c r="E550" s="808"/>
      <c r="F550" s="808"/>
      <c r="G550" s="808"/>
      <c r="H550" s="808"/>
      <c r="I550" s="912"/>
    </row>
    <row r="551" spans="1:9" ht="16.5" customHeight="1">
      <c r="A551" s="799"/>
      <c r="B551" s="800"/>
      <c r="D551" s="965" t="s">
        <v>444</v>
      </c>
      <c r="E551" s="798" t="s">
        <v>300</v>
      </c>
      <c r="F551" s="803"/>
      <c r="H551" s="803"/>
      <c r="I551" s="804"/>
    </row>
    <row r="552" spans="1:9" ht="5.25" customHeight="1">
      <c r="A552" s="799"/>
      <c r="B552" s="800"/>
      <c r="D552" s="800"/>
      <c r="E552" s="798"/>
      <c r="F552" s="803"/>
      <c r="H552" s="803"/>
      <c r="I552" s="804"/>
    </row>
    <row r="553" spans="1:9" ht="12.75">
      <c r="A553" s="817"/>
      <c r="B553" s="824"/>
      <c r="C553" s="824"/>
      <c r="D553" s="825"/>
      <c r="E553" s="825" t="s">
        <v>29</v>
      </c>
      <c r="F553" s="824" t="s">
        <v>801</v>
      </c>
      <c r="G553" s="801"/>
      <c r="I553" s="828">
        <v>5384</v>
      </c>
    </row>
    <row r="554" spans="1:9" ht="9" customHeight="1">
      <c r="A554" s="799"/>
      <c r="B554" s="800"/>
      <c r="D554" s="800"/>
      <c r="E554" s="799"/>
      <c r="F554" s="799"/>
      <c r="H554" s="803"/>
      <c r="I554" s="910"/>
    </row>
    <row r="555" spans="1:9" ht="21" customHeight="1">
      <c r="A555" s="808"/>
      <c r="B555" s="809"/>
      <c r="D555" s="809"/>
      <c r="E555" s="870" t="s">
        <v>56</v>
      </c>
      <c r="F555" s="910"/>
      <c r="G555" s="871"/>
      <c r="H555" s="871"/>
      <c r="I555" s="911">
        <f>SUM(I553:I554)</f>
        <v>5384</v>
      </c>
    </row>
    <row r="556" spans="1:8" ht="6.75" customHeight="1">
      <c r="A556" s="799"/>
      <c r="B556" s="800"/>
      <c r="C556" s="800"/>
      <c r="D556" s="800"/>
      <c r="E556" s="798"/>
      <c r="F556" s="803"/>
      <c r="H556" s="803"/>
    </row>
    <row r="557" spans="1:9" ht="6.75" customHeight="1">
      <c r="A557" s="817"/>
      <c r="B557" s="824"/>
      <c r="C557" s="825"/>
      <c r="D557" s="824"/>
      <c r="E557" s="867"/>
      <c r="F557" s="824"/>
      <c r="G557" s="858"/>
      <c r="H557" s="824"/>
      <c r="I557" s="832"/>
    </row>
    <row r="558" spans="3:9" ht="15.75" customHeight="1">
      <c r="C558" s="873"/>
      <c r="D558" s="874" t="s">
        <v>495</v>
      </c>
      <c r="E558" s="875"/>
      <c r="F558" s="875"/>
      <c r="G558" s="875"/>
      <c r="H558" s="875"/>
      <c r="I558" s="1102">
        <f>+I555</f>
        <v>5384</v>
      </c>
    </row>
    <row r="559" spans="2:9" s="1066" customFormat="1" ht="14.25" customHeight="1">
      <c r="B559" s="1067"/>
      <c r="C559" s="1068"/>
      <c r="D559" s="1068"/>
      <c r="E559" s="861"/>
      <c r="F559" s="861"/>
      <c r="G559" s="1069"/>
      <c r="H559" s="1068"/>
      <c r="I559" s="1068"/>
    </row>
    <row r="560" spans="1:9" s="1066" customFormat="1" ht="22.5" customHeight="1">
      <c r="A560" s="1070"/>
      <c r="B560" s="1071"/>
      <c r="C560" s="851" t="s">
        <v>283</v>
      </c>
      <c r="D560" s="852" t="s">
        <v>700</v>
      </c>
      <c r="E560" s="859"/>
      <c r="F560" s="1071"/>
      <c r="G560" s="1071"/>
      <c r="H560" s="1071"/>
      <c r="I560" s="1072"/>
    </row>
    <row r="561" spans="2:9" s="1066" customFormat="1" ht="8.25" customHeight="1">
      <c r="B561" s="1067"/>
      <c r="C561" s="1073"/>
      <c r="D561" s="1068"/>
      <c r="E561" s="861"/>
      <c r="F561" s="861"/>
      <c r="G561" s="1069"/>
      <c r="H561" s="1068"/>
      <c r="I561" s="1068"/>
    </row>
    <row r="562" spans="1:9" s="1066" customFormat="1" ht="13.5">
      <c r="A562" s="1074"/>
      <c r="B562" s="1075"/>
      <c r="C562" s="1067"/>
      <c r="D562" s="1076" t="s">
        <v>442</v>
      </c>
      <c r="E562" s="1077" t="s">
        <v>54</v>
      </c>
      <c r="G562" s="1074"/>
      <c r="H562" s="1074"/>
      <c r="I562" s="1078"/>
    </row>
    <row r="563" spans="1:9" s="1066" customFormat="1" ht="8.25" customHeight="1">
      <c r="A563" s="1074"/>
      <c r="B563" s="1075"/>
      <c r="C563" s="1067"/>
      <c r="D563" s="1076"/>
      <c r="E563" s="1074"/>
      <c r="F563" s="1077"/>
      <c r="G563" s="1074"/>
      <c r="H563" s="1074"/>
      <c r="I563" s="1078"/>
    </row>
    <row r="564" spans="1:9" s="1066" customFormat="1" ht="13.5">
      <c r="A564" s="1074"/>
      <c r="B564" s="1075"/>
      <c r="C564" s="1067"/>
      <c r="D564" s="1076"/>
      <c r="E564" s="1080" t="s">
        <v>29</v>
      </c>
      <c r="F564" s="1071" t="s">
        <v>893</v>
      </c>
      <c r="G564" s="1074"/>
      <c r="I564" s="1078"/>
    </row>
    <row r="565" spans="1:9" s="1066" customFormat="1" ht="13.5">
      <c r="A565" s="1074"/>
      <c r="B565" s="1075"/>
      <c r="C565" s="1067"/>
      <c r="D565" s="1076"/>
      <c r="E565" s="1080"/>
      <c r="F565" s="1074" t="s">
        <v>895</v>
      </c>
      <c r="G565" s="1074"/>
      <c r="I565" s="1190">
        <v>59093</v>
      </c>
    </row>
    <row r="566" spans="1:9" s="1066" customFormat="1" ht="4.5" customHeight="1">
      <c r="A566" s="1081"/>
      <c r="B566" s="1082"/>
      <c r="C566" s="1067"/>
      <c r="D566" s="1083"/>
      <c r="E566" s="1081"/>
      <c r="F566" s="1081"/>
      <c r="H566" s="1084"/>
      <c r="I566" s="1085"/>
    </row>
    <row r="567" spans="1:9" s="1066" customFormat="1" ht="21" customHeight="1">
      <c r="A567" s="1074"/>
      <c r="B567" s="1075"/>
      <c r="C567" s="1067"/>
      <c r="D567" s="1076"/>
      <c r="E567" s="1086" t="s">
        <v>55</v>
      </c>
      <c r="F567" s="1085"/>
      <c r="G567" s="1087"/>
      <c r="H567" s="1087"/>
      <c r="I567" s="1088">
        <f>SUM(I562:I566)</f>
        <v>59093</v>
      </c>
    </row>
    <row r="568" spans="1:9" s="1066" customFormat="1" ht="13.5">
      <c r="A568" s="1074"/>
      <c r="B568" s="1075"/>
      <c r="C568" s="1067"/>
      <c r="D568" s="1076"/>
      <c r="E568" s="1089"/>
      <c r="F568" s="1090"/>
      <c r="G568" s="1084"/>
      <c r="H568" s="1084"/>
      <c r="I568" s="1091"/>
    </row>
    <row r="569" spans="1:9" s="1066" customFormat="1" ht="13.5">
      <c r="A569" s="1081"/>
      <c r="B569" s="1082"/>
      <c r="C569" s="1067"/>
      <c r="D569" s="1083" t="s">
        <v>443</v>
      </c>
      <c r="E569" s="1077" t="s">
        <v>763</v>
      </c>
      <c r="F569" s="1077"/>
      <c r="H569" s="1084"/>
      <c r="I569" s="1092"/>
    </row>
    <row r="570" spans="1:9" s="1066" customFormat="1" ht="6" customHeight="1">
      <c r="A570" s="1081"/>
      <c r="B570" s="1082"/>
      <c r="C570" s="1067"/>
      <c r="D570" s="1093"/>
      <c r="E570" s="1081"/>
      <c r="F570" s="1077"/>
      <c r="H570" s="1084"/>
      <c r="I570" s="1092"/>
    </row>
    <row r="571" spans="1:9" s="1066" customFormat="1" ht="12.75">
      <c r="A571" s="1074"/>
      <c r="B571" s="1075"/>
      <c r="C571" s="1067"/>
      <c r="D571" s="1094"/>
      <c r="E571" s="1079" t="s">
        <v>29</v>
      </c>
      <c r="F571" s="1071" t="s">
        <v>893</v>
      </c>
      <c r="G571" s="1074"/>
      <c r="I571" s="1078"/>
    </row>
    <row r="572" spans="1:9" s="1066" customFormat="1" ht="12.75">
      <c r="A572" s="1074"/>
      <c r="B572" s="1075"/>
      <c r="C572" s="1067"/>
      <c r="D572" s="1094"/>
      <c r="E572" s="1080"/>
      <c r="F572" s="1074" t="s">
        <v>894</v>
      </c>
      <c r="G572" s="1074"/>
      <c r="I572" s="1190">
        <v>17907</v>
      </c>
    </row>
    <row r="573" spans="1:9" s="1066" customFormat="1" ht="9" customHeight="1">
      <c r="A573" s="1081"/>
      <c r="B573" s="1082"/>
      <c r="C573" s="1067"/>
      <c r="D573" s="1093"/>
      <c r="E573" s="1081"/>
      <c r="F573" s="1081"/>
      <c r="H573" s="1084"/>
      <c r="I573" s="1085"/>
    </row>
    <row r="574" spans="1:9" s="1066" customFormat="1" ht="13.5">
      <c r="A574" s="1081"/>
      <c r="B574" s="1082"/>
      <c r="C574" s="1067"/>
      <c r="D574" s="1093"/>
      <c r="E574" s="1089" t="s">
        <v>159</v>
      </c>
      <c r="H574" s="1084"/>
      <c r="I574" s="1090"/>
    </row>
    <row r="575" spans="1:9" s="1066" customFormat="1" ht="13.5">
      <c r="A575" s="1074"/>
      <c r="B575" s="1075"/>
      <c r="C575" s="1067"/>
      <c r="D575" s="1094"/>
      <c r="E575" s="1086" t="s">
        <v>764</v>
      </c>
      <c r="F575" s="1085"/>
      <c r="G575" s="1087"/>
      <c r="H575" s="1087"/>
      <c r="I575" s="1088">
        <f>SUM(I571:I573)</f>
        <v>17907</v>
      </c>
    </row>
    <row r="576" spans="1:9" s="1066" customFormat="1" ht="13.5">
      <c r="A576" s="1074"/>
      <c r="B576" s="1075"/>
      <c r="C576" s="1067"/>
      <c r="D576" s="1094"/>
      <c r="E576" s="1074"/>
      <c r="F576" s="1074"/>
      <c r="G576" s="1074"/>
      <c r="H576" s="1074"/>
      <c r="I576" s="1091"/>
    </row>
    <row r="577" spans="1:9" s="1066" customFormat="1" ht="16.5" customHeight="1">
      <c r="A577" s="1081"/>
      <c r="B577" s="1082"/>
      <c r="C577" s="1067"/>
      <c r="D577" s="1083" t="s">
        <v>444</v>
      </c>
      <c r="E577" s="1077" t="s">
        <v>300</v>
      </c>
      <c r="F577" s="1084"/>
      <c r="H577" s="1084"/>
      <c r="I577" s="1092"/>
    </row>
    <row r="578" spans="1:9" s="1066" customFormat="1" ht="9" customHeight="1">
      <c r="A578" s="1081"/>
      <c r="B578" s="1082"/>
      <c r="C578" s="1067"/>
      <c r="D578" s="1082"/>
      <c r="E578" s="1077"/>
      <c r="F578" s="1084"/>
      <c r="H578" s="1084"/>
      <c r="I578" s="1092"/>
    </row>
    <row r="579" spans="1:9" s="1066" customFormat="1" ht="13.5">
      <c r="A579" s="1074"/>
      <c r="B579" s="1075"/>
      <c r="C579" s="1067"/>
      <c r="D579" s="1076"/>
      <c r="E579" s="1080" t="s">
        <v>29</v>
      </c>
      <c r="F579" s="1074" t="s">
        <v>896</v>
      </c>
      <c r="G579" s="1074"/>
      <c r="I579" s="1078">
        <v>36000</v>
      </c>
    </row>
    <row r="580" spans="1:9" s="1066" customFormat="1" ht="9" customHeight="1">
      <c r="A580" s="1081"/>
      <c r="B580" s="1082"/>
      <c r="C580" s="1067"/>
      <c r="D580" s="1082"/>
      <c r="E580" s="1081"/>
      <c r="F580" s="1081"/>
      <c r="H580" s="1084"/>
      <c r="I580" s="1085"/>
    </row>
    <row r="581" spans="1:9" s="1066" customFormat="1" ht="21" customHeight="1">
      <c r="A581" s="1074"/>
      <c r="B581" s="1075"/>
      <c r="C581" s="1067"/>
      <c r="D581" s="1075"/>
      <c r="E581" s="1086" t="s">
        <v>56</v>
      </c>
      <c r="F581" s="1085"/>
      <c r="G581" s="1087"/>
      <c r="H581" s="1087"/>
      <c r="I581" s="1088">
        <f>SUM(I579:I580)</f>
        <v>36000</v>
      </c>
    </row>
    <row r="582" spans="1:9" ht="6.75" customHeight="1">
      <c r="A582" s="817"/>
      <c r="B582" s="824"/>
      <c r="C582" s="825"/>
      <c r="D582" s="824"/>
      <c r="E582" s="867"/>
      <c r="F582" s="824"/>
      <c r="G582" s="858"/>
      <c r="H582" s="824"/>
      <c r="I582" s="832"/>
    </row>
    <row r="583" spans="3:9" ht="15.75" customHeight="1">
      <c r="C583" s="873"/>
      <c r="D583" s="874" t="s">
        <v>706</v>
      </c>
      <c r="E583" s="875"/>
      <c r="F583" s="875"/>
      <c r="G583" s="875"/>
      <c r="H583" s="875"/>
      <c r="I583" s="1102">
        <f>+I581+I575+I567</f>
        <v>113000</v>
      </c>
    </row>
    <row r="584" spans="3:9" ht="9" customHeight="1">
      <c r="C584" s="831"/>
      <c r="D584" s="831"/>
      <c r="E584" s="861"/>
      <c r="F584" s="861"/>
      <c r="G584" s="858"/>
      <c r="H584" s="831"/>
      <c r="I584" s="831"/>
    </row>
    <row r="585" spans="1:9" ht="15.75" customHeight="1">
      <c r="A585" s="817"/>
      <c r="B585" s="824"/>
      <c r="C585" s="851" t="s">
        <v>285</v>
      </c>
      <c r="D585" s="852" t="s">
        <v>481</v>
      </c>
      <c r="E585" s="859"/>
      <c r="F585" s="824"/>
      <c r="G585" s="824"/>
      <c r="H585" s="824"/>
      <c r="I585" s="828"/>
    </row>
    <row r="586" spans="3:9" ht="9" customHeight="1">
      <c r="C586" s="831"/>
      <c r="D586" s="831"/>
      <c r="E586" s="861"/>
      <c r="F586" s="861"/>
      <c r="G586" s="858"/>
      <c r="H586" s="831"/>
      <c r="I586" s="831"/>
    </row>
    <row r="587" spans="1:9" s="1066" customFormat="1" ht="16.5" customHeight="1" hidden="1">
      <c r="A587" s="1081"/>
      <c r="B587" s="1082"/>
      <c r="C587" s="1067"/>
      <c r="D587" s="1083" t="s">
        <v>444</v>
      </c>
      <c r="E587" s="1077" t="s">
        <v>300</v>
      </c>
      <c r="F587" s="1084"/>
      <c r="H587" s="1084"/>
      <c r="I587" s="1092"/>
    </row>
    <row r="588" spans="1:9" s="1066" customFormat="1" ht="17.25" customHeight="1" hidden="1">
      <c r="A588" s="1074"/>
      <c r="B588" s="1075"/>
      <c r="C588" s="1067"/>
      <c r="D588" s="1076"/>
      <c r="E588" s="1080"/>
      <c r="F588" s="1074" t="s">
        <v>705</v>
      </c>
      <c r="G588" s="1074" t="s">
        <v>707</v>
      </c>
      <c r="I588" s="1078"/>
    </row>
    <row r="589" spans="1:9" s="1066" customFormat="1" ht="13.5" hidden="1">
      <c r="A589" s="1074"/>
      <c r="B589" s="1075"/>
      <c r="C589" s="1067"/>
      <c r="D589" s="1076"/>
      <c r="E589" s="1080"/>
      <c r="F589" s="1074"/>
      <c r="G589" s="1074" t="s">
        <v>708</v>
      </c>
      <c r="I589" s="1078"/>
    </row>
    <row r="590" spans="1:9" s="1066" customFormat="1" ht="13.5" hidden="1">
      <c r="A590" s="1074"/>
      <c r="B590" s="1075"/>
      <c r="C590" s="1067"/>
      <c r="D590" s="1076"/>
      <c r="E590" s="1080"/>
      <c r="F590" s="1074" t="s">
        <v>705</v>
      </c>
      <c r="G590" s="1074" t="s">
        <v>735</v>
      </c>
      <c r="I590" s="1078"/>
    </row>
    <row r="591" spans="1:9" s="1066" customFormat="1" ht="9" customHeight="1" hidden="1">
      <c r="A591" s="1081"/>
      <c r="B591" s="1082"/>
      <c r="C591" s="1067"/>
      <c r="D591" s="1082"/>
      <c r="E591" s="1081"/>
      <c r="F591" s="1081"/>
      <c r="H591" s="1084"/>
      <c r="I591" s="1085"/>
    </row>
    <row r="592" spans="1:9" s="1066" customFormat="1" ht="21" customHeight="1" hidden="1">
      <c r="A592" s="1074"/>
      <c r="B592" s="1075"/>
      <c r="C592" s="1067"/>
      <c r="D592" s="1075"/>
      <c r="E592" s="1086" t="s">
        <v>56</v>
      </c>
      <c r="F592" s="1085"/>
      <c r="G592" s="1087"/>
      <c r="H592" s="1087"/>
      <c r="I592" s="1088">
        <f>SUM(I588:I591)</f>
        <v>0</v>
      </c>
    </row>
    <row r="593" spans="1:9" s="1066" customFormat="1" ht="12" customHeight="1" hidden="1">
      <c r="A593" s="1074"/>
      <c r="B593" s="1075"/>
      <c r="C593" s="1067"/>
      <c r="D593" s="1075"/>
      <c r="E593" s="1089"/>
      <c r="F593" s="1090"/>
      <c r="G593" s="1084"/>
      <c r="H593" s="1084"/>
      <c r="I593" s="1091"/>
    </row>
    <row r="594" spans="1:9" ht="15.75" customHeight="1">
      <c r="A594" s="830"/>
      <c r="B594" s="831"/>
      <c r="C594" s="831"/>
      <c r="D594" s="831" t="s">
        <v>457</v>
      </c>
      <c r="E594" s="829" t="s">
        <v>447</v>
      </c>
      <c r="F594" s="831"/>
      <c r="G594" s="858"/>
      <c r="I594" s="828"/>
    </row>
    <row r="595" spans="1:8" ht="9.75" customHeight="1">
      <c r="A595" s="799"/>
      <c r="B595" s="800"/>
      <c r="C595" s="800"/>
      <c r="D595" s="800"/>
      <c r="E595" s="798"/>
      <c r="F595" s="803"/>
      <c r="H595" s="803"/>
    </row>
    <row r="596" spans="1:9" ht="13.5">
      <c r="A596" s="830"/>
      <c r="B596" s="831"/>
      <c r="C596" s="831"/>
      <c r="E596" s="830" t="s">
        <v>503</v>
      </c>
      <c r="F596" s="829" t="s">
        <v>438</v>
      </c>
      <c r="G596" s="831"/>
      <c r="H596" s="858"/>
      <c r="I596" s="828"/>
    </row>
    <row r="597" spans="1:9" ht="7.5" customHeight="1">
      <c r="A597" s="830"/>
      <c r="B597" s="831"/>
      <c r="C597" s="831"/>
      <c r="D597" s="824"/>
      <c r="E597" s="826"/>
      <c r="F597" s="824"/>
      <c r="G597" s="831"/>
      <c r="H597" s="858"/>
      <c r="I597" s="828"/>
    </row>
    <row r="598" spans="1:9" ht="13.5">
      <c r="A598" s="830"/>
      <c r="B598" s="831"/>
      <c r="C598" s="831"/>
      <c r="D598" s="824"/>
      <c r="E598" s="826"/>
      <c r="F598" s="824" t="s">
        <v>29</v>
      </c>
      <c r="G598" s="857" t="s">
        <v>499</v>
      </c>
      <c r="H598" s="858"/>
      <c r="I598" s="828"/>
    </row>
    <row r="599" spans="3:9" ht="15.75" customHeight="1">
      <c r="C599" s="831"/>
      <c r="D599" s="831"/>
      <c r="E599" s="861"/>
      <c r="F599" s="861"/>
      <c r="G599" s="444" t="s">
        <v>387</v>
      </c>
      <c r="H599" s="857" t="s">
        <v>663</v>
      </c>
      <c r="I599" s="831"/>
    </row>
    <row r="600" spans="3:9" ht="13.5">
      <c r="C600" s="831"/>
      <c r="D600" s="831"/>
      <c r="E600" s="861"/>
      <c r="F600" s="861"/>
      <c r="G600" s="444"/>
      <c r="H600" s="824" t="s">
        <v>822</v>
      </c>
      <c r="I600" s="831"/>
    </row>
    <row r="601" spans="3:9" ht="13.5">
      <c r="C601" s="831"/>
      <c r="D601" s="831"/>
      <c r="E601" s="861"/>
      <c r="F601" s="861"/>
      <c r="G601" s="444"/>
      <c r="H601" s="824" t="s">
        <v>709</v>
      </c>
      <c r="I601" s="1096">
        <v>86500</v>
      </c>
    </row>
    <row r="602" spans="3:9" ht="15.75" customHeight="1">
      <c r="C602" s="831"/>
      <c r="D602" s="831"/>
      <c r="E602" s="861"/>
      <c r="F602" s="861"/>
      <c r="G602" s="444"/>
      <c r="H602" s="824" t="s">
        <v>821</v>
      </c>
      <c r="I602" s="1096">
        <v>20000</v>
      </c>
    </row>
    <row r="603" spans="3:9" ht="7.5" customHeight="1">
      <c r="C603" s="831"/>
      <c r="D603" s="831"/>
      <c r="E603" s="861"/>
      <c r="F603" s="861"/>
      <c r="G603" s="444"/>
      <c r="H603" s="831"/>
      <c r="I603" s="876"/>
    </row>
    <row r="604" spans="1:9" ht="13.5">
      <c r="A604" s="808"/>
      <c r="B604" s="809"/>
      <c r="C604" s="809"/>
      <c r="D604" s="831"/>
      <c r="E604" s="861" t="s">
        <v>458</v>
      </c>
      <c r="F604" s="867"/>
      <c r="G604" s="803"/>
      <c r="H604" s="867"/>
      <c r="I604" s="1103">
        <f>SUM(I598:I603)</f>
        <v>106500</v>
      </c>
    </row>
    <row r="605" spans="3:9" ht="13.5" customHeight="1" hidden="1">
      <c r="C605" s="831"/>
      <c r="D605" s="830"/>
      <c r="E605" s="861"/>
      <c r="F605" s="861"/>
      <c r="G605" s="858"/>
      <c r="H605" s="831"/>
      <c r="I605" s="831"/>
    </row>
    <row r="606" spans="1:8" ht="17.25" customHeight="1" hidden="1">
      <c r="A606" s="808"/>
      <c r="B606" s="809"/>
      <c r="D606" s="927" t="s">
        <v>449</v>
      </c>
      <c r="E606" s="816" t="s">
        <v>44</v>
      </c>
      <c r="F606" s="808"/>
      <c r="G606" s="808"/>
      <c r="H606" s="808"/>
    </row>
    <row r="607" spans="1:9" ht="13.5" hidden="1">
      <c r="A607" s="808"/>
      <c r="B607" s="809"/>
      <c r="C607" s="809"/>
      <c r="E607" s="808" t="s">
        <v>550</v>
      </c>
      <c r="F607" s="808"/>
      <c r="G607" s="808"/>
      <c r="H607" s="808"/>
      <c r="I607" s="830">
        <v>0</v>
      </c>
    </row>
    <row r="608" spans="1:9" ht="15" customHeight="1" hidden="1">
      <c r="A608" s="808"/>
      <c r="B608" s="809"/>
      <c r="C608" s="809"/>
      <c r="E608" s="808"/>
      <c r="F608" s="808"/>
      <c r="G608" s="808"/>
      <c r="H608" s="808"/>
      <c r="I608" s="830"/>
    </row>
    <row r="609" spans="1:9" ht="13.5" hidden="1">
      <c r="A609" s="799"/>
      <c r="B609" s="800"/>
      <c r="D609" s="813" t="s">
        <v>450</v>
      </c>
      <c r="E609" s="798" t="s">
        <v>295</v>
      </c>
      <c r="H609" s="803"/>
      <c r="I609" s="804"/>
    </row>
    <row r="610" spans="1:9" ht="13.5" hidden="1">
      <c r="A610" s="808"/>
      <c r="B610" s="809"/>
      <c r="C610" s="809"/>
      <c r="D610" s="809"/>
      <c r="E610" s="808" t="s">
        <v>112</v>
      </c>
      <c r="F610" s="808"/>
      <c r="G610" s="808"/>
      <c r="H610" s="808"/>
      <c r="I610" s="863">
        <v>0</v>
      </c>
    </row>
    <row r="611" spans="1:9" ht="9" customHeight="1">
      <c r="A611" s="808"/>
      <c r="B611" s="809"/>
      <c r="C611" s="858"/>
      <c r="D611" s="869"/>
      <c r="E611" s="870"/>
      <c r="F611" s="870"/>
      <c r="G611" s="871"/>
      <c r="H611" s="870"/>
      <c r="I611" s="872"/>
    </row>
    <row r="612" spans="1:9" ht="6.75" customHeight="1">
      <c r="A612" s="817"/>
      <c r="B612" s="824"/>
      <c r="C612" s="824"/>
      <c r="D612" s="824"/>
      <c r="E612" s="867"/>
      <c r="F612" s="824"/>
      <c r="G612" s="858"/>
      <c r="H612" s="824"/>
      <c r="I612" s="832"/>
    </row>
    <row r="613" spans="3:9" ht="15.75" customHeight="1">
      <c r="C613" s="878"/>
      <c r="D613" s="874" t="s">
        <v>496</v>
      </c>
      <c r="E613" s="875"/>
      <c r="F613" s="875"/>
      <c r="G613" s="875"/>
      <c r="H613" s="875"/>
      <c r="I613" s="1102">
        <f>+I604</f>
        <v>106500</v>
      </c>
    </row>
    <row r="614" spans="3:9" ht="13.5">
      <c r="C614" s="831"/>
      <c r="D614" s="831"/>
      <c r="E614" s="861"/>
      <c r="F614" s="861"/>
      <c r="G614" s="858"/>
      <c r="H614" s="831"/>
      <c r="I614" s="831"/>
    </row>
    <row r="615" spans="1:9" ht="18.75" customHeight="1">
      <c r="A615" s="817"/>
      <c r="B615" s="824"/>
      <c r="C615" s="851" t="s">
        <v>286</v>
      </c>
      <c r="D615" s="852" t="s">
        <v>459</v>
      </c>
      <c r="E615" s="859"/>
      <c r="F615" s="824"/>
      <c r="G615" s="824"/>
      <c r="H615" s="824"/>
      <c r="I615" s="828"/>
    </row>
    <row r="616" spans="3:9" ht="12.75" customHeight="1">
      <c r="C616" s="831"/>
      <c r="D616" s="831"/>
      <c r="E616" s="861"/>
      <c r="F616" s="861"/>
      <c r="G616" s="858"/>
      <c r="H616" s="831"/>
      <c r="I616" s="831"/>
    </row>
    <row r="617" spans="1:9" ht="16.5" customHeight="1">
      <c r="A617" s="817"/>
      <c r="B617" s="824"/>
      <c r="C617" s="824"/>
      <c r="D617" s="834" t="s">
        <v>444</v>
      </c>
      <c r="E617" s="829" t="s">
        <v>300</v>
      </c>
      <c r="F617" s="824"/>
      <c r="G617" s="824"/>
      <c r="H617" s="858"/>
      <c r="I617" s="832"/>
    </row>
    <row r="618" spans="1:9" ht="18.75" customHeight="1">
      <c r="A618" s="817"/>
      <c r="B618" s="824"/>
      <c r="C618" s="824"/>
      <c r="D618" s="824"/>
      <c r="E618" s="834" t="s">
        <v>29</v>
      </c>
      <c r="F618" s="824" t="s">
        <v>710</v>
      </c>
      <c r="G618" s="858"/>
      <c r="H618" s="858"/>
      <c r="I618" s="828">
        <v>1000</v>
      </c>
    </row>
    <row r="619" spans="1:9" ht="10.5" customHeight="1">
      <c r="A619" s="817"/>
      <c r="B619" s="824"/>
      <c r="C619" s="824"/>
      <c r="D619" s="824"/>
      <c r="E619" s="834"/>
      <c r="F619" s="824"/>
      <c r="G619" s="824"/>
      <c r="H619" s="824"/>
      <c r="I619" s="828"/>
    </row>
    <row r="620" spans="1:12" s="1066" customFormat="1" ht="13.5">
      <c r="A620" s="1070"/>
      <c r="B620" s="1071"/>
      <c r="C620" s="1071"/>
      <c r="D620" s="1071"/>
      <c r="E620" s="834" t="s">
        <v>29</v>
      </c>
      <c r="F620" s="1074" t="s">
        <v>711</v>
      </c>
      <c r="G620" s="1071"/>
      <c r="H620" s="1069"/>
      <c r="I620" s="1072"/>
      <c r="J620" s="1072"/>
      <c r="K620" s="1072"/>
      <c r="L620" s="1072"/>
    </row>
    <row r="621" spans="1:12" s="1066" customFormat="1" ht="14.25" customHeight="1">
      <c r="A621" s="1070"/>
      <c r="B621" s="1071"/>
      <c r="C621" s="1071"/>
      <c r="D621" s="1071"/>
      <c r="E621" s="1095"/>
      <c r="F621" s="824" t="s">
        <v>454</v>
      </c>
      <c r="G621" s="1071" t="s">
        <v>712</v>
      </c>
      <c r="H621" s="1069"/>
      <c r="I621" s="1072">
        <v>5600</v>
      </c>
      <c r="J621" s="1072"/>
      <c r="K621" s="1072"/>
      <c r="L621" s="1072"/>
    </row>
    <row r="622" spans="1:12" s="1066" customFormat="1" ht="14.25" customHeight="1">
      <c r="A622" s="1070"/>
      <c r="B622" s="1071"/>
      <c r="C622" s="1071"/>
      <c r="D622" s="1071"/>
      <c r="E622" s="1095"/>
      <c r="F622" s="824" t="s">
        <v>454</v>
      </c>
      <c r="G622" s="1071" t="s">
        <v>713</v>
      </c>
      <c r="H622" s="1069"/>
      <c r="I622" s="1072">
        <v>4800</v>
      </c>
      <c r="J622" s="1072"/>
      <c r="K622" s="1072"/>
      <c r="L622" s="1072"/>
    </row>
    <row r="623" spans="1:12" s="1066" customFormat="1" ht="14.25" customHeight="1">
      <c r="A623" s="1070"/>
      <c r="B623" s="1071"/>
      <c r="C623" s="1071"/>
      <c r="D623" s="1071"/>
      <c r="E623" s="1095"/>
      <c r="F623" s="824" t="s">
        <v>454</v>
      </c>
      <c r="G623" s="1071" t="s">
        <v>714</v>
      </c>
      <c r="H623" s="1069"/>
      <c r="I623" s="1072">
        <v>500</v>
      </c>
      <c r="J623" s="1072"/>
      <c r="K623" s="1072"/>
      <c r="L623" s="1072"/>
    </row>
    <row r="624" spans="1:9" ht="10.5" customHeight="1">
      <c r="A624" s="817"/>
      <c r="B624" s="824"/>
      <c r="C624" s="824"/>
      <c r="D624" s="824"/>
      <c r="E624" s="831"/>
      <c r="F624" s="824"/>
      <c r="G624" s="858"/>
      <c r="H624" s="858"/>
      <c r="I624" s="828"/>
    </row>
    <row r="625" spans="1:9" ht="13.5">
      <c r="A625" s="817"/>
      <c r="B625" s="824"/>
      <c r="C625" s="824"/>
      <c r="D625" s="824"/>
      <c r="E625" s="834" t="s">
        <v>29</v>
      </c>
      <c r="F625" s="824" t="s">
        <v>195</v>
      </c>
      <c r="G625" s="858"/>
      <c r="H625" s="858"/>
      <c r="I625" s="828"/>
    </row>
    <row r="626" spans="1:9" ht="13.5">
      <c r="A626" s="817"/>
      <c r="B626" s="824"/>
      <c r="C626" s="824"/>
      <c r="D626" s="824"/>
      <c r="E626" s="831"/>
      <c r="F626" s="824" t="s">
        <v>863</v>
      </c>
      <c r="G626" s="858"/>
      <c r="H626" s="858"/>
      <c r="I626" s="828"/>
    </row>
    <row r="627" spans="1:9" ht="14.25" customHeight="1">
      <c r="A627" s="817"/>
      <c r="B627" s="824"/>
      <c r="C627" s="824"/>
      <c r="D627" s="824"/>
      <c r="E627" s="831"/>
      <c r="F627" s="824" t="s">
        <v>454</v>
      </c>
      <c r="G627" s="858" t="s">
        <v>851</v>
      </c>
      <c r="H627" s="858"/>
      <c r="I627" s="828">
        <v>3800</v>
      </c>
    </row>
    <row r="628" spans="1:9" ht="14.25" customHeight="1">
      <c r="A628" s="817"/>
      <c r="B628" s="824"/>
      <c r="C628" s="824"/>
      <c r="D628" s="824"/>
      <c r="E628" s="831"/>
      <c r="F628" s="824" t="s">
        <v>454</v>
      </c>
      <c r="G628" s="858" t="s">
        <v>850</v>
      </c>
      <c r="H628" s="858"/>
      <c r="I628" s="828">
        <v>1667</v>
      </c>
    </row>
    <row r="629" spans="1:9" ht="10.5" customHeight="1">
      <c r="A629" s="817"/>
      <c r="B629" s="824"/>
      <c r="C629" s="824"/>
      <c r="D629" s="824"/>
      <c r="E629" s="831"/>
      <c r="F629" s="824"/>
      <c r="G629" s="858"/>
      <c r="H629" s="858"/>
      <c r="I629" s="828"/>
    </row>
    <row r="630" spans="1:9" ht="13.5">
      <c r="A630" s="817"/>
      <c r="B630" s="824"/>
      <c r="C630" s="824"/>
      <c r="D630" s="824"/>
      <c r="E630" s="834" t="s">
        <v>29</v>
      </c>
      <c r="F630" s="824" t="s">
        <v>497</v>
      </c>
      <c r="G630" s="858"/>
      <c r="H630" s="858"/>
      <c r="I630" s="828"/>
    </row>
    <row r="631" spans="1:9" ht="13.5">
      <c r="A631" s="817"/>
      <c r="B631" s="824"/>
      <c r="C631" s="824"/>
      <c r="D631" s="824"/>
      <c r="E631" s="831"/>
      <c r="F631" s="824" t="s">
        <v>498</v>
      </c>
      <c r="G631" s="858"/>
      <c r="H631" s="858"/>
      <c r="I631" s="828">
        <v>1300</v>
      </c>
    </row>
    <row r="632" spans="1:9" ht="8.25" customHeight="1">
      <c r="A632" s="817"/>
      <c r="B632" s="824"/>
      <c r="C632" s="824"/>
      <c r="D632" s="824"/>
      <c r="E632" s="801"/>
      <c r="F632" s="858"/>
      <c r="G632" s="858"/>
      <c r="H632" s="858"/>
      <c r="I632" s="879"/>
    </row>
    <row r="633" spans="1:9" ht="16.5" customHeight="1">
      <c r="A633" s="817"/>
      <c r="B633" s="824"/>
      <c r="C633" s="824"/>
      <c r="D633" s="856"/>
      <c r="E633" s="836" t="s">
        <v>56</v>
      </c>
      <c r="F633" s="858"/>
      <c r="G633" s="858"/>
      <c r="H633" s="858"/>
      <c r="I633" s="832">
        <f>SUM(I617:I632)</f>
        <v>18667</v>
      </c>
    </row>
    <row r="634" spans="1:9" ht="5.25" customHeight="1">
      <c r="A634" s="817"/>
      <c r="B634" s="824"/>
      <c r="C634" s="824"/>
      <c r="D634" s="824"/>
      <c r="E634" s="880"/>
      <c r="F634" s="881"/>
      <c r="G634" s="881"/>
      <c r="H634" s="869"/>
      <c r="I634" s="879"/>
    </row>
    <row r="635" spans="3:9" ht="13.5">
      <c r="C635" s="831"/>
      <c r="D635" s="831"/>
      <c r="E635" s="861"/>
      <c r="F635" s="861"/>
      <c r="G635" s="858"/>
      <c r="H635" s="831"/>
      <c r="I635" s="831"/>
    </row>
    <row r="636" spans="1:9" ht="15.75" customHeight="1">
      <c r="A636" s="830"/>
      <c r="B636" s="831"/>
      <c r="C636" s="831"/>
      <c r="D636" s="834" t="s">
        <v>457</v>
      </c>
      <c r="E636" s="829" t="s">
        <v>447</v>
      </c>
      <c r="F636" s="831"/>
      <c r="G636" s="858"/>
      <c r="I636" s="828"/>
    </row>
    <row r="637" spans="1:8" ht="13.5" hidden="1">
      <c r="A637" s="799"/>
      <c r="B637" s="800"/>
      <c r="C637" s="800"/>
      <c r="D637" s="813"/>
      <c r="E637" s="798"/>
      <c r="F637" s="803"/>
      <c r="H637" s="803"/>
    </row>
    <row r="638" spans="3:9" ht="13.5" hidden="1">
      <c r="C638" s="831"/>
      <c r="D638" s="834"/>
      <c r="E638" s="830" t="s">
        <v>452</v>
      </c>
      <c r="F638" s="829" t="s">
        <v>439</v>
      </c>
      <c r="G638" s="444"/>
      <c r="H638" s="824"/>
      <c r="I638" s="831"/>
    </row>
    <row r="639" spans="1:9" ht="16.5" customHeight="1" hidden="1">
      <c r="A639" s="817"/>
      <c r="B639" s="824"/>
      <c r="C639" s="824"/>
      <c r="D639" s="825"/>
      <c r="E639" s="857"/>
      <c r="F639" s="824" t="s">
        <v>29</v>
      </c>
      <c r="G639" s="857" t="s">
        <v>642</v>
      </c>
      <c r="H639" s="858"/>
      <c r="I639" s="828"/>
    </row>
    <row r="640" spans="1:9" s="839" customFormat="1" ht="15.75" customHeight="1" hidden="1">
      <c r="A640" s="485"/>
      <c r="B640" s="838"/>
      <c r="C640" s="838"/>
      <c r="D640" s="487"/>
      <c r="E640" s="961"/>
      <c r="F640" s="838"/>
      <c r="G640" s="797" t="s">
        <v>664</v>
      </c>
      <c r="H640" s="960"/>
      <c r="I640" s="486"/>
    </row>
    <row r="641" spans="3:9" ht="13.5" hidden="1">
      <c r="C641" s="831"/>
      <c r="D641" s="834"/>
      <c r="E641" s="861"/>
      <c r="F641" s="861"/>
      <c r="G641" s="444" t="s">
        <v>643</v>
      </c>
      <c r="H641" s="831"/>
      <c r="I641" s="831"/>
    </row>
    <row r="642" spans="3:9" ht="5.25" customHeight="1" hidden="1">
      <c r="C642" s="831"/>
      <c r="D642" s="834"/>
      <c r="E642" s="861"/>
      <c r="F642" s="877"/>
      <c r="G642" s="445"/>
      <c r="H642" s="876"/>
      <c r="I642" s="876"/>
    </row>
    <row r="643" spans="1:9" ht="10.5" customHeight="1" hidden="1">
      <c r="A643" s="803"/>
      <c r="B643" s="858"/>
      <c r="C643" s="858"/>
      <c r="D643" s="868"/>
      <c r="E643" s="824"/>
      <c r="F643" s="824"/>
      <c r="G643" s="858"/>
      <c r="H643" s="824"/>
      <c r="I643" s="828"/>
    </row>
    <row r="644" spans="1:9" ht="13.5" hidden="1">
      <c r="A644" s="808"/>
      <c r="B644" s="809"/>
      <c r="C644" s="809"/>
      <c r="D644" s="831"/>
      <c r="E644" s="861"/>
      <c r="F644" s="870" t="s">
        <v>644</v>
      </c>
      <c r="G644" s="871"/>
      <c r="H644" s="870"/>
      <c r="I644" s="879">
        <f>SUM(I637:I641)</f>
        <v>0</v>
      </c>
    </row>
    <row r="645" spans="3:9" ht="5.25" customHeight="1">
      <c r="C645" s="831"/>
      <c r="D645" s="830"/>
      <c r="E645" s="861"/>
      <c r="F645" s="861"/>
      <c r="G645" s="858"/>
      <c r="H645" s="831"/>
      <c r="I645" s="831"/>
    </row>
    <row r="646" spans="3:9" ht="13.5">
      <c r="C646" s="831"/>
      <c r="D646" s="834"/>
      <c r="E646" s="830" t="s">
        <v>503</v>
      </c>
      <c r="F646" s="829" t="s">
        <v>438</v>
      </c>
      <c r="G646" s="444"/>
      <c r="H646" s="824"/>
      <c r="I646" s="831"/>
    </row>
    <row r="647" spans="3:9" ht="9" customHeight="1">
      <c r="C647" s="831"/>
      <c r="D647" s="834"/>
      <c r="E647" s="830"/>
      <c r="F647" s="829"/>
      <c r="G647" s="444"/>
      <c r="H647" s="824"/>
      <c r="I647" s="831"/>
    </row>
    <row r="648" spans="1:9" ht="16.5" customHeight="1">
      <c r="A648" s="830"/>
      <c r="B648" s="831"/>
      <c r="C648" s="831"/>
      <c r="D648" s="825"/>
      <c r="E648" s="826"/>
      <c r="F648" s="824" t="s">
        <v>29</v>
      </c>
      <c r="G648" s="826" t="s">
        <v>499</v>
      </c>
      <c r="H648" s="858"/>
      <c r="I648" s="828"/>
    </row>
    <row r="649" spans="1:9" s="839" customFormat="1" ht="12.75">
      <c r="A649" s="485"/>
      <c r="B649" s="838"/>
      <c r="C649" s="838"/>
      <c r="D649" s="487"/>
      <c r="E649" s="961"/>
      <c r="F649" s="838"/>
      <c r="G649" s="797" t="s">
        <v>387</v>
      </c>
      <c r="H649" s="960" t="s">
        <v>665</v>
      </c>
      <c r="I649" s="486"/>
    </row>
    <row r="650" spans="1:9" s="839" customFormat="1" ht="12.75">
      <c r="A650" s="485"/>
      <c r="B650" s="838"/>
      <c r="C650" s="838"/>
      <c r="D650" s="487"/>
      <c r="E650" s="961"/>
      <c r="F650" s="838"/>
      <c r="G650" s="797"/>
      <c r="H650" s="858" t="s">
        <v>580</v>
      </c>
      <c r="I650" s="486"/>
    </row>
    <row r="651" spans="1:9" ht="13.5">
      <c r="A651" s="830"/>
      <c r="B651" s="831"/>
      <c r="C651" s="831"/>
      <c r="D651" s="825"/>
      <c r="E651" s="826"/>
      <c r="F651" s="824"/>
      <c r="G651" s="444"/>
      <c r="H651" s="858" t="s">
        <v>715</v>
      </c>
      <c r="I651" s="828">
        <v>841</v>
      </c>
    </row>
    <row r="652" spans="3:9" ht="5.25" customHeight="1">
      <c r="C652" s="831"/>
      <c r="D652" s="834"/>
      <c r="E652" s="861"/>
      <c r="F652" s="877"/>
      <c r="G652" s="445"/>
      <c r="H652" s="876"/>
      <c r="I652" s="876"/>
    </row>
    <row r="653" spans="1:9" ht="10.5" customHeight="1">
      <c r="A653" s="803"/>
      <c r="B653" s="858"/>
      <c r="C653" s="858"/>
      <c r="D653" s="868"/>
      <c r="E653" s="824"/>
      <c r="F653" s="824"/>
      <c r="G653" s="858"/>
      <c r="H653" s="824"/>
      <c r="I653" s="828"/>
    </row>
    <row r="654" spans="1:9" ht="13.5">
      <c r="A654" s="808"/>
      <c r="B654" s="809"/>
      <c r="C654" s="809"/>
      <c r="D654" s="831"/>
      <c r="E654" s="861"/>
      <c r="F654" s="870" t="s">
        <v>491</v>
      </c>
      <c r="G654" s="871"/>
      <c r="H654" s="870"/>
      <c r="I654" s="879">
        <f>SUM(I646:I651)</f>
        <v>841</v>
      </c>
    </row>
    <row r="655" spans="1:9" ht="10.5" customHeight="1">
      <c r="A655" s="803"/>
      <c r="B655" s="858"/>
      <c r="C655" s="858"/>
      <c r="D655" s="868"/>
      <c r="E655" s="824"/>
      <c r="F655" s="824"/>
      <c r="G655" s="858"/>
      <c r="H655" s="824"/>
      <c r="I655" s="828"/>
    </row>
    <row r="656" spans="1:9" ht="13.5">
      <c r="A656" s="808"/>
      <c r="B656" s="809"/>
      <c r="C656" s="809"/>
      <c r="D656" s="831"/>
      <c r="E656" s="861" t="s">
        <v>458</v>
      </c>
      <c r="F656" s="867"/>
      <c r="G656" s="803"/>
      <c r="H656" s="867"/>
      <c r="I656" s="832">
        <f>+I654+I644</f>
        <v>841</v>
      </c>
    </row>
    <row r="657" spans="3:9" ht="13.5" customHeight="1" hidden="1">
      <c r="C657" s="831"/>
      <c r="D657" s="830"/>
      <c r="E657" s="861"/>
      <c r="F657" s="861"/>
      <c r="G657" s="858"/>
      <c r="H657" s="831"/>
      <c r="I657" s="831"/>
    </row>
    <row r="658" spans="1:8" ht="17.25" customHeight="1" hidden="1">
      <c r="A658" s="808"/>
      <c r="B658" s="809"/>
      <c r="D658" s="927" t="s">
        <v>449</v>
      </c>
      <c r="E658" s="816" t="s">
        <v>44</v>
      </c>
      <c r="F658" s="808"/>
      <c r="G658" s="808"/>
      <c r="H658" s="808"/>
    </row>
    <row r="659" spans="1:9" ht="13.5" hidden="1">
      <c r="A659" s="808"/>
      <c r="B659" s="809"/>
      <c r="C659" s="809"/>
      <c r="D659" s="930"/>
      <c r="E659" s="808" t="s">
        <v>550</v>
      </c>
      <c r="F659" s="808"/>
      <c r="G659" s="808"/>
      <c r="H659" s="808"/>
      <c r="I659" s="830">
        <v>0</v>
      </c>
    </row>
    <row r="660" spans="1:9" ht="10.5" customHeight="1" hidden="1">
      <c r="A660" s="808"/>
      <c r="B660" s="809"/>
      <c r="C660" s="809"/>
      <c r="D660" s="930"/>
      <c r="E660" s="808"/>
      <c r="F660" s="808"/>
      <c r="G660" s="808"/>
      <c r="H660" s="808"/>
      <c r="I660" s="830"/>
    </row>
    <row r="661" spans="1:9" ht="13.5" hidden="1">
      <c r="A661" s="799"/>
      <c r="B661" s="800"/>
      <c r="D661" s="965" t="s">
        <v>450</v>
      </c>
      <c r="E661" s="798" t="s">
        <v>295</v>
      </c>
      <c r="H661" s="803"/>
      <c r="I661" s="804"/>
    </row>
    <row r="662" spans="1:9" ht="13.5" hidden="1">
      <c r="A662" s="808"/>
      <c r="B662" s="809"/>
      <c r="C662" s="809"/>
      <c r="D662" s="809"/>
      <c r="E662" s="808" t="s">
        <v>112</v>
      </c>
      <c r="F662" s="808"/>
      <c r="G662" s="808"/>
      <c r="H662" s="808"/>
      <c r="I662" s="863">
        <v>0</v>
      </c>
    </row>
    <row r="663" spans="1:9" ht="5.25" customHeight="1">
      <c r="A663" s="808"/>
      <c r="B663" s="809"/>
      <c r="C663" s="858"/>
      <c r="D663" s="869"/>
      <c r="E663" s="870"/>
      <c r="F663" s="870"/>
      <c r="G663" s="871"/>
      <c r="H663" s="870"/>
      <c r="I663" s="872"/>
    </row>
    <row r="664" spans="3:9" ht="8.25" customHeight="1">
      <c r="C664" s="831"/>
      <c r="D664" s="831"/>
      <c r="E664" s="861"/>
      <c r="F664" s="861"/>
      <c r="G664" s="858"/>
      <c r="H664" s="831"/>
      <c r="I664" s="831"/>
    </row>
    <row r="665" spans="1:9" ht="14.25" customHeight="1">
      <c r="A665" s="817"/>
      <c r="B665" s="824"/>
      <c r="C665" s="937"/>
      <c r="D665" s="874" t="s">
        <v>500</v>
      </c>
      <c r="E665" s="940"/>
      <c r="F665" s="881"/>
      <c r="G665" s="881"/>
      <c r="H665" s="881"/>
      <c r="I665" s="941">
        <f>+I656+I633+I659+I662</f>
        <v>19508</v>
      </c>
    </row>
    <row r="666" spans="2:4" s="808" customFormat="1" ht="12.75">
      <c r="B666" s="809"/>
      <c r="C666" s="809"/>
      <c r="D666" s="809"/>
    </row>
    <row r="667" spans="2:4" s="808" customFormat="1" ht="12.75">
      <c r="B667" s="809"/>
      <c r="C667" s="809"/>
      <c r="D667" s="809"/>
    </row>
    <row r="668" spans="2:4" s="808" customFormat="1" ht="18.75" customHeight="1">
      <c r="B668" s="809"/>
      <c r="C668" s="851" t="s">
        <v>287</v>
      </c>
      <c r="D668" s="852" t="s">
        <v>482</v>
      </c>
    </row>
    <row r="669" spans="2:4" s="808" customFormat="1" ht="9.75" customHeight="1">
      <c r="B669" s="809"/>
      <c r="C669" s="809"/>
      <c r="D669" s="809"/>
    </row>
    <row r="670" spans="1:9" ht="16.5" customHeight="1">
      <c r="A670" s="817"/>
      <c r="B670" s="824"/>
      <c r="C670" s="824"/>
      <c r="D670" s="834" t="s">
        <v>444</v>
      </c>
      <c r="E670" s="829" t="s">
        <v>300</v>
      </c>
      <c r="F670" s="824"/>
      <c r="G670" s="824"/>
      <c r="H670" s="858"/>
      <c r="I670" s="832"/>
    </row>
    <row r="671" spans="1:9" s="839" customFormat="1" ht="12.75">
      <c r="A671" s="485"/>
      <c r="B671" s="838"/>
      <c r="C671" s="838"/>
      <c r="D671" s="838"/>
      <c r="E671" s="487" t="s">
        <v>29</v>
      </c>
      <c r="F671" s="838" t="s">
        <v>897</v>
      </c>
      <c r="G671" s="960"/>
      <c r="H671" s="960"/>
      <c r="I671" s="486">
        <v>86000</v>
      </c>
    </row>
    <row r="672" spans="1:9" s="839" customFormat="1" ht="9.75" customHeight="1">
      <c r="A672" s="485"/>
      <c r="B672" s="838"/>
      <c r="C672" s="838"/>
      <c r="D672" s="838"/>
      <c r="E672" s="487"/>
      <c r="F672" s="838"/>
      <c r="G672" s="960"/>
      <c r="H672" s="960"/>
      <c r="I672" s="486"/>
    </row>
    <row r="673" spans="1:9" s="839" customFormat="1" ht="12.75">
      <c r="A673" s="485"/>
      <c r="B673" s="838"/>
      <c r="C673" s="838"/>
      <c r="D673" s="838"/>
      <c r="E673" s="487" t="s">
        <v>29</v>
      </c>
      <c r="F673" s="838" t="s">
        <v>193</v>
      </c>
      <c r="G673" s="1205"/>
      <c r="H673" s="838"/>
      <c r="I673" s="486">
        <v>3000</v>
      </c>
    </row>
    <row r="674" spans="1:9" s="839" customFormat="1" ht="9.75" customHeight="1">
      <c r="A674" s="485"/>
      <c r="B674" s="838"/>
      <c r="C674" s="838"/>
      <c r="D674" s="838"/>
      <c r="E674" s="487"/>
      <c r="F674" s="838"/>
      <c r="G674" s="1205"/>
      <c r="H674" s="838"/>
      <c r="I674" s="486"/>
    </row>
    <row r="675" spans="1:9" s="839" customFormat="1" ht="12.75">
      <c r="A675" s="485"/>
      <c r="B675" s="838"/>
      <c r="C675" s="838"/>
      <c r="D675" s="838"/>
      <c r="E675" s="487" t="s">
        <v>29</v>
      </c>
      <c r="F675" s="838" t="s">
        <v>645</v>
      </c>
      <c r="G675" s="1205"/>
      <c r="H675" s="838"/>
      <c r="I675" s="486">
        <v>10000</v>
      </c>
    </row>
    <row r="676" spans="1:9" ht="8.25" customHeight="1">
      <c r="A676" s="817"/>
      <c r="B676" s="824"/>
      <c r="C676" s="824"/>
      <c r="D676" s="824"/>
      <c r="E676" s="801"/>
      <c r="F676" s="858"/>
      <c r="G676" s="858"/>
      <c r="H676" s="858"/>
      <c r="I676" s="879"/>
    </row>
    <row r="677" spans="1:9" ht="16.5" customHeight="1">
      <c r="A677" s="817"/>
      <c r="B677" s="824"/>
      <c r="C677" s="824"/>
      <c r="D677" s="856"/>
      <c r="E677" s="836" t="s">
        <v>56</v>
      </c>
      <c r="F677" s="858"/>
      <c r="G677" s="858"/>
      <c r="H677" s="858"/>
      <c r="I677" s="832">
        <f>SUM(I670:I676)</f>
        <v>99000</v>
      </c>
    </row>
    <row r="678" spans="1:9" ht="9" customHeight="1">
      <c r="A678" s="817"/>
      <c r="B678" s="824"/>
      <c r="C678" s="824"/>
      <c r="D678" s="824"/>
      <c r="E678" s="880"/>
      <c r="F678" s="881"/>
      <c r="G678" s="881"/>
      <c r="H678" s="869"/>
      <c r="I678" s="879"/>
    </row>
    <row r="679" spans="2:4" s="808" customFormat="1" ht="12.75">
      <c r="B679" s="809"/>
      <c r="C679" s="809"/>
      <c r="D679" s="809"/>
    </row>
    <row r="680" spans="2:5" s="808" customFormat="1" ht="13.5">
      <c r="B680" s="809"/>
      <c r="C680" s="809"/>
      <c r="D680" s="834" t="s">
        <v>449</v>
      </c>
      <c r="E680" s="829" t="s">
        <v>296</v>
      </c>
    </row>
    <row r="681" spans="2:9" s="808" customFormat="1" ht="13.5">
      <c r="B681" s="809"/>
      <c r="C681" s="809"/>
      <c r="D681" s="834"/>
      <c r="E681" s="808" t="s">
        <v>609</v>
      </c>
      <c r="I681" s="832">
        <v>65008</v>
      </c>
    </row>
    <row r="682" spans="2:4" s="808" customFormat="1" ht="12.75" hidden="1">
      <c r="B682" s="809"/>
      <c r="C682" s="809"/>
      <c r="D682" s="809"/>
    </row>
    <row r="683" spans="2:5" s="808" customFormat="1" ht="13.5" hidden="1">
      <c r="B683" s="809"/>
      <c r="C683" s="809"/>
      <c r="D683" s="834" t="s">
        <v>450</v>
      </c>
      <c r="E683" s="829" t="s">
        <v>295</v>
      </c>
    </row>
    <row r="684" spans="2:9" s="808" customFormat="1" ht="13.5" hidden="1">
      <c r="B684" s="809"/>
      <c r="C684" s="809"/>
      <c r="D684" s="834"/>
      <c r="E684" s="808" t="s">
        <v>548</v>
      </c>
      <c r="I684" s="832">
        <v>0</v>
      </c>
    </row>
    <row r="685" spans="1:9" ht="9" customHeight="1">
      <c r="A685" s="808"/>
      <c r="B685" s="809"/>
      <c r="C685" s="858"/>
      <c r="D685" s="869"/>
      <c r="E685" s="870"/>
      <c r="F685" s="870"/>
      <c r="G685" s="871"/>
      <c r="H685" s="870"/>
      <c r="I685" s="872"/>
    </row>
    <row r="686" spans="3:9" ht="6" customHeight="1">
      <c r="C686" s="831"/>
      <c r="D686" s="831"/>
      <c r="E686" s="861"/>
      <c r="F686" s="861"/>
      <c r="G686" s="858"/>
      <c r="H686" s="831"/>
      <c r="I686" s="831"/>
    </row>
    <row r="687" spans="1:9" ht="13.5">
      <c r="A687" s="817"/>
      <c r="B687" s="824"/>
      <c r="C687" s="878"/>
      <c r="D687" s="874" t="s">
        <v>501</v>
      </c>
      <c r="E687" s="940"/>
      <c r="F687" s="881"/>
      <c r="G687" s="881"/>
      <c r="H687" s="881"/>
      <c r="I687" s="941">
        <f>+I681+I677+I684</f>
        <v>164008</v>
      </c>
    </row>
    <row r="689" spans="2:4" s="1216" customFormat="1" ht="19.5" customHeight="1">
      <c r="B689" s="1217"/>
      <c r="C689" s="1218" t="s">
        <v>288</v>
      </c>
      <c r="D689" s="1219" t="s">
        <v>483</v>
      </c>
    </row>
    <row r="691" spans="1:9" ht="16.5" customHeight="1">
      <c r="A691" s="817"/>
      <c r="B691" s="824"/>
      <c r="C691" s="824"/>
      <c r="D691" s="831" t="s">
        <v>444</v>
      </c>
      <c r="E691" s="829" t="s">
        <v>300</v>
      </c>
      <c r="F691" s="824"/>
      <c r="G691" s="824"/>
      <c r="H691" s="858"/>
      <c r="I691" s="832"/>
    </row>
    <row r="692" spans="1:9" ht="16.5" customHeight="1">
      <c r="A692" s="817"/>
      <c r="B692" s="824"/>
      <c r="C692" s="824"/>
      <c r="D692" s="824"/>
      <c r="E692" s="825" t="s">
        <v>29</v>
      </c>
      <c r="F692" s="824" t="s">
        <v>194</v>
      </c>
      <c r="G692" s="858"/>
      <c r="H692" s="858"/>
      <c r="I692" s="832"/>
    </row>
    <row r="693" spans="1:9" ht="12" customHeight="1">
      <c r="A693" s="817"/>
      <c r="B693" s="824"/>
      <c r="C693" s="824"/>
      <c r="D693" s="824"/>
      <c r="E693" s="825"/>
      <c r="F693" s="824" t="s">
        <v>179</v>
      </c>
      <c r="G693" s="858"/>
      <c r="H693" s="858"/>
      <c r="I693" s="832"/>
    </row>
    <row r="694" spans="1:9" ht="13.5">
      <c r="A694" s="817"/>
      <c r="B694" s="824"/>
      <c r="C694" s="824"/>
      <c r="D694" s="824"/>
      <c r="E694" s="825"/>
      <c r="F694" s="824" t="s">
        <v>171</v>
      </c>
      <c r="G694" s="801"/>
      <c r="H694" s="824"/>
      <c r="I694" s="832"/>
    </row>
    <row r="695" spans="1:9" ht="12.75">
      <c r="A695" s="817"/>
      <c r="B695" s="824"/>
      <c r="C695" s="824"/>
      <c r="D695" s="824"/>
      <c r="E695" s="825"/>
      <c r="F695" s="824" t="s">
        <v>800</v>
      </c>
      <c r="G695" s="801"/>
      <c r="H695" s="824"/>
      <c r="I695" s="828">
        <v>8000</v>
      </c>
    </row>
    <row r="696" spans="1:9" ht="9.75" customHeight="1">
      <c r="A696" s="817"/>
      <c r="B696" s="824"/>
      <c r="C696" s="824"/>
      <c r="D696" s="824"/>
      <c r="E696" s="825"/>
      <c r="F696" s="824"/>
      <c r="G696" s="801"/>
      <c r="H696" s="824"/>
      <c r="I696" s="828"/>
    </row>
    <row r="697" spans="1:9" ht="16.5" customHeight="1">
      <c r="A697" s="817"/>
      <c r="B697" s="824"/>
      <c r="C697" s="824"/>
      <c r="D697" s="824"/>
      <c r="E697" s="825" t="s">
        <v>29</v>
      </c>
      <c r="F697" s="824" t="s">
        <v>514</v>
      </c>
      <c r="G697" s="801"/>
      <c r="H697" s="824"/>
      <c r="I697" s="828">
        <v>10000</v>
      </c>
    </row>
    <row r="698" spans="1:9" ht="10.5" customHeight="1">
      <c r="A698" s="817"/>
      <c r="B698" s="824"/>
      <c r="C698" s="824"/>
      <c r="D698" s="824"/>
      <c r="E698" s="825"/>
      <c r="F698" s="824"/>
      <c r="G698" s="801"/>
      <c r="H698" s="824"/>
      <c r="I698" s="828"/>
    </row>
    <row r="699" spans="1:9" ht="16.5" customHeight="1">
      <c r="A699" s="817"/>
      <c r="B699" s="824"/>
      <c r="C699" s="824"/>
      <c r="D699" s="824"/>
      <c r="E699" s="825" t="s">
        <v>29</v>
      </c>
      <c r="F699" s="824" t="s">
        <v>852</v>
      </c>
      <c r="G699" s="801"/>
      <c r="H699" s="824"/>
      <c r="I699" s="828">
        <v>12500</v>
      </c>
    </row>
    <row r="700" spans="1:9" ht="8.25" customHeight="1">
      <c r="A700" s="817"/>
      <c r="B700" s="824"/>
      <c r="C700" s="824"/>
      <c r="D700" s="824"/>
      <c r="E700" s="801"/>
      <c r="F700" s="858"/>
      <c r="G700" s="858"/>
      <c r="H700" s="858"/>
      <c r="I700" s="879"/>
    </row>
    <row r="701" spans="1:9" ht="16.5" customHeight="1">
      <c r="A701" s="817"/>
      <c r="B701" s="824"/>
      <c r="C701" s="824"/>
      <c r="D701" s="856"/>
      <c r="E701" s="829" t="s">
        <v>56</v>
      </c>
      <c r="F701" s="858"/>
      <c r="G701" s="858"/>
      <c r="H701" s="858"/>
      <c r="I701" s="832">
        <f>SUM(I691:I700)</f>
        <v>30500</v>
      </c>
    </row>
    <row r="702" spans="1:9" ht="9" customHeight="1">
      <c r="A702" s="817"/>
      <c r="B702" s="824"/>
      <c r="C702" s="824"/>
      <c r="D702" s="824"/>
      <c r="E702" s="880"/>
      <c r="F702" s="881"/>
      <c r="G702" s="881"/>
      <c r="H702" s="869"/>
      <c r="I702" s="879"/>
    </row>
    <row r="704" spans="4:5" ht="13.5" hidden="1">
      <c r="D704" s="831" t="s">
        <v>448</v>
      </c>
      <c r="E704" s="829" t="s">
        <v>447</v>
      </c>
    </row>
    <row r="705" ht="12.75" hidden="1"/>
    <row r="706" spans="5:6" ht="13.5" hidden="1">
      <c r="E706" s="830" t="s">
        <v>453</v>
      </c>
      <c r="F706" s="829" t="s">
        <v>438</v>
      </c>
    </row>
    <row r="707" ht="12.75" hidden="1"/>
    <row r="708" spans="3:9" ht="13.5" hidden="1">
      <c r="C708" s="831"/>
      <c r="D708" s="831"/>
      <c r="E708" s="831"/>
      <c r="F708" s="857" t="s">
        <v>489</v>
      </c>
      <c r="G708" s="858"/>
      <c r="H708" s="831"/>
      <c r="I708" s="831"/>
    </row>
    <row r="709" spans="3:9" ht="13.5" hidden="1">
      <c r="C709" s="831"/>
      <c r="D709" s="831"/>
      <c r="E709" s="831"/>
      <c r="F709" s="824" t="s">
        <v>454</v>
      </c>
      <c r="G709" s="860" t="s">
        <v>532</v>
      </c>
      <c r="H709" s="831"/>
      <c r="I709" s="831"/>
    </row>
    <row r="710" spans="3:9" ht="13.5" hidden="1">
      <c r="C710" s="831"/>
      <c r="D710" s="831"/>
      <c r="E710" s="831"/>
      <c r="F710" s="824"/>
      <c r="G710" s="444" t="s">
        <v>395</v>
      </c>
      <c r="H710" s="824" t="s">
        <v>502</v>
      </c>
      <c r="I710" s="824"/>
    </row>
    <row r="711" spans="3:9" ht="9.75" customHeight="1" hidden="1">
      <c r="C711" s="831"/>
      <c r="D711" s="831"/>
      <c r="E711" s="831"/>
      <c r="F711" s="824"/>
      <c r="G711" s="858"/>
      <c r="H711" s="831"/>
      <c r="I711" s="876"/>
    </row>
    <row r="712" spans="3:9" ht="19.5" customHeight="1" hidden="1">
      <c r="C712" s="831"/>
      <c r="D712" s="831"/>
      <c r="E712" s="830"/>
      <c r="F712" s="877" t="s">
        <v>491</v>
      </c>
      <c r="G712" s="869"/>
      <c r="H712" s="876"/>
      <c r="I712" s="876">
        <f>SUM(I707:I711)</f>
        <v>0</v>
      </c>
    </row>
    <row r="713" spans="1:9" ht="15.75" customHeight="1">
      <c r="A713" s="830"/>
      <c r="B713" s="831"/>
      <c r="C713" s="831"/>
      <c r="D713" s="834" t="s">
        <v>457</v>
      </c>
      <c r="E713" s="829" t="s">
        <v>447</v>
      </c>
      <c r="F713" s="831"/>
      <c r="G713" s="858"/>
      <c r="I713" s="828"/>
    </row>
    <row r="714" spans="1:8" ht="13.5" hidden="1">
      <c r="A714" s="799"/>
      <c r="B714" s="800"/>
      <c r="C714" s="800"/>
      <c r="D714" s="813"/>
      <c r="E714" s="798"/>
      <c r="F714" s="803"/>
      <c r="H714" s="803"/>
    </row>
    <row r="715" spans="3:9" ht="13.5" hidden="1">
      <c r="C715" s="831"/>
      <c r="D715" s="834"/>
      <c r="E715" s="830" t="s">
        <v>452</v>
      </c>
      <c r="F715" s="829" t="s">
        <v>439</v>
      </c>
      <c r="G715" s="444"/>
      <c r="H715" s="824"/>
      <c r="I715" s="831"/>
    </row>
    <row r="716" spans="1:9" ht="16.5" customHeight="1" hidden="1">
      <c r="A716" s="817"/>
      <c r="B716" s="824"/>
      <c r="C716" s="824"/>
      <c r="D716" s="825"/>
      <c r="E716" s="857"/>
      <c r="F716" s="824" t="s">
        <v>29</v>
      </c>
      <c r="G716" s="857" t="s">
        <v>642</v>
      </c>
      <c r="H716" s="858"/>
      <c r="I716" s="828"/>
    </row>
    <row r="717" spans="1:9" s="839" customFormat="1" ht="15.75" customHeight="1" hidden="1">
      <c r="A717" s="485"/>
      <c r="B717" s="838"/>
      <c r="C717" s="838"/>
      <c r="D717" s="487"/>
      <c r="E717" s="961"/>
      <c r="F717" s="838"/>
      <c r="G717" s="797" t="s">
        <v>664</v>
      </c>
      <c r="H717" s="960"/>
      <c r="I717" s="486"/>
    </row>
    <row r="718" spans="3:9" ht="13.5" hidden="1">
      <c r="C718" s="831"/>
      <c r="D718" s="834"/>
      <c r="E718" s="861"/>
      <c r="F718" s="861"/>
      <c r="G718" s="444" t="s">
        <v>643</v>
      </c>
      <c r="H718" s="831"/>
      <c r="I718" s="831"/>
    </row>
    <row r="719" spans="3:9" ht="5.25" customHeight="1" hidden="1">
      <c r="C719" s="831"/>
      <c r="D719" s="834"/>
      <c r="E719" s="861"/>
      <c r="F719" s="877"/>
      <c r="G719" s="445"/>
      <c r="H719" s="876"/>
      <c r="I719" s="876"/>
    </row>
    <row r="720" spans="1:9" ht="10.5" customHeight="1" hidden="1">
      <c r="A720" s="803"/>
      <c r="B720" s="858"/>
      <c r="C720" s="858"/>
      <c r="D720" s="868"/>
      <c r="E720" s="824"/>
      <c r="F720" s="824"/>
      <c r="G720" s="858"/>
      <c r="H720" s="824"/>
      <c r="I720" s="828"/>
    </row>
    <row r="721" spans="1:9" ht="13.5" hidden="1">
      <c r="A721" s="808"/>
      <c r="B721" s="809"/>
      <c r="C721" s="809"/>
      <c r="D721" s="831"/>
      <c r="E721" s="861"/>
      <c r="F721" s="870" t="s">
        <v>644</v>
      </c>
      <c r="G721" s="871"/>
      <c r="H721" s="870"/>
      <c r="I721" s="879">
        <f>SUM(I714:I718)</f>
        <v>0</v>
      </c>
    </row>
    <row r="722" spans="3:9" ht="5.25" customHeight="1">
      <c r="C722" s="831"/>
      <c r="D722" s="830"/>
      <c r="E722" s="861"/>
      <c r="F722" s="861"/>
      <c r="G722" s="858"/>
      <c r="H722" s="831"/>
      <c r="I722" s="831"/>
    </row>
    <row r="723" spans="3:9" ht="19.5" customHeight="1">
      <c r="C723" s="831"/>
      <c r="D723" s="831"/>
      <c r="E723" s="830" t="s">
        <v>503</v>
      </c>
      <c r="F723" s="829" t="s">
        <v>438</v>
      </c>
      <c r="G723" s="831"/>
      <c r="H723" s="831"/>
      <c r="I723" s="831"/>
    </row>
    <row r="724" spans="3:9" ht="19.5" customHeight="1">
      <c r="C724" s="831"/>
      <c r="D724" s="831"/>
      <c r="E724" s="834" t="s">
        <v>29</v>
      </c>
      <c r="F724" s="857" t="s">
        <v>489</v>
      </c>
      <c r="G724" s="858"/>
      <c r="H724" s="831"/>
      <c r="I724" s="831"/>
    </row>
    <row r="725" spans="3:9" ht="15" customHeight="1">
      <c r="C725" s="831"/>
      <c r="D725" s="831"/>
      <c r="E725" s="834"/>
      <c r="F725" s="824" t="s">
        <v>454</v>
      </c>
      <c r="G725" s="860" t="s">
        <v>820</v>
      </c>
      <c r="H725" s="831"/>
      <c r="I725" s="824">
        <v>4000</v>
      </c>
    </row>
    <row r="726" spans="3:9" ht="8.25" customHeight="1">
      <c r="C726" s="831"/>
      <c r="D726" s="831"/>
      <c r="E726" s="834"/>
      <c r="F726" s="824"/>
      <c r="G726" s="444"/>
      <c r="H726" s="824"/>
      <c r="I726" s="881"/>
    </row>
    <row r="727" spans="3:9" ht="16.5" customHeight="1">
      <c r="C727" s="831"/>
      <c r="D727" s="831"/>
      <c r="E727" s="872"/>
      <c r="F727" s="877" t="s">
        <v>491</v>
      </c>
      <c r="G727" s="869"/>
      <c r="H727" s="876"/>
      <c r="I727" s="876">
        <f>SUM(I723:I726)</f>
        <v>4000</v>
      </c>
    </row>
    <row r="728" spans="3:9" ht="14.25" customHeight="1">
      <c r="C728" s="831"/>
      <c r="D728" s="831"/>
      <c r="E728" s="861"/>
      <c r="F728" s="861"/>
      <c r="G728" s="858"/>
      <c r="H728" s="831"/>
      <c r="I728" s="831"/>
    </row>
    <row r="729" spans="5:6" ht="13.5">
      <c r="E729" s="830" t="s">
        <v>736</v>
      </c>
      <c r="F729" s="829" t="s">
        <v>297</v>
      </c>
    </row>
    <row r="730" ht="7.5" customHeight="1">
      <c r="I730" s="824"/>
    </row>
    <row r="731" spans="6:9" ht="12.75">
      <c r="F731" s="824" t="s">
        <v>47</v>
      </c>
      <c r="G731" s="857" t="s">
        <v>48</v>
      </c>
      <c r="H731" s="824"/>
      <c r="I731" s="824"/>
    </row>
    <row r="732" spans="6:9" ht="12.75">
      <c r="F732" s="858"/>
      <c r="G732" s="824" t="s">
        <v>308</v>
      </c>
      <c r="H732" s="824" t="s">
        <v>49</v>
      </c>
      <c r="I732" s="824">
        <v>15000</v>
      </c>
    </row>
    <row r="733" spans="6:9" ht="12" customHeight="1">
      <c r="F733" s="824"/>
      <c r="G733" s="858"/>
      <c r="H733" s="824"/>
      <c r="I733" s="824"/>
    </row>
    <row r="734" spans="6:9" ht="12.75">
      <c r="F734" s="824" t="s">
        <v>50</v>
      </c>
      <c r="G734" s="857" t="s">
        <v>828</v>
      </c>
      <c r="H734" s="824"/>
      <c r="I734" s="824">
        <v>15000</v>
      </c>
    </row>
    <row r="735" spans="6:9" ht="12.75">
      <c r="F735" s="824"/>
      <c r="G735" s="857" t="s">
        <v>829</v>
      </c>
      <c r="H735" s="824"/>
      <c r="I735" s="824">
        <v>10000</v>
      </c>
    </row>
    <row r="736" ht="13.5" customHeight="1">
      <c r="I736" s="824"/>
    </row>
    <row r="737" spans="6:9" ht="12.75">
      <c r="F737" s="824" t="s">
        <v>51</v>
      </c>
      <c r="G737" s="857" t="s">
        <v>125</v>
      </c>
      <c r="H737" s="824"/>
      <c r="I737" s="824"/>
    </row>
    <row r="738" spans="7:9" ht="16.5" customHeight="1">
      <c r="G738" s="825" t="s">
        <v>308</v>
      </c>
      <c r="H738" s="824" t="s">
        <v>175</v>
      </c>
      <c r="I738" s="824"/>
    </row>
    <row r="739" spans="7:9" ht="12.75">
      <c r="G739" s="917"/>
      <c r="H739" s="824" t="s">
        <v>176</v>
      </c>
      <c r="I739" s="824">
        <v>40000</v>
      </c>
    </row>
    <row r="740" spans="8:9" ht="11.25" customHeight="1">
      <c r="H740" s="824"/>
      <c r="I740" s="824"/>
    </row>
    <row r="741" spans="6:9" ht="12.75">
      <c r="F741" s="858" t="s">
        <v>174</v>
      </c>
      <c r="G741" s="857" t="s">
        <v>666</v>
      </c>
      <c r="H741" s="824"/>
      <c r="I741" s="824">
        <f>20800+10437</f>
        <v>31237</v>
      </c>
    </row>
    <row r="742" spans="6:9" ht="9.75" customHeight="1">
      <c r="F742" s="858"/>
      <c r="G742" s="857"/>
      <c r="H742" s="824"/>
      <c r="I742" s="824"/>
    </row>
    <row r="743" spans="6:9" ht="12.75">
      <c r="F743" s="858" t="s">
        <v>185</v>
      </c>
      <c r="G743" s="857" t="s">
        <v>737</v>
      </c>
      <c r="H743" s="824"/>
      <c r="I743" s="824"/>
    </row>
    <row r="744" spans="6:9" ht="12.75">
      <c r="F744" s="858"/>
      <c r="G744" s="857" t="s">
        <v>768</v>
      </c>
      <c r="H744" s="824"/>
      <c r="I744" s="824">
        <v>61300</v>
      </c>
    </row>
    <row r="745" spans="8:9" ht="7.5" customHeight="1">
      <c r="H745" s="824"/>
      <c r="I745" s="881"/>
    </row>
    <row r="746" spans="5:9" ht="14.25" customHeight="1">
      <c r="E746" s="830"/>
      <c r="F746" s="861" t="s">
        <v>505</v>
      </c>
      <c r="G746" s="802"/>
      <c r="H746" s="824"/>
      <c r="I746" s="831">
        <f>SUM(I729:I745)</f>
        <v>172537</v>
      </c>
    </row>
    <row r="747" spans="5:9" ht="6" customHeight="1">
      <c r="E747" s="802"/>
      <c r="F747" s="910"/>
      <c r="G747" s="910"/>
      <c r="H747" s="881"/>
      <c r="I747" s="881"/>
    </row>
    <row r="748" spans="5:9" ht="6" customHeight="1">
      <c r="E748" s="802"/>
      <c r="H748" s="824"/>
      <c r="I748" s="824"/>
    </row>
    <row r="749" spans="3:9" ht="16.5" customHeight="1">
      <c r="C749" s="831"/>
      <c r="D749" s="831"/>
      <c r="E749" s="861" t="s">
        <v>458</v>
      </c>
      <c r="F749" s="861"/>
      <c r="G749" s="858"/>
      <c r="H749" s="831"/>
      <c r="I749" s="831">
        <f>+I746+I712+I727</f>
        <v>176537</v>
      </c>
    </row>
    <row r="750" spans="4:9" ht="5.25" customHeight="1">
      <c r="D750" s="942"/>
      <c r="E750" s="910"/>
      <c r="F750" s="910"/>
      <c r="G750" s="910"/>
      <c r="H750" s="881"/>
      <c r="I750" s="881"/>
    </row>
    <row r="751" spans="3:9" ht="9" customHeight="1">
      <c r="C751" s="831"/>
      <c r="D751" s="831"/>
      <c r="E751" s="861"/>
      <c r="F751" s="861"/>
      <c r="G751" s="858"/>
      <c r="H751" s="831"/>
      <c r="I751" s="831"/>
    </row>
    <row r="752" spans="1:9" ht="13.5">
      <c r="A752" s="817"/>
      <c r="B752" s="824"/>
      <c r="C752" s="937"/>
      <c r="D752" s="937" t="s">
        <v>504</v>
      </c>
      <c r="E752" s="859"/>
      <c r="F752" s="824"/>
      <c r="G752" s="824"/>
      <c r="H752" s="824"/>
      <c r="I752" s="864">
        <f>+I749+I701</f>
        <v>207037</v>
      </c>
    </row>
    <row r="753" spans="1:9" ht="6" customHeight="1">
      <c r="A753" s="817"/>
      <c r="B753" s="824"/>
      <c r="C753" s="824"/>
      <c r="D753" s="881"/>
      <c r="E753" s="881"/>
      <c r="F753" s="943"/>
      <c r="G753" s="881"/>
      <c r="H753" s="869"/>
      <c r="I753" s="866"/>
    </row>
    <row r="754" ht="15.75" customHeight="1"/>
    <row r="755" spans="2:4" s="808" customFormat="1" ht="13.5">
      <c r="B755" s="809"/>
      <c r="C755" s="851" t="s">
        <v>289</v>
      </c>
      <c r="D755" s="852" t="s">
        <v>484</v>
      </c>
    </row>
    <row r="756" spans="4:9" ht="13.5">
      <c r="D756" s="834" t="s">
        <v>444</v>
      </c>
      <c r="E756" s="829" t="s">
        <v>300</v>
      </c>
      <c r="I756" s="831"/>
    </row>
    <row r="757" spans="5:9" ht="19.5" customHeight="1">
      <c r="E757" s="856" t="s">
        <v>310</v>
      </c>
      <c r="F757" s="824" t="s">
        <v>853</v>
      </c>
      <c r="I757" s="824">
        <v>3596</v>
      </c>
    </row>
    <row r="758" spans="5:9" ht="6.75" customHeight="1">
      <c r="E758" s="856"/>
      <c r="F758" s="824"/>
      <c r="I758" s="910"/>
    </row>
    <row r="759" spans="4:9" ht="13.5">
      <c r="D759" s="831"/>
      <c r="E759" s="836" t="s">
        <v>56</v>
      </c>
      <c r="F759" s="824"/>
      <c r="I759" s="831">
        <f>SUM(I757:I758)</f>
        <v>3596</v>
      </c>
    </row>
    <row r="760" spans="4:9" ht="7.5" customHeight="1">
      <c r="D760" s="944"/>
      <c r="E760" s="925"/>
      <c r="F760" s="881"/>
      <c r="G760" s="910"/>
      <c r="H760" s="910"/>
      <c r="I760" s="910"/>
    </row>
    <row r="762" spans="3:9" ht="13.5">
      <c r="C762" s="831"/>
      <c r="D762" s="834" t="s">
        <v>448</v>
      </c>
      <c r="E762" s="829" t="s">
        <v>447</v>
      </c>
      <c r="F762" s="831"/>
      <c r="G762" s="831"/>
      <c r="H762" s="831"/>
      <c r="I762" s="831"/>
    </row>
    <row r="763" spans="3:9" ht="19.5" customHeight="1">
      <c r="C763" s="831"/>
      <c r="D763" s="831"/>
      <c r="E763" s="831" t="s">
        <v>452</v>
      </c>
      <c r="F763" s="829" t="s">
        <v>439</v>
      </c>
      <c r="G763" s="831"/>
      <c r="H763" s="831"/>
      <c r="I763" s="831"/>
    </row>
    <row r="764" spans="3:9" ht="15.75" customHeight="1">
      <c r="C764" s="831"/>
      <c r="D764" s="831"/>
      <c r="E764" s="831"/>
      <c r="F764" s="857" t="s">
        <v>180</v>
      </c>
      <c r="G764" s="858"/>
      <c r="H764" s="831"/>
      <c r="I764" s="831"/>
    </row>
    <row r="765" spans="3:9" ht="16.5" customHeight="1">
      <c r="C765" s="831"/>
      <c r="D765" s="831"/>
      <c r="E765" s="831"/>
      <c r="F765" s="824" t="s">
        <v>454</v>
      </c>
      <c r="G765" s="858" t="s">
        <v>173</v>
      </c>
      <c r="H765" s="831"/>
      <c r="I765" s="824">
        <v>20069</v>
      </c>
    </row>
    <row r="766" spans="3:9" ht="6" customHeight="1">
      <c r="C766" s="831"/>
      <c r="D766" s="831"/>
      <c r="E766" s="831"/>
      <c r="F766" s="824"/>
      <c r="G766" s="858"/>
      <c r="H766" s="831"/>
      <c r="I766" s="876"/>
    </row>
    <row r="767" spans="3:9" ht="19.5" customHeight="1">
      <c r="C767" s="831"/>
      <c r="D767" s="831"/>
      <c r="E767" s="876"/>
      <c r="F767" s="877" t="s">
        <v>488</v>
      </c>
      <c r="G767" s="869"/>
      <c r="H767" s="876"/>
      <c r="I767" s="876">
        <f>SUM(I763:I766)</f>
        <v>20069</v>
      </c>
    </row>
    <row r="768" spans="3:9" ht="19.5" customHeight="1">
      <c r="C768" s="831"/>
      <c r="D768" s="831"/>
      <c r="E768" s="962" t="s">
        <v>458</v>
      </c>
      <c r="F768" s="962"/>
      <c r="G768" s="963"/>
      <c r="H768" s="1100"/>
      <c r="I768" s="1100">
        <f>+I767</f>
        <v>20069</v>
      </c>
    </row>
    <row r="769" spans="2:4" s="808" customFormat="1" ht="12.75" hidden="1">
      <c r="B769" s="809"/>
      <c r="C769" s="809"/>
      <c r="D769" s="809"/>
    </row>
    <row r="770" spans="2:5" s="808" customFormat="1" ht="13.5" hidden="1">
      <c r="B770" s="809"/>
      <c r="C770" s="809"/>
      <c r="D770" s="834" t="s">
        <v>449</v>
      </c>
      <c r="E770" s="829" t="s">
        <v>296</v>
      </c>
    </row>
    <row r="771" spans="2:9" s="808" customFormat="1" ht="13.5" hidden="1">
      <c r="B771" s="809"/>
      <c r="C771" s="809"/>
      <c r="D771" s="834"/>
      <c r="E771" s="808" t="s">
        <v>609</v>
      </c>
      <c r="I771" s="832">
        <v>0</v>
      </c>
    </row>
    <row r="772" spans="3:9" ht="2.25" customHeight="1">
      <c r="C772" s="831"/>
      <c r="D772" s="876"/>
      <c r="E772" s="877"/>
      <c r="F772" s="877"/>
      <c r="G772" s="869"/>
      <c r="H772" s="876"/>
      <c r="I772" s="876"/>
    </row>
    <row r="773" ht="4.5" customHeight="1"/>
    <row r="774" spans="1:9" ht="13.5">
      <c r="A774" s="817"/>
      <c r="B774" s="824"/>
      <c r="C774" s="937"/>
      <c r="D774" s="937" t="s">
        <v>610</v>
      </c>
      <c r="E774" s="859"/>
      <c r="F774" s="824"/>
      <c r="G774" s="824"/>
      <c r="H774" s="824"/>
      <c r="I774" s="864">
        <f>+I771+I768+I759</f>
        <v>23665</v>
      </c>
    </row>
    <row r="775" spans="1:9" ht="5.25" customHeight="1">
      <c r="A775" s="817"/>
      <c r="B775" s="824"/>
      <c r="C775" s="881"/>
      <c r="D775" s="881"/>
      <c r="E775" s="881"/>
      <c r="F775" s="943"/>
      <c r="G775" s="881"/>
      <c r="H775" s="869"/>
      <c r="I775" s="866"/>
    </row>
    <row r="777" spans="2:4" s="808" customFormat="1" ht="16.5" customHeight="1">
      <c r="B777" s="809"/>
      <c r="C777" s="937" t="s">
        <v>290</v>
      </c>
      <c r="D777" s="852" t="s">
        <v>485</v>
      </c>
    </row>
    <row r="778" ht="12.75" customHeight="1"/>
    <row r="779" spans="4:9" ht="13.5">
      <c r="D779" s="834" t="s">
        <v>444</v>
      </c>
      <c r="E779" s="829" t="s">
        <v>300</v>
      </c>
      <c r="I779" s="831"/>
    </row>
    <row r="780" spans="5:9" ht="23.25" customHeight="1">
      <c r="E780" s="855" t="s">
        <v>310</v>
      </c>
      <c r="F780" s="824" t="s">
        <v>899</v>
      </c>
      <c r="I780" s="824">
        <v>650</v>
      </c>
    </row>
    <row r="781" spans="5:9" ht="20.25" customHeight="1">
      <c r="E781" s="855" t="s">
        <v>310</v>
      </c>
      <c r="F781" s="824" t="s">
        <v>854</v>
      </c>
      <c r="I781" s="824">
        <v>2000</v>
      </c>
    </row>
    <row r="782" spans="5:9" ht="21.75" customHeight="1">
      <c r="E782" s="855" t="s">
        <v>310</v>
      </c>
      <c r="F782" s="824" t="s">
        <v>824</v>
      </c>
      <c r="I782" s="824">
        <v>13000</v>
      </c>
    </row>
    <row r="783" spans="5:9" ht="19.5" customHeight="1">
      <c r="E783" s="855" t="s">
        <v>308</v>
      </c>
      <c r="F783" s="824" t="s">
        <v>53</v>
      </c>
      <c r="I783" s="824">
        <v>2000</v>
      </c>
    </row>
    <row r="784" spans="5:9" ht="21.75" customHeight="1">
      <c r="E784" s="855" t="s">
        <v>308</v>
      </c>
      <c r="F784" s="824" t="s">
        <v>513</v>
      </c>
      <c r="I784" s="824"/>
    </row>
    <row r="785" spans="5:9" ht="16.5" customHeight="1">
      <c r="E785" s="856"/>
      <c r="F785" s="824" t="s">
        <v>646</v>
      </c>
      <c r="I785" s="824">
        <v>6630</v>
      </c>
    </row>
    <row r="786" spans="5:9" ht="19.5" customHeight="1">
      <c r="E786" s="855" t="s">
        <v>308</v>
      </c>
      <c r="F786" s="824" t="s">
        <v>716</v>
      </c>
      <c r="I786" s="824"/>
    </row>
    <row r="787" spans="5:9" ht="12.75">
      <c r="E787" s="856"/>
      <c r="F787" s="824" t="s">
        <v>717</v>
      </c>
      <c r="I787" s="824">
        <v>800</v>
      </c>
    </row>
    <row r="788" spans="5:9" ht="6.75" customHeight="1">
      <c r="E788" s="856"/>
      <c r="F788" s="824"/>
      <c r="I788" s="910"/>
    </row>
    <row r="789" spans="4:9" ht="13.5">
      <c r="D789" s="831"/>
      <c r="E789" s="836" t="s">
        <v>56</v>
      </c>
      <c r="F789" s="824"/>
      <c r="I789" s="831">
        <f>SUM(I779:I788)</f>
        <v>25080</v>
      </c>
    </row>
    <row r="790" spans="4:9" ht="7.5" customHeight="1">
      <c r="D790" s="944"/>
      <c r="E790" s="925"/>
      <c r="F790" s="881"/>
      <c r="G790" s="910"/>
      <c r="H790" s="910"/>
      <c r="I790" s="910"/>
    </row>
    <row r="791" spans="5:6" ht="12.75">
      <c r="E791" s="856"/>
      <c r="F791" s="824"/>
    </row>
    <row r="792" spans="3:9" ht="15.75" customHeight="1">
      <c r="C792" s="831"/>
      <c r="D792" s="834" t="s">
        <v>448</v>
      </c>
      <c r="E792" s="829" t="s">
        <v>447</v>
      </c>
      <c r="F792" s="831"/>
      <c r="G792" s="831"/>
      <c r="H792" s="831"/>
      <c r="I792" s="831"/>
    </row>
    <row r="793" ht="9.75" customHeight="1"/>
    <row r="794" spans="5:6" ht="16.5" customHeight="1">
      <c r="E794" s="830" t="s">
        <v>503</v>
      </c>
      <c r="F794" s="829" t="s">
        <v>438</v>
      </c>
    </row>
    <row r="795" spans="6:9" ht="9" customHeight="1">
      <c r="F795" s="856"/>
      <c r="G795" s="824"/>
      <c r="H795" s="856"/>
      <c r="I795" s="824"/>
    </row>
    <row r="796" spans="6:9" ht="12.75">
      <c r="F796" s="856" t="s">
        <v>310</v>
      </c>
      <c r="G796" s="824" t="s">
        <v>533</v>
      </c>
      <c r="H796" s="856"/>
      <c r="I796" s="824">
        <v>5000</v>
      </c>
    </row>
    <row r="797" spans="6:9" ht="6" customHeight="1">
      <c r="F797" s="856"/>
      <c r="G797" s="824"/>
      <c r="H797" s="856"/>
      <c r="I797" s="824"/>
    </row>
    <row r="798" spans="6:9" ht="12.75">
      <c r="F798" s="856" t="s">
        <v>310</v>
      </c>
      <c r="G798" s="824" t="s">
        <v>680</v>
      </c>
      <c r="H798" s="856"/>
      <c r="I798" s="824">
        <v>4000</v>
      </c>
    </row>
    <row r="799" spans="6:9" ht="6" customHeight="1">
      <c r="F799" s="856"/>
      <c r="G799" s="824"/>
      <c r="H799" s="856"/>
      <c r="I799" s="824"/>
    </row>
    <row r="800" spans="6:9" ht="12.75">
      <c r="F800" s="856" t="s">
        <v>310</v>
      </c>
      <c r="G800" s="824" t="s">
        <v>506</v>
      </c>
      <c r="H800" s="856"/>
      <c r="I800" s="824">
        <v>25000</v>
      </c>
    </row>
    <row r="801" ht="6" customHeight="1">
      <c r="I801" s="824"/>
    </row>
    <row r="802" spans="3:9" ht="13.5">
      <c r="C802" s="831"/>
      <c r="D802" s="831"/>
      <c r="E802" s="831"/>
      <c r="F802" s="856" t="s">
        <v>310</v>
      </c>
      <c r="G802" s="857" t="s">
        <v>489</v>
      </c>
      <c r="H802" s="831"/>
      <c r="I802" s="831"/>
    </row>
    <row r="803" spans="2:9" s="839" customFormat="1" ht="12" customHeight="1">
      <c r="B803" s="1205"/>
      <c r="C803" s="1206"/>
      <c r="D803" s="1206"/>
      <c r="E803" s="1206"/>
      <c r="G803" s="838" t="s">
        <v>454</v>
      </c>
      <c r="H803" s="1207" t="s">
        <v>535</v>
      </c>
      <c r="I803" s="1206"/>
    </row>
    <row r="804" spans="3:9" ht="13.5">
      <c r="C804" s="831"/>
      <c r="D804" s="831"/>
      <c r="E804" s="831"/>
      <c r="F804" s="824"/>
      <c r="G804" s="444"/>
      <c r="H804" s="824" t="s">
        <v>534</v>
      </c>
      <c r="I804" s="824">
        <v>65000</v>
      </c>
    </row>
    <row r="805" spans="2:9" s="839" customFormat="1" ht="18" customHeight="1">
      <c r="B805" s="1205"/>
      <c r="C805" s="1206"/>
      <c r="D805" s="1206"/>
      <c r="E805" s="1206"/>
      <c r="G805" s="838" t="s">
        <v>454</v>
      </c>
      <c r="H805" s="1207" t="s">
        <v>718</v>
      </c>
      <c r="I805" s="1206"/>
    </row>
    <row r="806" spans="3:9" ht="13.5">
      <c r="C806" s="831"/>
      <c r="D806" s="831"/>
      <c r="E806" s="831"/>
      <c r="F806" s="824"/>
      <c r="G806" s="444"/>
      <c r="H806" s="824" t="s">
        <v>534</v>
      </c>
      <c r="I806" s="824">
        <v>105000</v>
      </c>
    </row>
    <row r="807" spans="3:9" ht="6" customHeight="1">
      <c r="C807" s="831"/>
      <c r="D807" s="831"/>
      <c r="E807" s="831"/>
      <c r="F807" s="824"/>
      <c r="G807" s="858"/>
      <c r="H807" s="831"/>
      <c r="I807" s="876"/>
    </row>
    <row r="808" spans="3:9" ht="17.25" customHeight="1">
      <c r="C808" s="831"/>
      <c r="D808" s="831"/>
      <c r="E808" s="830"/>
      <c r="F808" s="877" t="s">
        <v>491</v>
      </c>
      <c r="G808" s="869"/>
      <c r="H808" s="876"/>
      <c r="I808" s="876">
        <f>SUM(I794:I807)</f>
        <v>204000</v>
      </c>
    </row>
    <row r="809" ht="6.75" customHeight="1"/>
    <row r="810" spans="3:9" ht="13.5">
      <c r="C810" s="831"/>
      <c r="D810" s="831"/>
      <c r="E810" s="877" t="s">
        <v>458</v>
      </c>
      <c r="F810" s="876"/>
      <c r="G810" s="876"/>
      <c r="H810" s="876"/>
      <c r="I810" s="876">
        <f>+I808</f>
        <v>204000</v>
      </c>
    </row>
    <row r="811" spans="3:9" ht="10.5" customHeight="1">
      <c r="C811" s="831"/>
      <c r="D811" s="831"/>
      <c r="E811" s="861"/>
      <c r="F811" s="831"/>
      <c r="G811" s="831"/>
      <c r="H811" s="831"/>
      <c r="I811" s="831"/>
    </row>
    <row r="812" spans="1:8" ht="17.25" customHeight="1">
      <c r="A812" s="808"/>
      <c r="B812" s="809"/>
      <c r="D812" s="927" t="s">
        <v>450</v>
      </c>
      <c r="E812" s="816" t="s">
        <v>295</v>
      </c>
      <c r="F812" s="808"/>
      <c r="G812" s="808"/>
      <c r="H812" s="808"/>
    </row>
    <row r="813" spans="1:9" ht="13.5">
      <c r="A813" s="808"/>
      <c r="B813" s="809"/>
      <c r="C813" s="809"/>
      <c r="E813" s="808" t="s">
        <v>738</v>
      </c>
      <c r="F813" s="808"/>
      <c r="G813" s="808"/>
      <c r="H813" s="808"/>
      <c r="I813" s="830">
        <v>11500</v>
      </c>
    </row>
    <row r="814" spans="4:9" ht="9" customHeight="1">
      <c r="D814" s="942"/>
      <c r="E814" s="925"/>
      <c r="F814" s="881"/>
      <c r="G814" s="910"/>
      <c r="H814" s="910"/>
      <c r="I814" s="910"/>
    </row>
    <row r="815" spans="3:9" ht="13.5" hidden="1">
      <c r="C815" s="831"/>
      <c r="D815" s="834" t="s">
        <v>739</v>
      </c>
      <c r="E815" s="829" t="s">
        <v>740</v>
      </c>
      <c r="F815" s="831"/>
      <c r="G815" s="831"/>
      <c r="H815" s="831"/>
      <c r="I815" s="831"/>
    </row>
    <row r="816" ht="12.75" hidden="1"/>
    <row r="817" spans="5:6" ht="13.5" hidden="1">
      <c r="E817" s="830" t="s">
        <v>702</v>
      </c>
      <c r="F817" s="829" t="s">
        <v>577</v>
      </c>
    </row>
    <row r="818" spans="6:9" ht="9" customHeight="1" hidden="1">
      <c r="F818" s="856"/>
      <c r="G818" s="824"/>
      <c r="H818" s="856"/>
      <c r="I818" s="824"/>
    </row>
    <row r="819" spans="3:9" ht="13.5" hidden="1">
      <c r="C819" s="831"/>
      <c r="D819" s="831"/>
      <c r="E819" s="831"/>
      <c r="F819" s="856" t="s">
        <v>310</v>
      </c>
      <c r="G819" s="857" t="s">
        <v>489</v>
      </c>
      <c r="H819" s="831"/>
      <c r="I819" s="831"/>
    </row>
    <row r="820" spans="3:9" ht="18" customHeight="1" hidden="1">
      <c r="C820" s="831"/>
      <c r="D820" s="831"/>
      <c r="E820" s="831"/>
      <c r="G820" s="824" t="s">
        <v>454</v>
      </c>
      <c r="H820" s="858" t="s">
        <v>741</v>
      </c>
      <c r="I820" s="881"/>
    </row>
    <row r="821" ht="10.5" customHeight="1" hidden="1"/>
    <row r="822" spans="3:9" ht="13.5" hidden="1">
      <c r="C822" s="831"/>
      <c r="D822" s="831"/>
      <c r="E822" s="877" t="s">
        <v>567</v>
      </c>
      <c r="F822" s="876"/>
      <c r="G822" s="876"/>
      <c r="H822" s="876"/>
      <c r="I822" s="876">
        <f>SUM(I820:I821)</f>
        <v>0</v>
      </c>
    </row>
    <row r="823" spans="3:9" ht="6" customHeight="1">
      <c r="C823" s="831"/>
      <c r="D823" s="831"/>
      <c r="E823" s="861"/>
      <c r="F823" s="831"/>
      <c r="G823" s="831"/>
      <c r="H823" s="831"/>
      <c r="I823" s="831"/>
    </row>
    <row r="824" spans="2:9" s="808" customFormat="1" ht="13.5">
      <c r="B824" s="809"/>
      <c r="C824" s="937"/>
      <c r="D824" s="874" t="s">
        <v>769</v>
      </c>
      <c r="E824" s="871"/>
      <c r="F824" s="871"/>
      <c r="G824" s="871"/>
      <c r="H824" s="871"/>
      <c r="I824" s="945">
        <f>+I808+I789+I813+I822</f>
        <v>240580</v>
      </c>
    </row>
    <row r="825" ht="20.25" customHeight="1"/>
    <row r="826" spans="2:4" s="808" customFormat="1" ht="13.5">
      <c r="B826" s="809"/>
      <c r="C826" s="851" t="s">
        <v>291</v>
      </c>
      <c r="D826" s="852" t="s">
        <v>134</v>
      </c>
    </row>
    <row r="827" ht="9" customHeight="1"/>
    <row r="828" spans="4:9" ht="13.5">
      <c r="D828" s="834" t="s">
        <v>444</v>
      </c>
      <c r="E828" s="829" t="s">
        <v>300</v>
      </c>
      <c r="I828" s="831"/>
    </row>
    <row r="829" spans="4:9" ht="5.25" customHeight="1">
      <c r="D829" s="938"/>
      <c r="E829" s="856"/>
      <c r="F829" s="824"/>
      <c r="I829" s="824"/>
    </row>
    <row r="830" spans="4:9" ht="12.75">
      <c r="D830" s="938"/>
      <c r="E830" s="855" t="s">
        <v>310</v>
      </c>
      <c r="F830" s="824" t="s">
        <v>825</v>
      </c>
      <c r="I830" s="824">
        <v>15000</v>
      </c>
    </row>
    <row r="831" spans="5:9" ht="8.25" customHeight="1">
      <c r="E831" s="856"/>
      <c r="F831" s="824"/>
      <c r="I831" s="910"/>
    </row>
    <row r="832" spans="4:9" ht="13.5">
      <c r="D832" s="831"/>
      <c r="E832" s="836" t="s">
        <v>56</v>
      </c>
      <c r="F832" s="824"/>
      <c r="I832" s="831">
        <f>SUM(I828:I831)</f>
        <v>15000</v>
      </c>
    </row>
    <row r="833" spans="4:9" ht="7.5" customHeight="1">
      <c r="D833" s="942"/>
      <c r="E833" s="925"/>
      <c r="F833" s="881"/>
      <c r="G833" s="910"/>
      <c r="H833" s="910"/>
      <c r="I833" s="910"/>
    </row>
    <row r="834" ht="12.75" hidden="1"/>
    <row r="835" spans="4:5" ht="13.5" hidden="1">
      <c r="D835" s="831" t="s">
        <v>450</v>
      </c>
      <c r="E835" s="829" t="s">
        <v>295</v>
      </c>
    </row>
    <row r="836" spans="4:9" ht="13.5" hidden="1">
      <c r="D836" s="831"/>
      <c r="E836" s="808" t="s">
        <v>548</v>
      </c>
      <c r="I836" s="831">
        <v>0</v>
      </c>
    </row>
    <row r="837" ht="3.75" customHeight="1"/>
    <row r="838" spans="2:9" s="808" customFormat="1" ht="13.5">
      <c r="B838" s="809"/>
      <c r="C838" s="937"/>
      <c r="D838" s="937" t="s">
        <v>507</v>
      </c>
      <c r="I838" s="946">
        <f>+I836+I832</f>
        <v>15000</v>
      </c>
    </row>
    <row r="839" spans="4:9" ht="6" customHeight="1">
      <c r="D839" s="942"/>
      <c r="E839" s="910"/>
      <c r="F839" s="910"/>
      <c r="G839" s="910"/>
      <c r="H839" s="910"/>
      <c r="I839" s="910"/>
    </row>
    <row r="841" spans="2:4" s="808" customFormat="1" ht="13.5">
      <c r="B841" s="809"/>
      <c r="C841" s="937" t="s">
        <v>292</v>
      </c>
      <c r="D841" s="852" t="s">
        <v>486</v>
      </c>
    </row>
    <row r="842" ht="6" customHeight="1"/>
    <row r="843" spans="4:9" ht="13.5">
      <c r="D843" s="834" t="s">
        <v>444</v>
      </c>
      <c r="E843" s="829" t="s">
        <v>300</v>
      </c>
      <c r="I843" s="831"/>
    </row>
    <row r="844" spans="5:9" ht="15.75" customHeight="1">
      <c r="E844" s="855" t="s">
        <v>310</v>
      </c>
      <c r="F844" s="824" t="s">
        <v>508</v>
      </c>
      <c r="I844" s="831"/>
    </row>
    <row r="845" spans="5:9" ht="12.75">
      <c r="E845" s="856"/>
      <c r="F845" s="824" t="s">
        <v>509</v>
      </c>
      <c r="I845" s="824">
        <v>3000</v>
      </c>
    </row>
    <row r="846" spans="5:9" ht="16.5" customHeight="1">
      <c r="E846" s="855" t="s">
        <v>310</v>
      </c>
      <c r="F846" s="824" t="s">
        <v>855</v>
      </c>
      <c r="I846" s="824">
        <v>7235</v>
      </c>
    </row>
    <row r="847" spans="5:9" ht="8.25" customHeight="1">
      <c r="E847" s="856"/>
      <c r="F847" s="824"/>
      <c r="I847" s="910"/>
    </row>
    <row r="848" spans="4:9" ht="13.5">
      <c r="D848" s="831"/>
      <c r="E848" s="836" t="s">
        <v>56</v>
      </c>
      <c r="F848" s="824"/>
      <c r="I848" s="831">
        <f>SUM(I843:I847)</f>
        <v>10235</v>
      </c>
    </row>
    <row r="849" spans="4:9" ht="6.75" customHeight="1">
      <c r="D849" s="942"/>
      <c r="E849" s="925"/>
      <c r="F849" s="881"/>
      <c r="G849" s="910"/>
      <c r="H849" s="910"/>
      <c r="I849" s="910"/>
    </row>
    <row r="850" ht="6" customHeight="1"/>
    <row r="851" spans="4:5" ht="13.5">
      <c r="D851" s="834" t="s">
        <v>445</v>
      </c>
      <c r="E851" s="829" t="s">
        <v>446</v>
      </c>
    </row>
    <row r="852" ht="4.5" customHeight="1"/>
    <row r="853" spans="5:9" ht="12.75">
      <c r="E853" s="855" t="s">
        <v>310</v>
      </c>
      <c r="F853" s="824" t="s">
        <v>719</v>
      </c>
      <c r="I853" s="824">
        <v>105500</v>
      </c>
    </row>
    <row r="854" spans="5:9" ht="6.75" customHeight="1">
      <c r="E854" s="855"/>
      <c r="F854" s="824"/>
      <c r="I854" s="824"/>
    </row>
    <row r="855" spans="5:9" ht="12.75">
      <c r="E855" s="855" t="s">
        <v>310</v>
      </c>
      <c r="F855" s="824" t="s">
        <v>720</v>
      </c>
      <c r="I855" s="824">
        <v>2000</v>
      </c>
    </row>
    <row r="856" spans="5:9" ht="6.75" customHeight="1">
      <c r="E856" s="855"/>
      <c r="F856" s="824"/>
      <c r="I856" s="824"/>
    </row>
    <row r="857" spans="5:9" ht="12.75">
      <c r="E857" s="855" t="s">
        <v>310</v>
      </c>
      <c r="F857" s="824" t="s">
        <v>819</v>
      </c>
      <c r="I857" s="824">
        <v>32000</v>
      </c>
    </row>
    <row r="858" ht="6.75" customHeight="1">
      <c r="I858" s="910"/>
    </row>
    <row r="859" spans="4:9" ht="15" customHeight="1">
      <c r="D859" s="831"/>
      <c r="E859" s="836" t="s">
        <v>770</v>
      </c>
      <c r="F859" s="824"/>
      <c r="I859" s="831">
        <f>SUM(I853:I858)</f>
        <v>139500</v>
      </c>
    </row>
    <row r="860" spans="4:9" ht="7.5" customHeight="1">
      <c r="D860" s="942"/>
      <c r="E860" s="925"/>
      <c r="F860" s="881"/>
      <c r="G860" s="910"/>
      <c r="H860" s="910"/>
      <c r="I860" s="910"/>
    </row>
    <row r="862" spans="3:9" ht="13.5">
      <c r="C862" s="831"/>
      <c r="D862" s="831" t="s">
        <v>448</v>
      </c>
      <c r="E862" s="829" t="s">
        <v>447</v>
      </c>
      <c r="F862" s="831"/>
      <c r="G862" s="831"/>
      <c r="H862" s="831"/>
      <c r="I862" s="831"/>
    </row>
    <row r="863" spans="3:9" ht="19.5" customHeight="1">
      <c r="C863" s="831"/>
      <c r="D863" s="831"/>
      <c r="E863" s="831" t="s">
        <v>452</v>
      </c>
      <c r="F863" s="829" t="s">
        <v>439</v>
      </c>
      <c r="G863" s="831"/>
      <c r="H863" s="831"/>
      <c r="I863" s="831"/>
    </row>
    <row r="864" spans="3:9" ht="19.5" customHeight="1">
      <c r="C864" s="831"/>
      <c r="D864" s="831"/>
      <c r="E864" s="831"/>
      <c r="F864" s="857" t="s">
        <v>180</v>
      </c>
      <c r="G864" s="858"/>
      <c r="H864" s="831"/>
      <c r="I864" s="831"/>
    </row>
    <row r="865" spans="3:9" ht="15.75" customHeight="1">
      <c r="C865" s="831"/>
      <c r="D865" s="831"/>
      <c r="E865" s="831"/>
      <c r="F865" s="824" t="s">
        <v>454</v>
      </c>
      <c r="G865" s="858" t="s">
        <v>510</v>
      </c>
      <c r="H865" s="831"/>
      <c r="I865" s="1096" t="s">
        <v>306</v>
      </c>
    </row>
    <row r="866" spans="3:9" ht="15" customHeight="1">
      <c r="C866" s="831"/>
      <c r="D866" s="831"/>
      <c r="E866" s="831"/>
      <c r="F866" s="824"/>
      <c r="G866" s="444" t="s">
        <v>395</v>
      </c>
      <c r="H866" s="824" t="s">
        <v>511</v>
      </c>
      <c r="I866" s="824">
        <v>326440</v>
      </c>
    </row>
    <row r="867" spans="3:9" ht="15" customHeight="1">
      <c r="C867" s="831"/>
      <c r="D867" s="831"/>
      <c r="E867" s="831"/>
      <c r="F867" s="824"/>
      <c r="G867" s="444" t="s">
        <v>395</v>
      </c>
      <c r="H867" s="824" t="s">
        <v>647</v>
      </c>
      <c r="I867" s="824">
        <v>193560</v>
      </c>
    </row>
    <row r="868" spans="3:9" ht="14.25" customHeight="1">
      <c r="C868" s="831"/>
      <c r="D868" s="831"/>
      <c r="E868" s="831"/>
      <c r="F868" s="824"/>
      <c r="G868" s="444" t="s">
        <v>395</v>
      </c>
      <c r="H868" s="824" t="s">
        <v>872</v>
      </c>
      <c r="I868" s="824">
        <v>5800</v>
      </c>
    </row>
    <row r="869" spans="3:9" ht="14.25" customHeight="1">
      <c r="C869" s="831"/>
      <c r="D869" s="831"/>
      <c r="E869" s="831"/>
      <c r="F869" s="824"/>
      <c r="G869" s="444" t="s">
        <v>395</v>
      </c>
      <c r="H869" s="824" t="s">
        <v>881</v>
      </c>
      <c r="I869" s="824">
        <v>6245</v>
      </c>
    </row>
    <row r="870" spans="3:9" ht="6" customHeight="1">
      <c r="C870" s="831"/>
      <c r="D870" s="831"/>
      <c r="E870" s="831"/>
      <c r="F870" s="824"/>
      <c r="G870" s="858"/>
      <c r="H870" s="831"/>
      <c r="I870" s="876"/>
    </row>
    <row r="871" spans="3:9" ht="16.5" customHeight="1">
      <c r="C871" s="831"/>
      <c r="D871" s="831"/>
      <c r="E871" s="876"/>
      <c r="F871" s="877" t="s">
        <v>644</v>
      </c>
      <c r="G871" s="869"/>
      <c r="H871" s="876"/>
      <c r="I871" s="876">
        <f>SUM(I863:I870)</f>
        <v>532045</v>
      </c>
    </row>
    <row r="872" spans="3:9" ht="19.5" customHeight="1">
      <c r="C872" s="831"/>
      <c r="D872" s="831"/>
      <c r="E872" s="861" t="s">
        <v>458</v>
      </c>
      <c r="F872" s="861"/>
      <c r="G872" s="858"/>
      <c r="H872" s="831"/>
      <c r="I872" s="831">
        <f>+I871</f>
        <v>532045</v>
      </c>
    </row>
    <row r="873" spans="3:9" ht="3" customHeight="1">
      <c r="C873" s="831"/>
      <c r="D873" s="876"/>
      <c r="E873" s="877"/>
      <c r="F873" s="877"/>
      <c r="G873" s="869"/>
      <c r="H873" s="876"/>
      <c r="I873" s="876"/>
    </row>
    <row r="874" spans="3:9" ht="8.25" customHeight="1">
      <c r="C874" s="831"/>
      <c r="D874" s="831"/>
      <c r="E874" s="861"/>
      <c r="F874" s="861"/>
      <c r="G874" s="858"/>
      <c r="H874" s="831"/>
      <c r="I874" s="831"/>
    </row>
    <row r="875" spans="2:9" s="808" customFormat="1" ht="13.5">
      <c r="B875" s="809"/>
      <c r="C875" s="937"/>
      <c r="D875" s="937" t="s">
        <v>512</v>
      </c>
      <c r="I875" s="1191">
        <f>+I872+I859+I848</f>
        <v>681780</v>
      </c>
    </row>
    <row r="876" spans="4:9" ht="8.25" customHeight="1">
      <c r="D876" s="942"/>
      <c r="E876" s="910"/>
      <c r="F876" s="910"/>
      <c r="G876" s="910"/>
      <c r="H876" s="910"/>
      <c r="I876" s="910"/>
    </row>
    <row r="877" ht="5.25" customHeight="1"/>
    <row r="878" spans="2:4" s="502" customFormat="1" ht="14.25">
      <c r="B878" s="814"/>
      <c r="C878" s="915" t="s">
        <v>116</v>
      </c>
      <c r="D878" s="814"/>
    </row>
    <row r="879" spans="2:9" s="502" customFormat="1" ht="14.25">
      <c r="B879" s="814"/>
      <c r="C879" s="931" t="s">
        <v>456</v>
      </c>
      <c r="D879" s="948"/>
      <c r="E879" s="949"/>
      <c r="F879" s="949"/>
      <c r="G879" s="949"/>
      <c r="H879" s="949"/>
      <c r="I879" s="950">
        <f>+I875+I838+I824+I774+I752+I687+I665+I613+I558+I546+I519+I444+I583</f>
        <v>1853382</v>
      </c>
    </row>
    <row r="880" ht="5.25" customHeight="1"/>
    <row r="881" spans="3:5" ht="14.25">
      <c r="C881" s="915" t="s">
        <v>197</v>
      </c>
      <c r="D881" s="915"/>
      <c r="E881" s="951"/>
    </row>
    <row r="882" spans="3:9" ht="18" customHeight="1">
      <c r="C882" s="931" t="s">
        <v>200</v>
      </c>
      <c r="D882" s="931"/>
      <c r="E882" s="952"/>
      <c r="F882" s="910"/>
      <c r="G882" s="910"/>
      <c r="H882" s="910"/>
      <c r="I882" s="950">
        <f>+I879+I408</f>
        <v>4241422</v>
      </c>
    </row>
    <row r="889" ht="20.25" customHeight="1">
      <c r="B889" s="953" t="s">
        <v>198</v>
      </c>
    </row>
    <row r="891" spans="2:9" s="502" customFormat="1" ht="15" customHeight="1">
      <c r="B891" s="954" t="s">
        <v>274</v>
      </c>
      <c r="C891" s="955" t="s">
        <v>429</v>
      </c>
      <c r="D891" s="955" t="s">
        <v>54</v>
      </c>
      <c r="I891" s="947">
        <v>1510318</v>
      </c>
    </row>
    <row r="892" spans="2:9" s="502" customFormat="1" ht="15" customHeight="1">
      <c r="B892" s="954" t="s">
        <v>275</v>
      </c>
      <c r="C892" s="955" t="s">
        <v>430</v>
      </c>
      <c r="D892" s="955" t="s">
        <v>763</v>
      </c>
      <c r="I892" s="947">
        <v>361976</v>
      </c>
    </row>
    <row r="893" spans="2:9" s="502" customFormat="1" ht="15" customHeight="1">
      <c r="B893" s="954" t="s">
        <v>277</v>
      </c>
      <c r="C893" s="955" t="s">
        <v>431</v>
      </c>
      <c r="D893" s="955" t="s">
        <v>300</v>
      </c>
      <c r="I893" s="947">
        <v>953492</v>
      </c>
    </row>
    <row r="894" spans="2:9" s="502" customFormat="1" ht="15" customHeight="1">
      <c r="B894" s="954" t="s">
        <v>278</v>
      </c>
      <c r="C894" s="955" t="s">
        <v>432</v>
      </c>
      <c r="D894" s="955" t="s">
        <v>428</v>
      </c>
      <c r="I894" s="947">
        <v>139500</v>
      </c>
    </row>
    <row r="895" spans="2:9" s="502" customFormat="1" ht="15" customHeight="1">
      <c r="B895" s="954" t="s">
        <v>283</v>
      </c>
      <c r="C895" s="955" t="s">
        <v>433</v>
      </c>
      <c r="D895" s="955" t="s">
        <v>447</v>
      </c>
      <c r="I895" s="947">
        <f>586026+336259+172537</f>
        <v>1094822</v>
      </c>
    </row>
    <row r="896" spans="2:9" s="502" customFormat="1" ht="15" customHeight="1">
      <c r="B896" s="954" t="s">
        <v>285</v>
      </c>
      <c r="C896" s="955" t="s">
        <v>434</v>
      </c>
      <c r="D896" s="955" t="s">
        <v>296</v>
      </c>
      <c r="I896" s="947">
        <v>151172</v>
      </c>
    </row>
    <row r="897" spans="2:9" s="502" customFormat="1" ht="15" customHeight="1">
      <c r="B897" s="954" t="s">
        <v>286</v>
      </c>
      <c r="C897" s="955" t="s">
        <v>435</v>
      </c>
      <c r="D897" s="955" t="s">
        <v>295</v>
      </c>
      <c r="I897" s="947">
        <v>25692</v>
      </c>
    </row>
    <row r="898" spans="2:9" s="502" customFormat="1" ht="15" customHeight="1">
      <c r="B898" s="956" t="s">
        <v>287</v>
      </c>
      <c r="C898" s="957" t="s">
        <v>437</v>
      </c>
      <c r="D898" s="957" t="s">
        <v>436</v>
      </c>
      <c r="E898" s="949"/>
      <c r="F898" s="949"/>
      <c r="G898" s="949"/>
      <c r="H898" s="949"/>
      <c r="I898" s="872">
        <v>4450</v>
      </c>
    </row>
    <row r="899" spans="2:9" s="502" customFormat="1" ht="22.5" customHeight="1">
      <c r="B899" s="498"/>
      <c r="C899" s="499" t="s">
        <v>189</v>
      </c>
      <c r="D899" s="500"/>
      <c r="E899" s="501"/>
      <c r="F899" s="501"/>
      <c r="G899" s="501"/>
      <c r="H899" s="501"/>
      <c r="I899" s="958">
        <f>SUM(I891:I898)</f>
        <v>4241422</v>
      </c>
    </row>
    <row r="900" spans="2:9" s="502" customFormat="1" ht="18.75" customHeight="1">
      <c r="B900" s="498" t="s">
        <v>288</v>
      </c>
      <c r="C900" s="500" t="s">
        <v>440</v>
      </c>
      <c r="D900" s="500" t="s">
        <v>293</v>
      </c>
      <c r="E900" s="501"/>
      <c r="F900" s="501"/>
      <c r="G900" s="501"/>
      <c r="H900" s="501"/>
      <c r="I900" s="947">
        <v>0</v>
      </c>
    </row>
    <row r="901" spans="2:9" s="502" customFormat="1" ht="24.75" customHeight="1">
      <c r="B901" s="499" t="s">
        <v>117</v>
      </c>
      <c r="C901" s="959"/>
      <c r="D901" s="959"/>
      <c r="E901" s="501"/>
      <c r="F901" s="501"/>
      <c r="G901" s="501"/>
      <c r="H901" s="501"/>
      <c r="I901" s="589">
        <f>+I900+I899</f>
        <v>4241422</v>
      </c>
    </row>
  </sheetData>
  <sheetProtection/>
  <mergeCells count="3">
    <mergeCell ref="A4:I4"/>
    <mergeCell ref="A5:I5"/>
    <mergeCell ref="A9:B9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5.25390625" style="0" customWidth="1"/>
    <col min="2" max="2" width="48.875" style="0" customWidth="1"/>
    <col min="3" max="5" width="12.875" style="0" customWidth="1"/>
  </cols>
  <sheetData>
    <row r="1" spans="1:5" ht="18.75">
      <c r="A1" s="35"/>
      <c r="B1" s="36"/>
      <c r="C1" s="36"/>
      <c r="D1" s="191"/>
      <c r="E1" s="191" t="s">
        <v>905</v>
      </c>
    </row>
    <row r="2" spans="1:5" ht="18.75">
      <c r="A2" s="35"/>
      <c r="B2" s="36"/>
      <c r="C2" s="36"/>
      <c r="D2" s="161"/>
      <c r="E2" s="161" t="s">
        <v>269</v>
      </c>
    </row>
    <row r="3" spans="1:5" ht="18.75">
      <c r="A3" s="35"/>
      <c r="B3" s="36"/>
      <c r="C3" s="36"/>
      <c r="D3" s="161"/>
      <c r="E3" s="190"/>
    </row>
    <row r="4" spans="1:5" ht="20.25">
      <c r="A4" s="1243" t="s">
        <v>69</v>
      </c>
      <c r="B4" s="1243"/>
      <c r="C4" s="1243"/>
      <c r="D4" s="1243"/>
      <c r="E4" s="215"/>
    </row>
    <row r="5" spans="1:5" ht="19.5">
      <c r="A5" s="37"/>
      <c r="B5" s="38"/>
      <c r="C5" s="38"/>
      <c r="D5" s="39"/>
      <c r="E5" s="190"/>
    </row>
    <row r="6" spans="1:5" ht="19.5">
      <c r="A6" s="37"/>
      <c r="B6" s="38"/>
      <c r="C6" s="38"/>
      <c r="D6" s="39"/>
      <c r="E6" s="190"/>
    </row>
    <row r="7" spans="1:5" ht="15">
      <c r="A7" s="40"/>
      <c r="B7" s="39"/>
      <c r="C7" s="39"/>
      <c r="D7" s="39"/>
      <c r="E7" s="190"/>
    </row>
    <row r="8" spans="1:5" ht="15">
      <c r="A8" s="41"/>
      <c r="B8" s="33"/>
      <c r="C8" s="33"/>
      <c r="D8" s="42"/>
      <c r="E8" s="42" t="s">
        <v>209</v>
      </c>
    </row>
    <row r="9" spans="1:5" ht="15">
      <c r="A9" s="192"/>
      <c r="B9" s="184"/>
      <c r="C9" s="199"/>
      <c r="D9" s="199"/>
      <c r="E9" s="196"/>
    </row>
    <row r="10" spans="1:5" ht="15">
      <c r="A10" s="193" t="s">
        <v>301</v>
      </c>
      <c r="B10" s="43" t="s">
        <v>43</v>
      </c>
      <c r="C10" s="200" t="s">
        <v>34</v>
      </c>
      <c r="D10" s="200" t="s">
        <v>70</v>
      </c>
      <c r="E10" s="197" t="s">
        <v>42</v>
      </c>
    </row>
    <row r="11" spans="1:5" ht="15">
      <c r="A11" s="193" t="s">
        <v>303</v>
      </c>
      <c r="B11" s="183"/>
      <c r="C11" s="201"/>
      <c r="D11" s="200"/>
      <c r="E11" s="198"/>
    </row>
    <row r="12" spans="1:5" ht="15">
      <c r="A12" s="194"/>
      <c r="B12" s="34"/>
      <c r="C12" s="202"/>
      <c r="D12" s="203"/>
      <c r="E12" s="195"/>
    </row>
    <row r="13" spans="1:5" ht="15">
      <c r="A13" s="204"/>
      <c r="B13" s="208"/>
      <c r="C13" s="205"/>
      <c r="D13" s="206"/>
      <c r="E13" s="207"/>
    </row>
    <row r="14" spans="1:5" ht="24.75" customHeight="1">
      <c r="A14" s="408" t="s">
        <v>274</v>
      </c>
      <c r="B14" s="208" t="s">
        <v>71</v>
      </c>
      <c r="C14" s="372">
        <v>171443</v>
      </c>
      <c r="D14" s="373">
        <v>0</v>
      </c>
      <c r="E14" s="374">
        <f>SUM(C14:D14)</f>
        <v>171443</v>
      </c>
    </row>
    <row r="15" spans="1:5" ht="24.75" customHeight="1">
      <c r="A15" s="408" t="s">
        <v>275</v>
      </c>
      <c r="B15" s="208" t="s">
        <v>72</v>
      </c>
      <c r="C15" s="375">
        <v>3113797</v>
      </c>
      <c r="D15" s="376">
        <v>138051</v>
      </c>
      <c r="E15" s="377">
        <f>SUM(C15:D15)</f>
        <v>3251848</v>
      </c>
    </row>
    <row r="16" spans="1:5" ht="27.75" customHeight="1">
      <c r="A16" s="213" t="s">
        <v>277</v>
      </c>
      <c r="B16" s="209" t="s">
        <v>73</v>
      </c>
      <c r="C16" s="378">
        <f>SUM(C14:C15)</f>
        <v>3285240</v>
      </c>
      <c r="D16" s="378">
        <f>SUM(D14:D15)</f>
        <v>138051</v>
      </c>
      <c r="E16" s="378">
        <f>SUM(E14:E15)</f>
        <v>3423291</v>
      </c>
    </row>
    <row r="17" spans="1:5" ht="24.75" customHeight="1">
      <c r="A17" s="408" t="s">
        <v>278</v>
      </c>
      <c r="B17" s="210" t="s">
        <v>74</v>
      </c>
      <c r="C17" s="372">
        <v>2368076</v>
      </c>
      <c r="D17" s="373">
        <v>19964</v>
      </c>
      <c r="E17" s="374">
        <f>SUM(C17:D17)</f>
        <v>2388040</v>
      </c>
    </row>
    <row r="18" spans="1:5" ht="24.75" customHeight="1">
      <c r="A18" s="408" t="s">
        <v>283</v>
      </c>
      <c r="B18" s="208" t="s">
        <v>75</v>
      </c>
      <c r="C18" s="375">
        <v>1589495</v>
      </c>
      <c r="D18" s="376">
        <v>263887</v>
      </c>
      <c r="E18" s="377">
        <f>SUM(C18:D18)</f>
        <v>1853382</v>
      </c>
    </row>
    <row r="19" spans="1:5" ht="28.5" customHeight="1">
      <c r="A19" s="213" t="s">
        <v>285</v>
      </c>
      <c r="B19" s="209" t="s">
        <v>80</v>
      </c>
      <c r="C19" s="378">
        <f>SUM(C17:C18)</f>
        <v>3957571</v>
      </c>
      <c r="D19" s="378">
        <f>SUM(D17:D18)</f>
        <v>283851</v>
      </c>
      <c r="E19" s="378">
        <f>SUM(E17:E18)</f>
        <v>4241422</v>
      </c>
    </row>
    <row r="20" spans="1:5" ht="27.75" customHeight="1">
      <c r="A20" s="409" t="s">
        <v>286</v>
      </c>
      <c r="B20" s="211" t="s">
        <v>118</v>
      </c>
      <c r="C20" s="379">
        <f>+C16-C19</f>
        <v>-672331</v>
      </c>
      <c r="D20" s="379">
        <f>+D16-D19</f>
        <v>-145800</v>
      </c>
      <c r="E20" s="379">
        <f>+E16-E19</f>
        <v>-818131</v>
      </c>
    </row>
    <row r="21" spans="1:5" ht="27.75" customHeight="1">
      <c r="A21" s="409" t="s">
        <v>287</v>
      </c>
      <c r="B21" s="595" t="s">
        <v>6</v>
      </c>
      <c r="C21" s="504">
        <v>0</v>
      </c>
      <c r="D21" s="504">
        <v>0</v>
      </c>
      <c r="E21" s="406">
        <f>+D21+C21</f>
        <v>0</v>
      </c>
    </row>
    <row r="22" spans="1:5" ht="24.75" customHeight="1">
      <c r="A22" s="409" t="s">
        <v>288</v>
      </c>
      <c r="B22" s="407" t="s">
        <v>119</v>
      </c>
      <c r="C22" s="379">
        <v>0</v>
      </c>
      <c r="D22" s="379">
        <v>0</v>
      </c>
      <c r="E22" s="406">
        <f>SUM(C22:D22)</f>
        <v>0</v>
      </c>
    </row>
    <row r="23" spans="1:5" ht="24.75" customHeight="1">
      <c r="A23" s="213" t="s">
        <v>289</v>
      </c>
      <c r="B23" s="405" t="s">
        <v>151</v>
      </c>
      <c r="C23" s="411">
        <f>+C21-C22</f>
        <v>0</v>
      </c>
      <c r="D23" s="411">
        <f>+D21-D22</f>
        <v>0</v>
      </c>
      <c r="E23" s="411">
        <f>+E21-E22</f>
        <v>0</v>
      </c>
    </row>
    <row r="24" spans="1:5" ht="28.5" customHeight="1">
      <c r="A24" s="410" t="s">
        <v>290</v>
      </c>
      <c r="B24" s="211" t="s">
        <v>152</v>
      </c>
      <c r="C24" s="380">
        <f>+C23+C20</f>
        <v>-672331</v>
      </c>
      <c r="D24" s="380">
        <f>+D23+D20</f>
        <v>-145800</v>
      </c>
      <c r="E24" s="380">
        <f>+E23+E20</f>
        <v>-818131</v>
      </c>
    </row>
    <row r="25" spans="1:5" ht="24.75" customHeight="1">
      <c r="A25" s="204"/>
      <c r="B25" s="214" t="s">
        <v>81</v>
      </c>
      <c r="C25" s="372"/>
      <c r="D25" s="373"/>
      <c r="E25" s="374"/>
    </row>
    <row r="26" spans="1:5" ht="37.5" customHeight="1">
      <c r="A26" s="408" t="s">
        <v>291</v>
      </c>
      <c r="B26" s="212" t="s">
        <v>76</v>
      </c>
      <c r="C26" s="372"/>
      <c r="D26" s="373"/>
      <c r="E26" s="374"/>
    </row>
    <row r="27" spans="1:5" ht="24.75" customHeight="1">
      <c r="A27" s="204"/>
      <c r="B27" s="966" t="s">
        <v>671</v>
      </c>
      <c r="C27" s="372"/>
      <c r="D27" s="373"/>
      <c r="E27" s="374"/>
    </row>
    <row r="28" spans="1:5" ht="24.75" customHeight="1">
      <c r="A28" s="204"/>
      <c r="B28" s="208" t="s">
        <v>77</v>
      </c>
      <c r="C28" s="372">
        <v>0</v>
      </c>
      <c r="D28" s="373"/>
      <c r="E28" s="374">
        <f>SUM(C28:D28)</f>
        <v>0</v>
      </c>
    </row>
    <row r="29" spans="1:5" ht="24.75" customHeight="1">
      <c r="A29" s="204"/>
      <c r="B29" s="208" t="s">
        <v>79</v>
      </c>
      <c r="C29" s="375">
        <v>672331</v>
      </c>
      <c r="D29" s="376">
        <v>145800</v>
      </c>
      <c r="E29" s="377">
        <f>SUM(C29:D29)</f>
        <v>818131</v>
      </c>
    </row>
    <row r="30" spans="1:5" s="398" customFormat="1" ht="24.75" customHeight="1">
      <c r="A30" s="213"/>
      <c r="B30" s="209" t="s">
        <v>199</v>
      </c>
      <c r="C30" s="378">
        <f>SUM(C27:C29)</f>
        <v>672331</v>
      </c>
      <c r="D30" s="378">
        <f>SUM(D27:D29)</f>
        <v>145800</v>
      </c>
      <c r="E30" s="378">
        <f>SUM(E27:E29)</f>
        <v>818131</v>
      </c>
    </row>
    <row r="31" spans="1:5" ht="30" customHeight="1">
      <c r="A31" s="412" t="s">
        <v>292</v>
      </c>
      <c r="B31" s="211" t="s">
        <v>120</v>
      </c>
      <c r="C31" s="380">
        <v>0</v>
      </c>
      <c r="D31" s="380">
        <v>0</v>
      </c>
      <c r="E31" s="380">
        <v>0</v>
      </c>
    </row>
  </sheetData>
  <sheetProtection/>
  <mergeCells count="1"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G1" sqref="G1"/>
    </sheetView>
  </sheetViews>
  <sheetFormatPr defaultColWidth="9.00390625" defaultRowHeight="12.75"/>
  <cols>
    <col min="1" max="1" width="5.75390625" style="44" customWidth="1"/>
    <col min="2" max="2" width="7.875" style="44" customWidth="1"/>
    <col min="3" max="3" width="30.75390625" style="44" customWidth="1"/>
    <col min="4" max="7" width="22.375" style="44" customWidth="1"/>
    <col min="8" max="16384" width="9.125" style="44" customWidth="1"/>
  </cols>
  <sheetData>
    <row r="1" spans="6:7" ht="13.5">
      <c r="F1" s="45"/>
      <c r="G1" s="155" t="s">
        <v>906</v>
      </c>
    </row>
    <row r="2" spans="6:7" ht="13.5">
      <c r="F2" s="46"/>
      <c r="G2" s="153" t="s">
        <v>269</v>
      </c>
    </row>
    <row r="4" spans="2:7" s="245" customFormat="1" ht="18.75">
      <c r="B4" s="1244" t="s">
        <v>808</v>
      </c>
      <c r="C4" s="1244"/>
      <c r="D4" s="1244"/>
      <c r="E4" s="1244"/>
      <c r="F4" s="1244"/>
      <c r="G4" s="1245"/>
    </row>
    <row r="5" spans="2:7" s="245" customFormat="1" ht="16.5" customHeight="1">
      <c r="B5" s="1244" t="s">
        <v>205</v>
      </c>
      <c r="C5" s="1244"/>
      <c r="D5" s="1244"/>
      <c r="E5" s="1244"/>
      <c r="F5" s="1244"/>
      <c r="G5" s="1245"/>
    </row>
    <row r="7" s="246" customFormat="1" ht="15" thickBot="1">
      <c r="G7" s="260" t="s">
        <v>206</v>
      </c>
    </row>
    <row r="8" spans="2:7" s="247" customFormat="1" ht="19.5" customHeight="1">
      <c r="B8" s="1252" t="s">
        <v>82</v>
      </c>
      <c r="C8" s="1250" t="s">
        <v>178</v>
      </c>
      <c r="D8" s="1246" t="s">
        <v>207</v>
      </c>
      <c r="E8" s="1246" t="s">
        <v>208</v>
      </c>
      <c r="F8" s="1246" t="s">
        <v>83</v>
      </c>
      <c r="G8" s="1248" t="s">
        <v>191</v>
      </c>
    </row>
    <row r="9" spans="2:7" s="247" customFormat="1" ht="25.5" customHeight="1">
      <c r="B9" s="1253"/>
      <c r="C9" s="1251"/>
      <c r="D9" s="1247"/>
      <c r="E9" s="1247"/>
      <c r="F9" s="1247"/>
      <c r="G9" s="1249"/>
    </row>
    <row r="10" spans="2:7" s="247" customFormat="1" ht="15.75" customHeight="1">
      <c r="B10" s="249"/>
      <c r="C10" s="248"/>
      <c r="D10" s="248" t="s">
        <v>274</v>
      </c>
      <c r="E10" s="248" t="s">
        <v>275</v>
      </c>
      <c r="F10" s="248" t="s">
        <v>192</v>
      </c>
      <c r="G10" s="250"/>
    </row>
    <row r="11" spans="2:7" s="247" customFormat="1" ht="29.25" customHeight="1">
      <c r="B11" s="233" t="s">
        <v>274</v>
      </c>
      <c r="C11" s="795" t="s">
        <v>681</v>
      </c>
      <c r="D11" s="251">
        <v>742432</v>
      </c>
      <c r="E11" s="251">
        <v>114264</v>
      </c>
      <c r="F11" s="252">
        <f>+D11-E11</f>
        <v>628168</v>
      </c>
      <c r="G11" s="1192">
        <v>12964</v>
      </c>
    </row>
    <row r="12" spans="2:7" s="247" customFormat="1" ht="29.25" customHeight="1">
      <c r="B12" s="496" t="s">
        <v>275</v>
      </c>
      <c r="C12" s="488" t="s">
        <v>462</v>
      </c>
      <c r="D12" s="251">
        <v>134207</v>
      </c>
      <c r="E12" s="251">
        <v>5243</v>
      </c>
      <c r="F12" s="252">
        <f aca="true" t="shared" si="0" ref="F12:F19">+D12-E12</f>
        <v>128964</v>
      </c>
      <c r="G12" s="253">
        <v>0</v>
      </c>
    </row>
    <row r="13" spans="2:7" s="247" customFormat="1" ht="29.25" customHeight="1">
      <c r="B13" s="496" t="s">
        <v>277</v>
      </c>
      <c r="C13" s="489" t="s">
        <v>464</v>
      </c>
      <c r="D13" s="251">
        <v>221684</v>
      </c>
      <c r="E13" s="251">
        <v>3037</v>
      </c>
      <c r="F13" s="252">
        <f t="shared" si="0"/>
        <v>218647</v>
      </c>
      <c r="G13" s="253">
        <v>0</v>
      </c>
    </row>
    <row r="14" spans="2:7" s="247" customFormat="1" ht="29.25" customHeight="1">
      <c r="B14" s="496" t="s">
        <v>278</v>
      </c>
      <c r="C14" s="490" t="s">
        <v>656</v>
      </c>
      <c r="D14" s="251">
        <v>227830</v>
      </c>
      <c r="E14" s="251">
        <v>3491</v>
      </c>
      <c r="F14" s="252">
        <f t="shared" si="0"/>
        <v>224339</v>
      </c>
      <c r="G14" s="253">
        <v>0</v>
      </c>
    </row>
    <row r="15" spans="2:7" s="247" customFormat="1" ht="29.25" customHeight="1">
      <c r="B15" s="496" t="s">
        <v>283</v>
      </c>
      <c r="C15" s="490" t="s">
        <v>463</v>
      </c>
      <c r="D15" s="251">
        <v>177961</v>
      </c>
      <c r="E15" s="251">
        <v>2063</v>
      </c>
      <c r="F15" s="252">
        <f t="shared" si="0"/>
        <v>175898</v>
      </c>
      <c r="G15" s="253">
        <v>0</v>
      </c>
    </row>
    <row r="16" spans="2:7" s="247" customFormat="1" ht="29.25" customHeight="1">
      <c r="B16" s="496" t="s">
        <v>285</v>
      </c>
      <c r="C16" s="490" t="s">
        <v>654</v>
      </c>
      <c r="D16" s="251">
        <v>167574</v>
      </c>
      <c r="E16" s="251">
        <v>2931</v>
      </c>
      <c r="F16" s="252">
        <f t="shared" si="0"/>
        <v>164643</v>
      </c>
      <c r="G16" s="253">
        <v>0</v>
      </c>
    </row>
    <row r="17" spans="2:7" s="247" customFormat="1" ht="29.25" customHeight="1">
      <c r="B17" s="497" t="s">
        <v>286</v>
      </c>
      <c r="C17" s="241" t="s">
        <v>276</v>
      </c>
      <c r="D17" s="251">
        <v>202000</v>
      </c>
      <c r="E17" s="251">
        <v>25000</v>
      </c>
      <c r="F17" s="252">
        <f t="shared" si="0"/>
        <v>177000</v>
      </c>
      <c r="G17" s="254">
        <v>2000</v>
      </c>
    </row>
    <row r="18" spans="2:7" s="247" customFormat="1" ht="29.25" customHeight="1">
      <c r="B18" s="497" t="s">
        <v>287</v>
      </c>
      <c r="C18" s="417" t="s">
        <v>316</v>
      </c>
      <c r="D18" s="251">
        <f>459252+100</f>
        <v>459352</v>
      </c>
      <c r="E18" s="251">
        <v>14914</v>
      </c>
      <c r="F18" s="252">
        <f t="shared" si="0"/>
        <v>444438</v>
      </c>
      <c r="G18" s="254">
        <v>5000</v>
      </c>
    </row>
    <row r="19" spans="2:7" s="247" customFormat="1" ht="29.25" customHeight="1">
      <c r="B19" s="497" t="s">
        <v>288</v>
      </c>
      <c r="C19" s="503" t="s">
        <v>682</v>
      </c>
      <c r="D19" s="251">
        <v>55000</v>
      </c>
      <c r="E19" s="251">
        <v>500</v>
      </c>
      <c r="F19" s="252">
        <f t="shared" si="0"/>
        <v>54500</v>
      </c>
      <c r="G19" s="254">
        <v>0</v>
      </c>
    </row>
    <row r="20" spans="2:7" s="259" customFormat="1" ht="29.25" customHeight="1" thickBot="1">
      <c r="B20" s="255"/>
      <c r="C20" s="256" t="s">
        <v>313</v>
      </c>
      <c r="D20" s="257">
        <f>SUM(D11:D19)</f>
        <v>2388040</v>
      </c>
      <c r="E20" s="257">
        <f>SUM(E11:E19)</f>
        <v>171443</v>
      </c>
      <c r="F20" s="257">
        <f>SUM(F11:F19)</f>
        <v>2216597</v>
      </c>
      <c r="G20" s="258">
        <f>SUM(G11:G19)</f>
        <v>19964</v>
      </c>
    </row>
    <row r="21" ht="26.25" customHeight="1"/>
  </sheetData>
  <sheetProtection/>
  <mergeCells count="8">
    <mergeCell ref="B4:G4"/>
    <mergeCell ref="B5:G5"/>
    <mergeCell ref="F8:F9"/>
    <mergeCell ref="G8:G9"/>
    <mergeCell ref="D8:D9"/>
    <mergeCell ref="E8:E9"/>
    <mergeCell ref="C8:C9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G1" sqref="G1"/>
    </sheetView>
  </sheetViews>
  <sheetFormatPr defaultColWidth="9.125" defaultRowHeight="12.75"/>
  <cols>
    <col min="1" max="2" width="4.875" style="0" customWidth="1"/>
    <col min="3" max="3" width="4.25390625" style="0" customWidth="1"/>
    <col min="4" max="4" width="3.25390625" style="0" customWidth="1"/>
    <col min="5" max="5" width="3.00390625" style="0" customWidth="1"/>
    <col min="6" max="6" width="59.125" style="0" customWidth="1"/>
    <col min="7" max="7" width="10.375" style="0" customWidth="1"/>
  </cols>
  <sheetData>
    <row r="1" spans="1:7" ht="12.75">
      <c r="A1" s="180"/>
      <c r="B1" s="19"/>
      <c r="C1" s="19"/>
      <c r="D1" s="19"/>
      <c r="E1" s="19"/>
      <c r="F1" s="19"/>
      <c r="G1" s="597" t="s">
        <v>907</v>
      </c>
    </row>
    <row r="2" spans="1:7" ht="13.5">
      <c r="A2" s="180"/>
      <c r="B2" s="19"/>
      <c r="C2" s="19"/>
      <c r="D2" s="19"/>
      <c r="E2" s="19"/>
      <c r="F2" s="19"/>
      <c r="G2" s="596" t="s">
        <v>269</v>
      </c>
    </row>
    <row r="3" spans="1:6" ht="12.75">
      <c r="A3" s="180"/>
      <c r="B3" s="19"/>
      <c r="C3" s="19"/>
      <c r="D3" s="19"/>
      <c r="E3" s="19"/>
      <c r="F3" s="19"/>
    </row>
    <row r="4" spans="1:7" ht="33.75" customHeight="1">
      <c r="A4" s="1254" t="s">
        <v>811</v>
      </c>
      <c r="B4" s="1254"/>
      <c r="C4" s="1254"/>
      <c r="D4" s="1254"/>
      <c r="E4" s="1254"/>
      <c r="F4" s="1254"/>
      <c r="G4" s="1255"/>
    </row>
    <row r="5" spans="1:6" ht="10.5" customHeight="1">
      <c r="A5" s="180"/>
      <c r="B5" s="19"/>
      <c r="C5" s="19"/>
      <c r="D5" s="19"/>
      <c r="E5" s="19"/>
      <c r="F5" s="19"/>
    </row>
    <row r="6" spans="1:7" s="1121" customFormat="1" ht="15">
      <c r="A6" s="1118"/>
      <c r="B6" s="1119"/>
      <c r="C6" s="1119"/>
      <c r="D6" s="1119"/>
      <c r="E6" s="1119"/>
      <c r="F6" s="1119"/>
      <c r="G6" s="1120" t="s">
        <v>773</v>
      </c>
    </row>
    <row r="7" spans="1:7" s="1121" customFormat="1" ht="39" customHeight="1">
      <c r="A7" s="1122" t="s">
        <v>279</v>
      </c>
      <c r="B7" s="1123" t="s">
        <v>774</v>
      </c>
      <c r="C7" s="1263" t="s">
        <v>775</v>
      </c>
      <c r="D7" s="1264"/>
      <c r="E7" s="1261" t="s">
        <v>302</v>
      </c>
      <c r="F7" s="1262"/>
      <c r="G7" s="1122" t="s">
        <v>812</v>
      </c>
    </row>
    <row r="8" spans="1:6" s="85" customFormat="1" ht="24" customHeight="1">
      <c r="A8" s="1124"/>
      <c r="C8" s="1188" t="s">
        <v>434</v>
      </c>
      <c r="D8" s="1125" t="s">
        <v>296</v>
      </c>
      <c r="E8" s="1126"/>
      <c r="F8" s="1127"/>
    </row>
    <row r="9" spans="1:6" s="85" customFormat="1" ht="22.5" customHeight="1">
      <c r="A9" s="1128" t="s">
        <v>59</v>
      </c>
      <c r="B9" s="1129" t="s">
        <v>441</v>
      </c>
      <c r="D9" s="1126"/>
      <c r="E9" s="1130"/>
      <c r="F9" s="168"/>
    </row>
    <row r="10" spans="1:2" s="85" customFormat="1" ht="8.25" customHeight="1">
      <c r="A10" s="1124"/>
      <c r="B10" s="1124"/>
    </row>
    <row r="11" spans="1:7" s="85" customFormat="1" ht="20.25" customHeight="1">
      <c r="A11" s="1131" t="s">
        <v>274</v>
      </c>
      <c r="B11" s="1132" t="s">
        <v>681</v>
      </c>
      <c r="D11" s="168"/>
      <c r="E11" s="168"/>
      <c r="G11" s="168"/>
    </row>
    <row r="12" spans="1:7" s="85" customFormat="1" ht="20.25" customHeight="1">
      <c r="A12" s="1131"/>
      <c r="B12" s="1132"/>
      <c r="D12" s="1130" t="s">
        <v>776</v>
      </c>
      <c r="F12" s="168"/>
      <c r="G12" s="1133"/>
    </row>
    <row r="13" spans="1:7" s="85" customFormat="1" ht="20.25" customHeight="1">
      <c r="A13" s="1124"/>
      <c r="B13" s="1124"/>
      <c r="C13" s="1124"/>
      <c r="D13" s="1134" t="s">
        <v>29</v>
      </c>
      <c r="E13" s="1135" t="s">
        <v>835</v>
      </c>
      <c r="F13" s="1135"/>
      <c r="G13" s="1136">
        <v>12964</v>
      </c>
    </row>
    <row r="14" spans="1:7" s="85" customFormat="1" ht="7.5" customHeight="1">
      <c r="A14" s="1124"/>
      <c r="B14" s="1138"/>
      <c r="C14" s="1139"/>
      <c r="D14" s="1140"/>
      <c r="E14" s="166"/>
      <c r="F14" s="166"/>
      <c r="G14" s="166"/>
    </row>
    <row r="15" spans="1:7" s="85" customFormat="1" ht="15.75">
      <c r="A15" s="1141"/>
      <c r="B15" s="1142" t="s">
        <v>836</v>
      </c>
      <c r="C15" s="1139"/>
      <c r="D15" s="1140"/>
      <c r="E15" s="166"/>
      <c r="F15" s="166"/>
      <c r="G15" s="1143">
        <f>SUM(G12:G14)</f>
        <v>12964</v>
      </c>
    </row>
    <row r="16" spans="1:7" s="85" customFormat="1" ht="16.5" customHeight="1">
      <c r="A16" s="1124"/>
      <c r="B16" s="1124"/>
      <c r="C16" s="1124"/>
      <c r="D16" s="1134"/>
      <c r="E16" s="1135"/>
      <c r="F16" s="1135"/>
      <c r="G16" s="1137"/>
    </row>
    <row r="17" spans="1:7" s="85" customFormat="1" ht="17.25" customHeight="1">
      <c r="A17" s="1131" t="s">
        <v>286</v>
      </c>
      <c r="B17" s="1132" t="s">
        <v>276</v>
      </c>
      <c r="D17" s="168"/>
      <c r="E17" s="168"/>
      <c r="F17" s="168"/>
      <c r="G17" s="1146"/>
    </row>
    <row r="18" spans="1:7" s="85" customFormat="1" ht="21.75" customHeight="1">
      <c r="A18" s="1124"/>
      <c r="B18" s="1124"/>
      <c r="C18" s="1124"/>
      <c r="D18" s="1134" t="s">
        <v>29</v>
      </c>
      <c r="E18" s="1147" t="s">
        <v>777</v>
      </c>
      <c r="F18" s="1135"/>
      <c r="G18" s="1133"/>
    </row>
    <row r="19" spans="1:7" s="85" customFormat="1" ht="15.75">
      <c r="A19" s="1124"/>
      <c r="B19" s="1124"/>
      <c r="C19" s="1124"/>
      <c r="D19" s="1134"/>
      <c r="E19" s="1147" t="s">
        <v>778</v>
      </c>
      <c r="F19" s="1135"/>
      <c r="G19" s="1133">
        <v>2000</v>
      </c>
    </row>
    <row r="20" spans="1:7" s="85" customFormat="1" ht="9" customHeight="1">
      <c r="A20" s="1124"/>
      <c r="B20" s="1124"/>
      <c r="C20" s="1124"/>
      <c r="D20" s="1134"/>
      <c r="E20" s="1147"/>
      <c r="F20" s="1135"/>
      <c r="G20" s="1148"/>
    </row>
    <row r="21" spans="1:7" s="85" customFormat="1" ht="18" customHeight="1">
      <c r="A21" s="1124"/>
      <c r="B21" s="1149" t="s">
        <v>779</v>
      </c>
      <c r="C21" s="1150"/>
      <c r="D21" s="1151"/>
      <c r="E21" s="1152"/>
      <c r="F21" s="1153"/>
      <c r="G21" s="1143">
        <f>SUM(G18:G19)</f>
        <v>2000</v>
      </c>
    </row>
    <row r="22" spans="1:7" s="85" customFormat="1" ht="15.75">
      <c r="A22" s="1124"/>
      <c r="B22" s="1144"/>
      <c r="C22" s="1132"/>
      <c r="D22" s="1145"/>
      <c r="E22" s="168"/>
      <c r="F22" s="168"/>
      <c r="G22" s="168"/>
    </row>
    <row r="23" spans="1:7" s="85" customFormat="1" ht="15.75">
      <c r="A23" s="1131" t="s">
        <v>287</v>
      </c>
      <c r="B23" s="1132" t="s">
        <v>316</v>
      </c>
      <c r="D23" s="168"/>
      <c r="E23" s="168"/>
      <c r="F23" s="168"/>
      <c r="G23" s="1146"/>
    </row>
    <row r="24" spans="1:7" s="85" customFormat="1" ht="20.25" customHeight="1">
      <c r="A24" s="1124"/>
      <c r="B24" s="1124"/>
      <c r="C24" s="1124"/>
      <c r="D24" s="1134" t="s">
        <v>29</v>
      </c>
      <c r="E24" s="1147" t="s">
        <v>839</v>
      </c>
      <c r="F24" s="1135"/>
      <c r="G24" s="1133">
        <v>5000</v>
      </c>
    </row>
    <row r="25" spans="1:7" s="85" customFormat="1" ht="9" customHeight="1">
      <c r="A25" s="1124"/>
      <c r="B25" s="1124"/>
      <c r="C25" s="1124"/>
      <c r="D25" s="1134"/>
      <c r="E25" s="1147"/>
      <c r="F25" s="1135"/>
      <c r="G25" s="1148"/>
    </row>
    <row r="26" spans="1:7" s="85" customFormat="1" ht="18" customHeight="1">
      <c r="A26" s="1124"/>
      <c r="B26" s="1149" t="s">
        <v>834</v>
      </c>
      <c r="C26" s="1150"/>
      <c r="D26" s="1151"/>
      <c r="E26" s="1152"/>
      <c r="F26" s="1153"/>
      <c r="G26" s="1143">
        <f>SUM(G24:G24)</f>
        <v>5000</v>
      </c>
    </row>
    <row r="27" spans="1:7" s="85" customFormat="1" ht="23.25" customHeight="1">
      <c r="A27" s="1154" t="s">
        <v>780</v>
      </c>
      <c r="B27" s="1140"/>
      <c r="C27" s="1152"/>
      <c r="D27" s="1152"/>
      <c r="E27" s="1152"/>
      <c r="F27" s="1152"/>
      <c r="G27" s="1155">
        <f>G15+G21+G26</f>
        <v>19964</v>
      </c>
    </row>
    <row r="28" spans="1:7" s="85" customFormat="1" ht="16.5" customHeight="1">
      <c r="A28" s="1124"/>
      <c r="B28" s="1124"/>
      <c r="C28" s="1124"/>
      <c r="D28" s="1156"/>
      <c r="E28" s="1157"/>
      <c r="F28" s="1157"/>
      <c r="G28" s="1146"/>
    </row>
    <row r="29" spans="1:6" s="85" customFormat="1" ht="23.25" customHeight="1">
      <c r="A29" s="1131" t="s">
        <v>289</v>
      </c>
      <c r="B29" s="1132" t="s">
        <v>116</v>
      </c>
      <c r="D29" s="168"/>
      <c r="E29" s="168"/>
      <c r="F29" s="168"/>
    </row>
    <row r="30" spans="1:6" s="85" customFormat="1" ht="27" customHeight="1">
      <c r="A30" s="1158"/>
      <c r="B30" s="1128" t="s">
        <v>275</v>
      </c>
      <c r="C30" s="1159" t="s">
        <v>479</v>
      </c>
      <c r="D30" s="1160"/>
      <c r="E30" s="1160"/>
      <c r="F30" s="1160"/>
    </row>
    <row r="31" spans="1:8" s="85" customFormat="1" ht="26.25" customHeight="1">
      <c r="A31" s="1158"/>
      <c r="B31" s="1161"/>
      <c r="C31" s="1161"/>
      <c r="D31" s="1162" t="s">
        <v>29</v>
      </c>
      <c r="E31" s="1135" t="s">
        <v>781</v>
      </c>
      <c r="F31" s="1160"/>
      <c r="G31" s="1146">
        <v>20000</v>
      </c>
      <c r="H31" s="1163"/>
    </row>
    <row r="32" spans="1:8" s="85" customFormat="1" ht="15.75">
      <c r="A32" s="1158"/>
      <c r="B32" s="1161"/>
      <c r="C32" s="1161"/>
      <c r="D32" s="1162" t="s">
        <v>29</v>
      </c>
      <c r="E32" s="1135" t="s">
        <v>832</v>
      </c>
      <c r="F32" s="1160"/>
      <c r="G32" s="1146">
        <v>29200</v>
      </c>
      <c r="H32" s="1163"/>
    </row>
    <row r="33" spans="1:8" s="85" customFormat="1" ht="15.75">
      <c r="A33" s="1158"/>
      <c r="B33" s="1161"/>
      <c r="C33" s="1161"/>
      <c r="D33" s="1162" t="s">
        <v>29</v>
      </c>
      <c r="E33" s="1135" t="s">
        <v>833</v>
      </c>
      <c r="F33" s="1160"/>
      <c r="G33" s="1146">
        <v>17000</v>
      </c>
      <c r="H33" s="1163"/>
    </row>
    <row r="34" spans="1:7" s="85" customFormat="1" ht="9" customHeight="1">
      <c r="A34" s="1158"/>
      <c r="B34" s="1164"/>
      <c r="C34" s="1164"/>
      <c r="D34" s="1162"/>
      <c r="E34" s="1135"/>
      <c r="F34" s="1160"/>
      <c r="G34" s="1146"/>
    </row>
    <row r="35" spans="1:7" s="85" customFormat="1" ht="33.75" customHeight="1">
      <c r="A35" s="1158"/>
      <c r="B35" s="1165"/>
      <c r="C35" s="1256" t="s">
        <v>782</v>
      </c>
      <c r="D35" s="1257"/>
      <c r="E35" s="1257"/>
      <c r="F35" s="1257"/>
      <c r="G35" s="1166">
        <f>SUM(G31:G34)</f>
        <v>66200</v>
      </c>
    </row>
    <row r="36" spans="1:7" s="85" customFormat="1" ht="12.75" customHeight="1">
      <c r="A36" s="1158"/>
      <c r="B36" s="1167"/>
      <c r="C36" s="1168"/>
      <c r="D36" s="1169"/>
      <c r="E36" s="1169"/>
      <c r="F36" s="1169"/>
      <c r="G36" s="1170"/>
    </row>
    <row r="37" spans="1:7" s="85" customFormat="1" ht="24" customHeight="1">
      <c r="A37" s="1124"/>
      <c r="B37" s="1128" t="s">
        <v>287</v>
      </c>
      <c r="C37" s="1159" t="s">
        <v>482</v>
      </c>
      <c r="D37" s="1160"/>
      <c r="E37" s="1160"/>
      <c r="F37" s="1160"/>
      <c r="G37" s="1146"/>
    </row>
    <row r="38" spans="1:8" s="85" customFormat="1" ht="21" customHeight="1">
      <c r="A38" s="1158"/>
      <c r="B38" s="1164"/>
      <c r="C38" s="1164"/>
      <c r="D38" s="1162" t="s">
        <v>29</v>
      </c>
      <c r="E38" s="1135" t="s">
        <v>783</v>
      </c>
      <c r="F38" s="1160"/>
      <c r="G38" s="1172">
        <v>2000</v>
      </c>
      <c r="H38" s="1163"/>
    </row>
    <row r="39" spans="1:8" s="85" customFormat="1" ht="21" customHeight="1">
      <c r="A39" s="1158"/>
      <c r="B39" s="1164"/>
      <c r="C39" s="1164"/>
      <c r="D39" s="1162" t="s">
        <v>29</v>
      </c>
      <c r="E39" s="1135" t="s">
        <v>864</v>
      </c>
      <c r="F39" s="1160"/>
      <c r="G39" s="1172"/>
      <c r="H39" s="1163"/>
    </row>
    <row r="40" spans="1:8" s="85" customFormat="1" ht="15.75">
      <c r="A40" s="1158"/>
      <c r="B40" s="1164"/>
      <c r="C40" s="1164"/>
      <c r="D40" s="1162"/>
      <c r="E40" s="1135" t="s">
        <v>865</v>
      </c>
      <c r="F40" s="1160"/>
      <c r="G40" s="1172">
        <v>63008</v>
      </c>
      <c r="H40" s="1163"/>
    </row>
    <row r="41" spans="1:7" s="85" customFormat="1" ht="9" customHeight="1">
      <c r="A41" s="1124"/>
      <c r="C41" s="1171"/>
      <c r="D41" s="1124"/>
      <c r="E41" s="168"/>
      <c r="F41" s="1135"/>
      <c r="G41" s="1135"/>
    </row>
    <row r="42" spans="1:7" s="85" customFormat="1" ht="17.25" customHeight="1">
      <c r="A42" s="1173"/>
      <c r="B42" s="1165"/>
      <c r="C42" s="1153" t="s">
        <v>784</v>
      </c>
      <c r="D42" s="1152"/>
      <c r="E42" s="1152"/>
      <c r="F42" s="1152"/>
      <c r="G42" s="1166">
        <f>SUM(G38:G41)</f>
        <v>65008</v>
      </c>
    </row>
    <row r="43" spans="1:7" s="85" customFormat="1" ht="21.75" customHeight="1">
      <c r="A43" s="1258" t="s">
        <v>785</v>
      </c>
      <c r="B43" s="1259"/>
      <c r="C43" s="1259"/>
      <c r="D43" s="1259"/>
      <c r="E43" s="1259"/>
      <c r="F43" s="1259"/>
      <c r="G43" s="1174">
        <f>G42+G35</f>
        <v>131208</v>
      </c>
    </row>
    <row r="44" spans="1:7" s="85" customFormat="1" ht="36" customHeight="1">
      <c r="A44" s="1260" t="s">
        <v>786</v>
      </c>
      <c r="B44" s="1259"/>
      <c r="C44" s="1259"/>
      <c r="D44" s="1259"/>
      <c r="E44" s="1259"/>
      <c r="F44" s="1259"/>
      <c r="G44" s="1174">
        <f>G43+G27</f>
        <v>151172</v>
      </c>
    </row>
    <row r="45" spans="1:6" ht="12.75">
      <c r="A45" s="180"/>
      <c r="B45" s="19"/>
      <c r="C45" s="19"/>
      <c r="D45" s="19"/>
      <c r="E45" s="19"/>
      <c r="F45" s="19"/>
    </row>
    <row r="46" spans="1:6" ht="12.75">
      <c r="A46" s="180"/>
      <c r="B46" s="19"/>
      <c r="C46" s="19"/>
      <c r="D46" s="19"/>
      <c r="E46" s="19"/>
      <c r="F46" s="19"/>
    </row>
  </sheetData>
  <sheetProtection/>
  <mergeCells count="6">
    <mergeCell ref="A4:G4"/>
    <mergeCell ref="C35:F35"/>
    <mergeCell ref="A43:F43"/>
    <mergeCell ref="A44:F44"/>
    <mergeCell ref="E7:F7"/>
    <mergeCell ref="C7:D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2" sqref="G2"/>
    </sheetView>
  </sheetViews>
  <sheetFormatPr defaultColWidth="9.00390625" defaultRowHeight="12.75"/>
  <cols>
    <col min="1" max="1" width="5.125" style="0" customWidth="1"/>
    <col min="2" max="2" width="5.75390625" style="0" customWidth="1"/>
    <col min="3" max="3" width="4.75390625" style="0" customWidth="1"/>
    <col min="4" max="5" width="3.125" style="0" customWidth="1"/>
    <col min="6" max="6" width="56.125" style="0" customWidth="1"/>
    <col min="7" max="7" width="12.75390625" style="0" customWidth="1"/>
  </cols>
  <sheetData>
    <row r="1" spans="1:5" ht="12.75">
      <c r="A1" s="19"/>
      <c r="B1" s="180"/>
      <c r="C1" s="19"/>
      <c r="D1" s="1175"/>
      <c r="E1" s="19"/>
    </row>
    <row r="2" spans="1:7" ht="12.75">
      <c r="A2" s="19"/>
      <c r="B2" s="180"/>
      <c r="C2" s="19"/>
      <c r="D2" s="1175"/>
      <c r="E2" s="19"/>
      <c r="G2" s="597" t="s">
        <v>908</v>
      </c>
    </row>
    <row r="3" spans="1:7" ht="13.5">
      <c r="A3" s="19"/>
      <c r="B3" s="180"/>
      <c r="C3" s="19"/>
      <c r="D3" s="1175"/>
      <c r="E3" s="19"/>
      <c r="G3" s="596" t="s">
        <v>269</v>
      </c>
    </row>
    <row r="4" spans="1:5" ht="12.75">
      <c r="A4" s="19"/>
      <c r="B4" s="180"/>
      <c r="C4" s="19"/>
      <c r="D4" s="19"/>
      <c r="E4" s="19"/>
    </row>
    <row r="5" spans="1:7" s="1176" customFormat="1" ht="39" customHeight="1">
      <c r="A5" s="1254" t="s">
        <v>838</v>
      </c>
      <c r="B5" s="1254"/>
      <c r="C5" s="1254"/>
      <c r="D5" s="1254"/>
      <c r="E5" s="1254"/>
      <c r="F5" s="1254"/>
      <c r="G5" s="1254"/>
    </row>
    <row r="6" spans="1:6" ht="12.75">
      <c r="A6" s="19"/>
      <c r="B6" s="180"/>
      <c r="C6" s="19"/>
      <c r="D6" s="19"/>
      <c r="E6" s="19"/>
      <c r="F6" s="19"/>
    </row>
    <row r="7" spans="1:7" s="1121" customFormat="1" ht="15">
      <c r="A7" s="1119"/>
      <c r="B7" s="1118"/>
      <c r="C7" s="1119"/>
      <c r="D7" s="1119"/>
      <c r="E7" s="1119"/>
      <c r="F7" s="1119"/>
      <c r="G7" s="1120" t="s">
        <v>773</v>
      </c>
    </row>
    <row r="8" spans="1:7" s="1121" customFormat="1" ht="42" customHeight="1">
      <c r="A8" s="1122" t="s">
        <v>279</v>
      </c>
      <c r="B8" s="1122" t="s">
        <v>774</v>
      </c>
      <c r="C8" s="1263" t="s">
        <v>775</v>
      </c>
      <c r="D8" s="1265"/>
      <c r="E8" s="1186" t="s">
        <v>43</v>
      </c>
      <c r="F8" s="1186"/>
      <c r="G8" s="1122" t="s">
        <v>812</v>
      </c>
    </row>
    <row r="9" spans="1:7" s="85" customFormat="1" ht="24" customHeight="1">
      <c r="A9" s="1177"/>
      <c r="B9" s="1178"/>
      <c r="C9" s="1179" t="s">
        <v>435</v>
      </c>
      <c r="D9" s="1125" t="s">
        <v>295</v>
      </c>
      <c r="E9" s="168"/>
      <c r="F9" s="168"/>
      <c r="G9" s="1177"/>
    </row>
    <row r="10" spans="1:6" s="85" customFormat="1" ht="22.5" customHeight="1">
      <c r="A10" s="1128" t="s">
        <v>59</v>
      </c>
      <c r="B10" s="1129" t="s">
        <v>441</v>
      </c>
      <c r="D10" s="1126"/>
      <c r="E10" s="1130"/>
      <c r="F10" s="168"/>
    </row>
    <row r="11" spans="1:6" s="85" customFormat="1" ht="22.5" customHeight="1">
      <c r="A11" s="1128"/>
      <c r="B11" s="1189"/>
      <c r="D11" s="1126"/>
      <c r="E11" s="1130"/>
      <c r="F11" s="168"/>
    </row>
    <row r="12" spans="1:7" s="85" customFormat="1" ht="28.5" customHeight="1">
      <c r="A12" s="1154" t="s">
        <v>787</v>
      </c>
      <c r="B12" s="1140"/>
      <c r="C12" s="1152"/>
      <c r="D12" s="1152"/>
      <c r="E12" s="1152"/>
      <c r="F12" s="1152"/>
      <c r="G12" s="1155">
        <v>0</v>
      </c>
    </row>
    <row r="13" spans="1:7" s="85" customFormat="1" ht="13.5" customHeight="1">
      <c r="A13" s="1180"/>
      <c r="B13" s="1145"/>
      <c r="C13" s="1181"/>
      <c r="D13" s="1181"/>
      <c r="E13" s="1181"/>
      <c r="F13" s="1181"/>
      <c r="G13" s="1182"/>
    </row>
    <row r="14" spans="1:6" s="85" customFormat="1" ht="21" customHeight="1">
      <c r="A14" s="1131" t="s">
        <v>289</v>
      </c>
      <c r="B14" s="1132" t="s">
        <v>116</v>
      </c>
      <c r="D14" s="168"/>
      <c r="E14" s="168"/>
      <c r="F14" s="168"/>
    </row>
    <row r="15" spans="1:6" s="85" customFormat="1" ht="8.25" customHeight="1">
      <c r="A15" s="1124"/>
      <c r="B15" s="1183"/>
      <c r="C15" s="168"/>
      <c r="D15" s="168"/>
      <c r="E15" s="168"/>
      <c r="F15" s="168"/>
    </row>
    <row r="16" spans="1:6" s="85" customFormat="1" ht="15.75">
      <c r="A16" s="1124"/>
      <c r="B16" s="1128" t="s">
        <v>275</v>
      </c>
      <c r="C16" s="1159" t="s">
        <v>479</v>
      </c>
      <c r="D16" s="1160"/>
      <c r="E16" s="1160"/>
      <c r="F16" s="1160"/>
    </row>
    <row r="17" spans="1:8" s="85" customFormat="1" ht="26.25" customHeight="1">
      <c r="A17" s="1124"/>
      <c r="B17" s="1183"/>
      <c r="C17" s="168"/>
      <c r="D17" s="1162" t="s">
        <v>29</v>
      </c>
      <c r="E17" s="1135" t="s">
        <v>837</v>
      </c>
      <c r="F17" s="1135"/>
      <c r="G17" s="168"/>
      <c r="H17" s="168"/>
    </row>
    <row r="18" spans="1:9" s="85" customFormat="1" ht="15.75">
      <c r="A18" s="1124"/>
      <c r="B18" s="1183"/>
      <c r="C18" s="168"/>
      <c r="D18" s="1162"/>
      <c r="E18" s="1135" t="s">
        <v>789</v>
      </c>
      <c r="F18" s="1135"/>
      <c r="G18" s="1146">
        <v>2362</v>
      </c>
      <c r="H18" s="168"/>
      <c r="I18" s="1146"/>
    </row>
    <row r="19" spans="1:9" s="85" customFormat="1" ht="20.25" customHeight="1">
      <c r="A19" s="1124"/>
      <c r="B19" s="1183"/>
      <c r="C19" s="168"/>
      <c r="D19" s="1162" t="s">
        <v>29</v>
      </c>
      <c r="E19" s="1135" t="s">
        <v>788</v>
      </c>
      <c r="F19" s="1135"/>
      <c r="G19" s="1146"/>
      <c r="H19" s="168"/>
      <c r="I19" s="1146"/>
    </row>
    <row r="20" spans="1:9" s="85" customFormat="1" ht="15.75">
      <c r="A20" s="1124"/>
      <c r="B20" s="1183"/>
      <c r="C20" s="168"/>
      <c r="D20" s="1162"/>
      <c r="E20" s="1135" t="s">
        <v>790</v>
      </c>
      <c r="F20" s="1135"/>
      <c r="G20" s="1146">
        <v>6299</v>
      </c>
      <c r="H20" s="168"/>
      <c r="I20" s="1146"/>
    </row>
    <row r="21" spans="1:9" s="85" customFormat="1" ht="20.25" customHeight="1">
      <c r="A21" s="1124"/>
      <c r="B21" s="1183"/>
      <c r="C21" s="168"/>
      <c r="D21" s="1162" t="s">
        <v>29</v>
      </c>
      <c r="E21" s="1135" t="s">
        <v>788</v>
      </c>
      <c r="F21" s="1135"/>
      <c r="G21" s="168"/>
      <c r="H21" s="168"/>
      <c r="I21" s="1146"/>
    </row>
    <row r="22" spans="1:9" s="85" customFormat="1" ht="15.75">
      <c r="A22" s="1124"/>
      <c r="B22" s="1183"/>
      <c r="C22" s="168"/>
      <c r="D22" s="1162"/>
      <c r="E22" s="1135" t="s">
        <v>791</v>
      </c>
      <c r="F22" s="1135"/>
      <c r="G22" s="1146">
        <v>1822</v>
      </c>
      <c r="H22" s="168"/>
      <c r="I22" s="1146"/>
    </row>
    <row r="23" spans="1:9" s="85" customFormat="1" ht="22.5" customHeight="1">
      <c r="A23" s="1124"/>
      <c r="B23" s="1183"/>
      <c r="C23" s="168"/>
      <c r="D23" s="1162" t="s">
        <v>29</v>
      </c>
      <c r="E23" s="1135" t="s">
        <v>788</v>
      </c>
      <c r="F23" s="1135"/>
      <c r="G23" s="1146"/>
      <c r="H23" s="168"/>
      <c r="I23" s="1146"/>
    </row>
    <row r="24" spans="1:9" s="85" customFormat="1" ht="18.75" customHeight="1">
      <c r="A24" s="1124"/>
      <c r="B24" s="1183"/>
      <c r="C24" s="168"/>
      <c r="D24" s="1162"/>
      <c r="E24" s="1135" t="s">
        <v>792</v>
      </c>
      <c r="F24" s="1135"/>
      <c r="G24" s="1146">
        <v>1596</v>
      </c>
      <c r="H24" s="168"/>
      <c r="I24" s="1146"/>
    </row>
    <row r="25" spans="1:9" s="85" customFormat="1" ht="22.5" customHeight="1">
      <c r="A25" s="1124"/>
      <c r="B25" s="1183"/>
      <c r="C25" s="168"/>
      <c r="D25" s="1162" t="s">
        <v>29</v>
      </c>
      <c r="E25" s="1135" t="s">
        <v>793</v>
      </c>
      <c r="F25" s="1135"/>
      <c r="G25" s="1146"/>
      <c r="H25" s="168"/>
      <c r="I25" s="1146"/>
    </row>
    <row r="26" spans="1:9" s="85" customFormat="1" ht="15.75">
      <c r="A26" s="1124"/>
      <c r="B26" s="1183"/>
      <c r="C26" s="168"/>
      <c r="D26" s="1162"/>
      <c r="E26" s="1135" t="s">
        <v>794</v>
      </c>
      <c r="F26" s="1135"/>
      <c r="G26" s="1146">
        <v>728</v>
      </c>
      <c r="H26" s="168"/>
      <c r="I26" s="1146"/>
    </row>
    <row r="27" spans="1:9" s="85" customFormat="1" ht="20.25" customHeight="1">
      <c r="A27" s="1124"/>
      <c r="B27" s="1183"/>
      <c r="C27" s="168"/>
      <c r="D27" s="1162" t="s">
        <v>29</v>
      </c>
      <c r="E27" s="1135" t="s">
        <v>795</v>
      </c>
      <c r="F27" s="1135"/>
      <c r="G27" s="1146"/>
      <c r="H27" s="168"/>
      <c r="I27" s="1146"/>
    </row>
    <row r="28" spans="1:9" s="85" customFormat="1" ht="15.75">
      <c r="A28" s="1124"/>
      <c r="B28" s="1183"/>
      <c r="C28" s="168"/>
      <c r="D28" s="1162"/>
      <c r="E28" s="1135" t="s">
        <v>796</v>
      </c>
      <c r="F28" s="1135"/>
      <c r="G28" s="1146">
        <v>1385</v>
      </c>
      <c r="H28" s="168"/>
      <c r="I28" s="1146"/>
    </row>
    <row r="29" spans="1:7" s="85" customFormat="1" ht="8.25" customHeight="1">
      <c r="A29" s="1124"/>
      <c r="B29" s="1183"/>
      <c r="C29" s="168"/>
      <c r="D29" s="1134"/>
      <c r="E29" s="1156"/>
      <c r="F29" s="168"/>
      <c r="G29" s="168"/>
    </row>
    <row r="30" spans="1:7" s="85" customFormat="1" ht="30.75" customHeight="1">
      <c r="A30" s="1124"/>
      <c r="B30" s="1165"/>
      <c r="C30" s="1256" t="s">
        <v>782</v>
      </c>
      <c r="D30" s="1257"/>
      <c r="E30" s="1257"/>
      <c r="F30" s="1257"/>
      <c r="G30" s="1166">
        <f>SUM(G18:G29)</f>
        <v>14192</v>
      </c>
    </row>
    <row r="31" spans="1:7" s="85" customFormat="1" ht="21.75" customHeight="1">
      <c r="A31" s="1158"/>
      <c r="B31" s="1167"/>
      <c r="C31" s="1168"/>
      <c r="D31" s="1169"/>
      <c r="E31" s="1169"/>
      <c r="F31" s="1169"/>
      <c r="G31" s="1170"/>
    </row>
    <row r="32" spans="1:6" s="85" customFormat="1" ht="15.75">
      <c r="A32" s="168"/>
      <c r="B32" s="1128" t="s">
        <v>290</v>
      </c>
      <c r="C32" s="1159" t="s">
        <v>485</v>
      </c>
      <c r="D32" s="1160"/>
      <c r="E32" s="1160"/>
      <c r="F32" s="1160"/>
    </row>
    <row r="33" spans="1:8" s="85" customFormat="1" ht="19.5" customHeight="1">
      <c r="A33" s="168"/>
      <c r="D33" s="1162" t="s">
        <v>29</v>
      </c>
      <c r="E33" s="1135" t="s">
        <v>831</v>
      </c>
      <c r="F33" s="1162"/>
      <c r="G33" s="1172">
        <v>11500</v>
      </c>
      <c r="H33" s="1162"/>
    </row>
    <row r="34" spans="1:6" s="85" customFormat="1" ht="10.5" customHeight="1">
      <c r="A34" s="168"/>
      <c r="B34" s="1184"/>
      <c r="C34" s="168"/>
      <c r="D34" s="168"/>
      <c r="E34" s="168"/>
      <c r="F34" s="168"/>
    </row>
    <row r="35" spans="1:7" s="85" customFormat="1" ht="20.25" customHeight="1">
      <c r="A35" s="1181"/>
      <c r="B35" s="1165"/>
      <c r="C35" s="1153" t="s">
        <v>797</v>
      </c>
      <c r="D35" s="1152"/>
      <c r="E35" s="1152"/>
      <c r="F35" s="1152"/>
      <c r="G35" s="1166">
        <f>SUM(G33:G34)</f>
        <v>11500</v>
      </c>
    </row>
    <row r="36" spans="1:7" s="85" customFormat="1" ht="33" customHeight="1">
      <c r="A36" s="1258" t="s">
        <v>798</v>
      </c>
      <c r="B36" s="1258"/>
      <c r="C36" s="1258"/>
      <c r="D36" s="1258"/>
      <c r="E36" s="1258"/>
      <c r="F36" s="1258"/>
      <c r="G36" s="1174">
        <f>+G35+G30</f>
        <v>25692</v>
      </c>
    </row>
    <row r="37" spans="1:7" s="85" customFormat="1" ht="33" customHeight="1">
      <c r="A37" s="1260" t="s">
        <v>799</v>
      </c>
      <c r="B37" s="1260"/>
      <c r="C37" s="1260"/>
      <c r="D37" s="1260"/>
      <c r="E37" s="1260"/>
      <c r="F37" s="1260"/>
      <c r="G37" s="1174">
        <f>G36+G12</f>
        <v>25692</v>
      </c>
    </row>
  </sheetData>
  <sheetProtection/>
  <mergeCells count="5">
    <mergeCell ref="A5:G5"/>
    <mergeCell ref="C30:F30"/>
    <mergeCell ref="A36:F36"/>
    <mergeCell ref="A37:F37"/>
    <mergeCell ref="C8: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D85"/>
  <sheetViews>
    <sheetView zoomScalePageLayoutView="0" workbookViewId="0" topLeftCell="A1">
      <selection activeCell="D1" sqref="D1"/>
    </sheetView>
  </sheetViews>
  <sheetFormatPr defaultColWidth="11.375" defaultRowHeight="12.75"/>
  <cols>
    <col min="1" max="1" width="6.25390625" style="47" customWidth="1"/>
    <col min="2" max="2" width="7.875" style="47" customWidth="1"/>
    <col min="3" max="3" width="71.375" style="47" customWidth="1"/>
    <col min="4" max="4" width="17.875" style="47" customWidth="1"/>
    <col min="5" max="16384" width="11.375" style="47" customWidth="1"/>
  </cols>
  <sheetData>
    <row r="1" spans="3:4" ht="15">
      <c r="C1" s="155"/>
      <c r="D1" s="155" t="s">
        <v>909</v>
      </c>
    </row>
    <row r="2" spans="3:4" ht="15">
      <c r="C2" s="153"/>
      <c r="D2" s="153" t="s">
        <v>269</v>
      </c>
    </row>
    <row r="3" spans="3:4" ht="15">
      <c r="C3" s="153"/>
      <c r="D3" s="153"/>
    </row>
    <row r="4" spans="2:4" s="298" customFormat="1" ht="16.5">
      <c r="B4" s="1266" t="s">
        <v>814</v>
      </c>
      <c r="C4" s="1266"/>
      <c r="D4" s="1266"/>
    </row>
    <row r="5" s="261" customFormat="1" ht="15"/>
    <row r="6" s="261" customFormat="1" ht="15.75" thickBot="1">
      <c r="D6" s="310" t="s">
        <v>33</v>
      </c>
    </row>
    <row r="7" spans="2:4" s="262" customFormat="1" ht="36.75" customHeight="1" thickBot="1">
      <c r="B7" s="307" t="s">
        <v>210</v>
      </c>
      <c r="C7" s="308" t="s">
        <v>280</v>
      </c>
      <c r="D7" s="309" t="s">
        <v>813</v>
      </c>
    </row>
    <row r="8" spans="2:4" s="266" customFormat="1" ht="4.5" customHeight="1">
      <c r="B8" s="299"/>
      <c r="C8" s="300"/>
      <c r="D8" s="301"/>
    </row>
    <row r="9" spans="2:4" s="270" customFormat="1" ht="18" customHeight="1">
      <c r="B9" s="267" t="s">
        <v>213</v>
      </c>
      <c r="C9" s="268" t="s">
        <v>84</v>
      </c>
      <c r="D9" s="269"/>
    </row>
    <row r="10" spans="2:4" s="510" customFormat="1" ht="21" customHeight="1">
      <c r="B10" s="507" t="s">
        <v>274</v>
      </c>
      <c r="C10" s="521" t="s">
        <v>536</v>
      </c>
      <c r="D10" s="538">
        <v>2314</v>
      </c>
    </row>
    <row r="11" spans="2:4" s="510" customFormat="1" ht="21" customHeight="1">
      <c r="B11" s="507" t="s">
        <v>275</v>
      </c>
      <c r="C11" s="539" t="s">
        <v>541</v>
      </c>
      <c r="D11" s="538">
        <v>500</v>
      </c>
    </row>
    <row r="12" spans="2:4" s="510" customFormat="1" ht="21" customHeight="1">
      <c r="B12" s="507" t="s">
        <v>277</v>
      </c>
      <c r="C12" s="539" t="s">
        <v>537</v>
      </c>
      <c r="D12" s="540">
        <v>168629</v>
      </c>
    </row>
    <row r="13" spans="2:4" s="510" customFormat="1" ht="21" customHeight="1">
      <c r="B13" s="507" t="s">
        <v>278</v>
      </c>
      <c r="C13" s="541" t="s">
        <v>538</v>
      </c>
      <c r="D13" s="540">
        <v>0</v>
      </c>
    </row>
    <row r="14" spans="2:4" s="270" customFormat="1" ht="22.5" customHeight="1">
      <c r="B14" s="273"/>
      <c r="C14" s="304" t="s">
        <v>86</v>
      </c>
      <c r="D14" s="305">
        <f>SUM(D10:D13)</f>
        <v>171443</v>
      </c>
    </row>
    <row r="15" spans="2:4" s="266" customFormat="1" ht="22.5" customHeight="1">
      <c r="B15" s="507" t="s">
        <v>283</v>
      </c>
      <c r="C15" s="543" t="s">
        <v>551</v>
      </c>
      <c r="D15" s="568">
        <v>0</v>
      </c>
    </row>
    <row r="16" spans="2:4" s="266" customFormat="1" ht="16.5" customHeight="1">
      <c r="B16" s="271"/>
      <c r="C16" s="542" t="s">
        <v>552</v>
      </c>
      <c r="D16" s="306"/>
    </row>
    <row r="17" spans="2:4" s="270" customFormat="1" ht="19.5" customHeight="1">
      <c r="B17" s="274"/>
      <c r="C17" s="275" t="s">
        <v>87</v>
      </c>
      <c r="D17" s="506">
        <f>+D16</f>
        <v>0</v>
      </c>
    </row>
    <row r="18" spans="2:4" s="270" customFormat="1" ht="22.5" customHeight="1">
      <c r="B18" s="276"/>
      <c r="C18" s="277" t="s">
        <v>88</v>
      </c>
      <c r="D18" s="305">
        <f>+D17+D14</f>
        <v>171443</v>
      </c>
    </row>
    <row r="19" spans="2:4" s="266" customFormat="1" ht="11.25" customHeight="1">
      <c r="B19" s="263"/>
      <c r="C19" s="272"/>
      <c r="D19" s="265"/>
    </row>
    <row r="20" spans="2:4" s="270" customFormat="1" ht="15.75">
      <c r="B20" s="267" t="s">
        <v>32</v>
      </c>
      <c r="C20" s="268" t="s">
        <v>85</v>
      </c>
      <c r="D20" s="278"/>
    </row>
    <row r="21" spans="2:4" s="510" customFormat="1" ht="21.75" customHeight="1">
      <c r="B21" s="507" t="s">
        <v>274</v>
      </c>
      <c r="C21" s="519" t="s">
        <v>536</v>
      </c>
      <c r="D21" s="512"/>
    </row>
    <row r="22" spans="2:4" s="517" customFormat="1" ht="21.75" customHeight="1">
      <c r="B22" s="514"/>
      <c r="C22" s="515" t="s">
        <v>544</v>
      </c>
      <c r="D22" s="516"/>
    </row>
    <row r="23" spans="2:4" s="266" customFormat="1" ht="14.25" customHeight="1">
      <c r="B23" s="271"/>
      <c r="C23" s="515" t="s">
        <v>545</v>
      </c>
      <c r="D23" s="269">
        <v>151711</v>
      </c>
    </row>
    <row r="24" spans="2:4" s="517" customFormat="1" ht="14.25" customHeight="1">
      <c r="B24" s="514"/>
      <c r="C24" s="515" t="s">
        <v>3</v>
      </c>
      <c r="D24" s="516">
        <v>690476</v>
      </c>
    </row>
    <row r="25" spans="2:4" s="517" customFormat="1" ht="14.25" customHeight="1">
      <c r="B25" s="514"/>
      <c r="C25" s="515" t="s">
        <v>669</v>
      </c>
      <c r="D25" s="516"/>
    </row>
    <row r="26" spans="2:4" s="517" customFormat="1" ht="14.25" customHeight="1">
      <c r="B26" s="514"/>
      <c r="C26" s="967" t="s">
        <v>668</v>
      </c>
      <c r="D26" s="516">
        <v>649429</v>
      </c>
    </row>
    <row r="27" spans="2:4" s="517" customFormat="1" ht="14.25" customHeight="1">
      <c r="B27" s="514"/>
      <c r="C27" s="515" t="s">
        <v>546</v>
      </c>
      <c r="D27" s="525">
        <v>41027</v>
      </c>
    </row>
    <row r="28" spans="2:4" s="517" customFormat="1" ht="21.75" customHeight="1">
      <c r="B28" s="514"/>
      <c r="C28" s="520" t="s">
        <v>324</v>
      </c>
      <c r="D28" s="525">
        <f>SUM(D23:D27)</f>
        <v>1532643</v>
      </c>
    </row>
    <row r="29" spans="2:4" s="517" customFormat="1" ht="21.75" customHeight="1">
      <c r="B29" s="514"/>
      <c r="C29" s="534" t="s">
        <v>547</v>
      </c>
      <c r="D29" s="524">
        <v>17134</v>
      </c>
    </row>
    <row r="30" spans="2:4" s="510" customFormat="1" ht="21.75" customHeight="1">
      <c r="B30" s="507"/>
      <c r="C30" s="521" t="s">
        <v>347</v>
      </c>
      <c r="D30" s="522">
        <f>+D29+D28</f>
        <v>1549777</v>
      </c>
    </row>
    <row r="31" spans="2:4" s="510" customFormat="1" ht="24" customHeight="1">
      <c r="B31" s="507" t="s">
        <v>275</v>
      </c>
      <c r="C31" s="529" t="s">
        <v>541</v>
      </c>
      <c r="D31" s="509"/>
    </row>
    <row r="32" spans="2:4" s="517" customFormat="1" ht="21.75" customHeight="1">
      <c r="B32" s="514"/>
      <c r="C32" s="530" t="s">
        <v>539</v>
      </c>
      <c r="D32" s="525">
        <v>280000</v>
      </c>
    </row>
    <row r="33" spans="2:4" s="517" customFormat="1" ht="18" customHeight="1">
      <c r="B33" s="514"/>
      <c r="C33" s="527" t="s">
        <v>596</v>
      </c>
      <c r="D33" s="523">
        <v>1170000</v>
      </c>
    </row>
    <row r="34" spans="2:4" s="517" customFormat="1" ht="13.5" customHeight="1">
      <c r="B34" s="514"/>
      <c r="C34" s="518" t="s">
        <v>597</v>
      </c>
      <c r="D34" s="516">
        <v>49000</v>
      </c>
    </row>
    <row r="35" spans="2:4" s="517" customFormat="1" ht="13.5" customHeight="1">
      <c r="B35" s="514"/>
      <c r="C35" s="528" t="s">
        <v>598</v>
      </c>
      <c r="D35" s="525">
        <v>2000</v>
      </c>
    </row>
    <row r="36" spans="2:4" s="517" customFormat="1" ht="18.75" customHeight="1">
      <c r="B36" s="514"/>
      <c r="C36" s="535" t="s">
        <v>540</v>
      </c>
      <c r="D36" s="526">
        <v>3000</v>
      </c>
    </row>
    <row r="37" spans="2:4" s="513" customFormat="1" ht="20.25" customHeight="1">
      <c r="B37" s="511"/>
      <c r="C37" s="521" t="s">
        <v>346</v>
      </c>
      <c r="D37" s="522">
        <f>SUM(D31:D36)</f>
        <v>1504000</v>
      </c>
    </row>
    <row r="38" spans="2:4" s="513" customFormat="1" ht="24.75" customHeight="1">
      <c r="B38" s="511" t="s">
        <v>277</v>
      </c>
      <c r="C38" s="531" t="s">
        <v>537</v>
      </c>
      <c r="D38" s="512"/>
    </row>
    <row r="39" spans="2:4" s="517" customFormat="1" ht="12.75" customHeight="1">
      <c r="B39" s="514"/>
      <c r="C39" s="581" t="s">
        <v>670</v>
      </c>
      <c r="D39" s="522">
        <v>32020</v>
      </c>
    </row>
    <row r="40" spans="2:4" s="510" customFormat="1" ht="27.75" customHeight="1" hidden="1">
      <c r="B40" s="507" t="s">
        <v>278</v>
      </c>
      <c r="C40" s="532" t="s">
        <v>538</v>
      </c>
      <c r="D40" s="512"/>
    </row>
    <row r="41" spans="2:4" s="517" customFormat="1" ht="18.75" customHeight="1" hidden="1">
      <c r="B41" s="514"/>
      <c r="C41" s="533" t="s">
        <v>542</v>
      </c>
      <c r="D41" s="525"/>
    </row>
    <row r="42" spans="2:4" s="517" customFormat="1" ht="18.75" customHeight="1" hidden="1">
      <c r="B42" s="514"/>
      <c r="C42" s="537" t="s">
        <v>543</v>
      </c>
      <c r="D42" s="524"/>
    </row>
    <row r="43" spans="2:4" s="510" customFormat="1" ht="24" customHeight="1" hidden="1">
      <c r="B43" s="507"/>
      <c r="C43" s="585" t="s">
        <v>377</v>
      </c>
      <c r="D43" s="512">
        <f>SUM(D41:D42)</f>
        <v>0</v>
      </c>
    </row>
    <row r="44" spans="2:4" s="510" customFormat="1" ht="24" customHeight="1">
      <c r="B44" s="507" t="s">
        <v>278</v>
      </c>
      <c r="C44" s="508" t="s">
        <v>538</v>
      </c>
      <c r="D44" s="512"/>
    </row>
    <row r="45" spans="2:4" s="510" customFormat="1" ht="15.75">
      <c r="B45" s="507"/>
      <c r="C45" s="581" t="s">
        <v>879</v>
      </c>
      <c r="D45" s="522">
        <v>28000</v>
      </c>
    </row>
    <row r="46" spans="2:4" s="270" customFormat="1" ht="24" customHeight="1">
      <c r="B46" s="273"/>
      <c r="C46" s="304" t="s">
        <v>89</v>
      </c>
      <c r="D46" s="305">
        <f>+D43+D39+D37+D30+D45</f>
        <v>3113797</v>
      </c>
    </row>
    <row r="47" spans="2:4" s="510" customFormat="1" ht="21" customHeight="1">
      <c r="B47" s="507" t="s">
        <v>283</v>
      </c>
      <c r="C47" s="543" t="s">
        <v>551</v>
      </c>
      <c r="D47" s="544"/>
    </row>
    <row r="48" spans="2:4" s="517" customFormat="1" ht="18.75" customHeight="1">
      <c r="B48" s="514"/>
      <c r="C48" s="542" t="s">
        <v>552</v>
      </c>
      <c r="D48" s="526">
        <v>672331</v>
      </c>
    </row>
    <row r="49" spans="2:4" s="510" customFormat="1" ht="24" customHeight="1">
      <c r="B49" s="507"/>
      <c r="C49" s="304" t="s">
        <v>87</v>
      </c>
      <c r="D49" s="522">
        <f>+D48</f>
        <v>672331</v>
      </c>
    </row>
    <row r="50" spans="2:4" s="270" customFormat="1" ht="21" customHeight="1">
      <c r="B50" s="279"/>
      <c r="C50" s="304" t="s">
        <v>186</v>
      </c>
      <c r="D50" s="305">
        <f>+D49+D46</f>
        <v>3786128</v>
      </c>
    </row>
    <row r="51" spans="2:4" s="270" customFormat="1" ht="21.75" customHeight="1" thickBot="1">
      <c r="B51" s="280"/>
      <c r="C51" s="302" t="s">
        <v>90</v>
      </c>
      <c r="D51" s="303">
        <f>+D50+D18</f>
        <v>3957571</v>
      </c>
    </row>
    <row r="52" spans="2:4" s="266" customFormat="1" ht="27" customHeight="1">
      <c r="B52" s="264"/>
      <c r="C52" s="281"/>
      <c r="D52" s="282"/>
    </row>
    <row r="53" spans="2:4" s="261" customFormat="1" ht="27.75" customHeight="1">
      <c r="B53" s="283"/>
      <c r="C53" s="283"/>
      <c r="D53" s="283"/>
    </row>
    <row r="54" s="261" customFormat="1" ht="15.75" thickBot="1">
      <c r="D54" s="310" t="s">
        <v>33</v>
      </c>
    </row>
    <row r="55" spans="2:4" s="262" customFormat="1" ht="30" thickBot="1">
      <c r="B55" s="307" t="s">
        <v>210</v>
      </c>
      <c r="C55" s="308" t="s">
        <v>280</v>
      </c>
      <c r="D55" s="309" t="s">
        <v>813</v>
      </c>
    </row>
    <row r="56" spans="2:4" s="261" customFormat="1" ht="15">
      <c r="B56" s="285"/>
      <c r="C56" s="286"/>
      <c r="D56" s="287"/>
    </row>
    <row r="57" spans="2:4" s="266" customFormat="1" ht="15.75">
      <c r="B57" s="288" t="s">
        <v>59</v>
      </c>
      <c r="C57" s="268" t="s">
        <v>91</v>
      </c>
      <c r="D57" s="265"/>
    </row>
    <row r="58" spans="2:4" s="510" customFormat="1" ht="21" customHeight="1">
      <c r="B58" s="507" t="s">
        <v>274</v>
      </c>
      <c r="C58" s="545" t="s">
        <v>553</v>
      </c>
      <c r="D58" s="544">
        <v>1362770</v>
      </c>
    </row>
    <row r="59" spans="2:4" s="510" customFormat="1" ht="21" customHeight="1">
      <c r="B59" s="507" t="s">
        <v>275</v>
      </c>
      <c r="C59" s="545" t="s">
        <v>771</v>
      </c>
      <c r="D59" s="544">
        <v>324756</v>
      </c>
    </row>
    <row r="60" spans="2:4" s="510" customFormat="1" ht="21" customHeight="1">
      <c r="B60" s="507" t="s">
        <v>277</v>
      </c>
      <c r="C60" s="545" t="s">
        <v>554</v>
      </c>
      <c r="D60" s="544">
        <v>680550</v>
      </c>
    </row>
    <row r="61" spans="2:4" s="270" customFormat="1" ht="24" customHeight="1">
      <c r="B61" s="273"/>
      <c r="C61" s="292" t="s">
        <v>92</v>
      </c>
      <c r="D61" s="305">
        <f>+D60+D59+D58</f>
        <v>2368076</v>
      </c>
    </row>
    <row r="62" spans="2:4" s="270" customFormat="1" ht="24" customHeight="1">
      <c r="B62" s="273"/>
      <c r="C62" s="289" t="s">
        <v>93</v>
      </c>
      <c r="D62" s="290">
        <v>0</v>
      </c>
    </row>
    <row r="63" spans="2:4" s="270" customFormat="1" ht="24" customHeight="1">
      <c r="B63" s="291"/>
      <c r="C63" s="292" t="s">
        <v>94</v>
      </c>
      <c r="D63" s="290">
        <f>+D62+D61</f>
        <v>2368076</v>
      </c>
    </row>
    <row r="64" spans="2:4" s="270" customFormat="1" ht="25.5" customHeight="1">
      <c r="B64" s="293" t="s">
        <v>32</v>
      </c>
      <c r="C64" s="294" t="s">
        <v>95</v>
      </c>
      <c r="D64" s="278"/>
    </row>
    <row r="65" spans="2:4" s="510" customFormat="1" ht="21" customHeight="1">
      <c r="B65" s="507" t="s">
        <v>274</v>
      </c>
      <c r="C65" s="545" t="s">
        <v>553</v>
      </c>
      <c r="D65" s="544">
        <v>147548</v>
      </c>
    </row>
    <row r="66" spans="2:4" s="510" customFormat="1" ht="21" customHeight="1">
      <c r="B66" s="507" t="s">
        <v>275</v>
      </c>
      <c r="C66" s="545" t="s">
        <v>771</v>
      </c>
      <c r="D66" s="544">
        <v>37220</v>
      </c>
    </row>
    <row r="67" spans="2:4" s="510" customFormat="1" ht="21" customHeight="1">
      <c r="B67" s="507" t="s">
        <v>277</v>
      </c>
      <c r="C67" s="545" t="s">
        <v>554</v>
      </c>
      <c r="D67" s="544">
        <v>272942</v>
      </c>
    </row>
    <row r="68" spans="2:4" s="510" customFormat="1" ht="21" customHeight="1">
      <c r="B68" s="507" t="s">
        <v>278</v>
      </c>
      <c r="C68" s="545" t="s">
        <v>555</v>
      </c>
      <c r="D68" s="544">
        <v>139500</v>
      </c>
    </row>
    <row r="69" spans="2:4" s="510" customFormat="1" ht="21" customHeight="1">
      <c r="B69" s="507" t="s">
        <v>283</v>
      </c>
      <c r="C69" s="543" t="s">
        <v>556</v>
      </c>
      <c r="D69" s="544"/>
    </row>
    <row r="70" spans="2:4" s="549" customFormat="1" ht="18.75" customHeight="1">
      <c r="B70" s="546"/>
      <c r="C70" s="1038" t="s">
        <v>599</v>
      </c>
      <c r="D70" s="1039">
        <v>586026</v>
      </c>
    </row>
    <row r="71" spans="2:4" s="549" customFormat="1" ht="18.75" customHeight="1">
      <c r="B71" s="546"/>
      <c r="C71" s="547" t="s">
        <v>600</v>
      </c>
      <c r="D71" s="548">
        <v>0</v>
      </c>
    </row>
    <row r="72" spans="2:4" s="549" customFormat="1" ht="18.75" customHeight="1">
      <c r="B72" s="550"/>
      <c r="C72" s="551" t="s">
        <v>601</v>
      </c>
      <c r="D72" s="552">
        <v>336259</v>
      </c>
    </row>
    <row r="73" spans="2:4" s="549" customFormat="1" ht="18.75" customHeight="1">
      <c r="B73" s="550"/>
      <c r="C73" s="553" t="s">
        <v>602</v>
      </c>
      <c r="D73" s="554">
        <v>70000</v>
      </c>
    </row>
    <row r="74" spans="2:4" s="510" customFormat="1" ht="21" customHeight="1">
      <c r="B74" s="507"/>
      <c r="C74" s="545" t="s">
        <v>458</v>
      </c>
      <c r="D74" s="544">
        <f>SUM(D70:D73)</f>
        <v>992285</v>
      </c>
    </row>
    <row r="75" spans="2:4" s="270" customFormat="1" ht="20.25" customHeight="1">
      <c r="B75" s="273"/>
      <c r="C75" s="292" t="s">
        <v>92</v>
      </c>
      <c r="D75" s="305">
        <f>+D74+D68+D67+D66+D65</f>
        <v>1589495</v>
      </c>
    </row>
    <row r="76" spans="2:4" s="266" customFormat="1" ht="22.5" customHeight="1">
      <c r="B76" s="295"/>
      <c r="C76" s="289" t="s">
        <v>96</v>
      </c>
      <c r="D76" s="278">
        <v>0</v>
      </c>
    </row>
    <row r="77" spans="2:4" s="270" customFormat="1" ht="24" customHeight="1">
      <c r="B77" s="273"/>
      <c r="C77" s="304" t="s">
        <v>98</v>
      </c>
      <c r="D77" s="305">
        <f>+D76+D75</f>
        <v>1589495</v>
      </c>
    </row>
    <row r="78" spans="2:4" s="270" customFormat="1" ht="23.25" customHeight="1" thickBot="1">
      <c r="B78" s="280"/>
      <c r="C78" s="311" t="s">
        <v>97</v>
      </c>
      <c r="D78" s="303">
        <f>+D77+D63</f>
        <v>3957571</v>
      </c>
    </row>
    <row r="79" s="261" customFormat="1" ht="15">
      <c r="D79" s="284"/>
    </row>
    <row r="80" spans="3:4" s="261" customFormat="1" ht="15">
      <c r="C80" s="296"/>
      <c r="D80" s="297"/>
    </row>
    <row r="81" s="261" customFormat="1" ht="15">
      <c r="D81" s="284"/>
    </row>
    <row r="82" s="261" customFormat="1" ht="15">
      <c r="D82" s="284"/>
    </row>
    <row r="83" s="261" customFormat="1" ht="15">
      <c r="D83" s="284"/>
    </row>
    <row r="84" s="261" customFormat="1" ht="15">
      <c r="D84" s="284"/>
    </row>
    <row r="85" s="261" customFormat="1" ht="15">
      <c r="D85" s="284"/>
    </row>
  </sheetData>
  <sheetProtection/>
  <mergeCells count="1">
    <mergeCell ref="B4:D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Ózd</dc:creator>
  <cp:keywords/>
  <dc:description/>
  <cp:lastModifiedBy>Papne</cp:lastModifiedBy>
  <cp:lastPrinted>2017-02-06T08:17:37Z</cp:lastPrinted>
  <dcterms:created xsi:type="dcterms:W3CDTF">2011-02-09T10:03:40Z</dcterms:created>
  <dcterms:modified xsi:type="dcterms:W3CDTF">2017-02-06T08:18:48Z</dcterms:modified>
  <cp:category/>
  <cp:version/>
  <cp:contentType/>
  <cp:contentStatus/>
</cp:coreProperties>
</file>