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/>
  <c r="C132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C127" i="1"/>
  <c r="C126" i="1"/>
  <c r="C125" i="1"/>
  <c r="C124" i="1"/>
  <c r="C123" i="1"/>
  <c r="C122" i="1"/>
  <c r="C121" i="1"/>
  <c r="C120" i="1"/>
  <c r="F119" i="1"/>
  <c r="E119" i="1"/>
  <c r="D119" i="1"/>
  <c r="C119" i="1"/>
  <c r="C118" i="1"/>
  <c r="C117" i="1"/>
  <c r="D116" i="1"/>
  <c r="C116" i="1"/>
  <c r="D115" i="1"/>
  <c r="C115" i="1"/>
  <c r="F114" i="1"/>
  <c r="E114" i="1"/>
  <c r="D114" i="1"/>
  <c r="C114" i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F98" i="1"/>
  <c r="E98" i="1"/>
  <c r="D98" i="1"/>
  <c r="C98" i="1" s="1"/>
  <c r="C97" i="1"/>
  <c r="F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E154" i="1" s="1"/>
  <c r="D93" i="1"/>
  <c r="D128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D40" i="1"/>
  <c r="C40" i="1"/>
  <c r="F39" i="1"/>
  <c r="C39" i="1"/>
  <c r="C38" i="1"/>
  <c r="C37" i="1"/>
  <c r="F36" i="1"/>
  <c r="D36" i="1"/>
  <c r="C36" i="1" s="1"/>
  <c r="D35" i="1"/>
  <c r="C35" i="1" s="1"/>
  <c r="F34" i="1"/>
  <c r="E34" i="1"/>
  <c r="D34" i="1"/>
  <c r="C34" i="1" s="1"/>
  <c r="C33" i="1"/>
  <c r="C32" i="1"/>
  <c r="C31" i="1"/>
  <c r="C30" i="1"/>
  <c r="C29" i="1"/>
  <c r="C28" i="1"/>
  <c r="F27" i="1"/>
  <c r="E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F18" i="1"/>
  <c r="C18" i="1" s="1"/>
  <c r="F17" i="1"/>
  <c r="F12" i="1" s="1"/>
  <c r="D17" i="1"/>
  <c r="C16" i="1"/>
  <c r="C15" i="1"/>
  <c r="C14" i="1"/>
  <c r="C13" i="1"/>
  <c r="E12" i="1"/>
  <c r="C12" i="1" s="1"/>
  <c r="D12" i="1"/>
  <c r="C11" i="1"/>
  <c r="C10" i="1"/>
  <c r="C9" i="1"/>
  <c r="D8" i="1"/>
  <c r="C8" i="1" s="1"/>
  <c r="C7" i="1"/>
  <c r="C6" i="1"/>
  <c r="F5" i="1"/>
  <c r="F62" i="1" s="1"/>
  <c r="F87" i="1" s="1"/>
  <c r="E5" i="1"/>
  <c r="E62" i="1" s="1"/>
  <c r="E87" i="1" s="1"/>
  <c r="D5" i="1"/>
  <c r="D154" i="1" l="1"/>
  <c r="C154" i="1" s="1"/>
  <c r="C128" i="1"/>
  <c r="C86" i="1"/>
  <c r="C159" i="1" s="1"/>
  <c r="C17" i="1"/>
  <c r="C5" i="1"/>
  <c r="D52" i="1"/>
  <c r="C52" i="1" s="1"/>
  <c r="C93" i="1"/>
  <c r="D62" i="1" l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<sst xmlns="http://schemas.openxmlformats.org/spreadsheetml/2006/main" count="315" uniqueCount="273">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</sst>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3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4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zoomScale="115" zoomScaleNormal="115" zoomScaleSheetLayoutView="100" workbookViewId="0">
      <selection activeCell="B6" sqref="B6:B8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2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260885436</v>
      </c>
      <c r="D5" s="16">
        <f>+D6+D7+D8+D9+D10+D11</f>
        <v>260885436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260885436</v>
      </c>
      <c r="D8" s="27">
        <f>152850000+73694436+34341000</f>
        <v>260885436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1" t="s">
        <v>22</v>
      </c>
      <c r="C10" s="26">
        <f t="shared" si="0"/>
        <v>0</v>
      </c>
      <c r="D10" s="32"/>
      <c r="E10" s="28"/>
      <c r="F10" s="28"/>
    </row>
    <row r="11" spans="1:6" s="17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6" t="s">
        <v>26</v>
      </c>
      <c r="C12" s="15">
        <f t="shared" si="0"/>
        <v>194578120</v>
      </c>
      <c r="D12" s="16">
        <f>+D13+D14+D15+D16+D17</f>
        <v>112519739</v>
      </c>
      <c r="E12" s="15">
        <f>+E13+E14+E15+E16+E17</f>
        <v>0</v>
      </c>
      <c r="F12" s="15">
        <f>+F13+F14+F15+F16+F17</f>
        <v>82058381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0">
        <f t="shared" si="0"/>
        <v>194578120</v>
      </c>
      <c r="D17" s="32">
        <f>102792540+3975280+2520375+3020044+211500</f>
        <v>112519739</v>
      </c>
      <c r="E17" s="28"/>
      <c r="F17" s="28">
        <f>22754943+1659858+57643580</f>
        <v>82058381</v>
      </c>
    </row>
    <row r="18" spans="1:6" s="17" customFormat="1" ht="12" customHeight="1" thickBot="1" x14ac:dyDescent="0.25">
      <c r="A18" s="33" t="s">
        <v>37</v>
      </c>
      <c r="B18" s="34" t="s">
        <v>38</v>
      </c>
      <c r="C18" s="37">
        <f t="shared" si="0"/>
        <v>70936381</v>
      </c>
      <c r="D18" s="38">
        <v>1659858</v>
      </c>
      <c r="E18" s="39"/>
      <c r="F18" s="39">
        <f>754943+68521580</f>
        <v>69276523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14325200</v>
      </c>
      <c r="D19" s="16">
        <f>+D20+D21+D22+D23+D24</f>
        <v>0</v>
      </c>
      <c r="E19" s="15">
        <f>+E20+E21+E22+E23+E24</f>
        <v>0</v>
      </c>
      <c r="F19" s="15">
        <f>+F20+F21+F22+F23+F24</f>
        <v>14325200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0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30">
        <f t="shared" si="0"/>
        <v>14325200</v>
      </c>
      <c r="D24" s="32"/>
      <c r="E24" s="28"/>
      <c r="F24" s="28">
        <v>14325200</v>
      </c>
    </row>
    <row r="25" spans="1:6" s="17" customFormat="1" ht="12" customHeight="1" thickBot="1" x14ac:dyDescent="0.25">
      <c r="A25" s="33" t="s">
        <v>51</v>
      </c>
      <c r="B25" s="41" t="s">
        <v>52</v>
      </c>
      <c r="C25" s="37">
        <f t="shared" si="0"/>
        <v>1092200</v>
      </c>
      <c r="D25" s="38"/>
      <c r="E25" s="39"/>
      <c r="F25" s="39">
        <v>1092200</v>
      </c>
    </row>
    <row r="26" spans="1:6" s="17" customFormat="1" ht="12" customHeight="1" thickBot="1" x14ac:dyDescent="0.25">
      <c r="A26" s="13" t="s">
        <v>53</v>
      </c>
      <c r="B26" s="14" t="s">
        <v>54</v>
      </c>
      <c r="C26" s="42">
        <f t="shared" si="0"/>
        <v>0</v>
      </c>
      <c r="D26" s="43">
        <f>+D27+D31+D32+D33</f>
        <v>0</v>
      </c>
      <c r="E26" s="44">
        <f>+E27+E31+E32+E33</f>
        <v>0</v>
      </c>
      <c r="F26" s="44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5">
        <f>SUM(D28:D29)</f>
        <v>0</v>
      </c>
      <c r="E27" s="45">
        <f t="shared" ref="E27:F27" si="1">SUM(E28:E29)</f>
        <v>0</v>
      </c>
      <c r="F27" s="45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6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3" t="s">
        <v>67</v>
      </c>
      <c r="B33" s="41" t="s">
        <v>68</v>
      </c>
      <c r="C33" s="35">
        <f t="shared" si="0"/>
        <v>0</v>
      </c>
      <c r="D33" s="47"/>
      <c r="E33" s="39"/>
      <c r="F33" s="48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198549999</v>
      </c>
      <c r="D34" s="16">
        <f>SUM(D35:D45)</f>
        <v>16450879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49">
        <f t="shared" si="0"/>
        <v>10508580</v>
      </c>
      <c r="D35" s="21">
        <f>10375680+132900</f>
        <v>10508580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30">
        <f t="shared" si="0"/>
        <v>3491005</v>
      </c>
      <c r="D36" s="32">
        <f>787402+500000+66929+35063+744361+96000</f>
        <v>2229755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30">
        <f t="shared" si="0"/>
        <v>12700000</v>
      </c>
      <c r="D37" s="32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30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30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5199414</v>
      </c>
      <c r="D40" s="27">
        <f>212598+2801434+135000+18071+9467+85039+115935</f>
        <v>3377544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2"/>
      <c r="E43" s="28"/>
      <c r="F43" s="28"/>
    </row>
    <row r="44" spans="1:6" s="17" customFormat="1" ht="12" customHeight="1" x14ac:dyDescent="0.2">
      <c r="A44" s="33" t="s">
        <v>89</v>
      </c>
      <c r="B44" s="41" t="s">
        <v>90</v>
      </c>
      <c r="C44" s="26">
        <f t="shared" si="0"/>
        <v>0</v>
      </c>
      <c r="D44" s="38"/>
      <c r="E44" s="39"/>
      <c r="F44" s="39"/>
    </row>
    <row r="45" spans="1:6" s="17" customFormat="1" ht="12" customHeight="1" thickBot="1" x14ac:dyDescent="0.25">
      <c r="A45" s="33" t="s">
        <v>91</v>
      </c>
      <c r="B45" s="34" t="s">
        <v>92</v>
      </c>
      <c r="C45" s="35">
        <f t="shared" si="0"/>
        <v>335000</v>
      </c>
      <c r="D45" s="38">
        <f>335000</f>
        <v>335000</v>
      </c>
      <c r="E45" s="39"/>
      <c r="F45" s="39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0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2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2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2"/>
      <c r="E50" s="28"/>
      <c r="F50" s="28"/>
    </row>
    <row r="51" spans="1:6" s="17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2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30">
        <f t="shared" si="0"/>
        <v>752700</v>
      </c>
      <c r="D55" s="32">
        <f>752700</f>
        <v>752700</v>
      </c>
      <c r="E55" s="28"/>
      <c r="F55" s="28"/>
    </row>
    <row r="56" spans="1:6" s="17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7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2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2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2"/>
      <c r="E60" s="28"/>
      <c r="F60" s="28"/>
    </row>
    <row r="61" spans="1:6" s="17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8"/>
      <c r="F61" s="28"/>
    </row>
    <row r="62" spans="1:6" s="17" customFormat="1" ht="12" customHeight="1" thickBot="1" x14ac:dyDescent="0.25">
      <c r="A62" s="51" t="s">
        <v>125</v>
      </c>
      <c r="B62" s="14" t="s">
        <v>126</v>
      </c>
      <c r="C62" s="15">
        <f t="shared" si="0"/>
        <v>669571455</v>
      </c>
      <c r="D62" s="43">
        <f>+D5+D12+D19+D26+D34+D46+D52+D57</f>
        <v>391088754</v>
      </c>
      <c r="E62" s="44">
        <f>+E5+E12+E19+E26+E34+E46+E52+E57</f>
        <v>0</v>
      </c>
      <c r="F62" s="44">
        <f>+F5+F12+F19+F26+F34+F46+F52+F57</f>
        <v>278482701</v>
      </c>
    </row>
    <row r="63" spans="1:6" s="17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3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2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2"/>
      <c r="E65" s="28"/>
      <c r="F65" s="28"/>
    </row>
    <row r="66" spans="1:6" s="17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8"/>
      <c r="F66" s="28"/>
    </row>
    <row r="67" spans="1:6" s="17" customFormat="1" ht="12" customHeight="1" thickBot="1" x14ac:dyDescent="0.25">
      <c r="A67" s="52" t="s">
        <v>135</v>
      </c>
      <c r="B67" s="36" t="s">
        <v>136</v>
      </c>
      <c r="C67" s="4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2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2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2"/>
      <c r="E70" s="28"/>
      <c r="F70" s="28"/>
    </row>
    <row r="71" spans="1:6" s="17" customFormat="1" ht="12" customHeight="1" thickBot="1" x14ac:dyDescent="0.25">
      <c r="A71" s="33" t="s">
        <v>143</v>
      </c>
      <c r="B71" s="34" t="s">
        <v>144</v>
      </c>
      <c r="C71" s="35">
        <f t="shared" si="2"/>
        <v>0</v>
      </c>
      <c r="D71" s="32"/>
      <c r="E71" s="28"/>
      <c r="F71" s="28"/>
    </row>
    <row r="72" spans="1:6" s="17" customFormat="1" ht="12" customHeight="1" thickBot="1" x14ac:dyDescent="0.25">
      <c r="A72" s="52" t="s">
        <v>145</v>
      </c>
      <c r="B72" s="36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2"/>
      <c r="E73" s="28"/>
      <c r="F73" s="28">
        <v>9446650</v>
      </c>
    </row>
    <row r="74" spans="1:6" s="17" customFormat="1" ht="12" customHeight="1" thickBot="1" x14ac:dyDescent="0.25">
      <c r="A74" s="33" t="s">
        <v>149</v>
      </c>
      <c r="B74" s="34" t="s">
        <v>150</v>
      </c>
      <c r="C74" s="35">
        <f t="shared" si="2"/>
        <v>0</v>
      </c>
      <c r="D74" s="32"/>
      <c r="E74" s="28"/>
      <c r="F74" s="28"/>
    </row>
    <row r="75" spans="1:6" s="17" customFormat="1" ht="12" customHeight="1" thickBot="1" x14ac:dyDescent="0.25">
      <c r="A75" s="52" t="s">
        <v>151</v>
      </c>
      <c r="B75" s="36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2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2"/>
      <c r="E77" s="28"/>
      <c r="F77" s="28"/>
    </row>
    <row r="78" spans="1:6" s="17" customFormat="1" ht="12" customHeight="1" thickBot="1" x14ac:dyDescent="0.25">
      <c r="A78" s="33" t="s">
        <v>157</v>
      </c>
      <c r="B78" s="34" t="s">
        <v>158</v>
      </c>
      <c r="C78" s="35">
        <f t="shared" si="2"/>
        <v>0</v>
      </c>
      <c r="D78" s="32"/>
      <c r="E78" s="28"/>
      <c r="F78" s="28"/>
    </row>
    <row r="79" spans="1:6" s="17" customFormat="1" ht="12" customHeight="1" thickBot="1" x14ac:dyDescent="0.25">
      <c r="A79" s="52" t="s">
        <v>159</v>
      </c>
      <c r="B79" s="36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5" t="s">
        <v>161</v>
      </c>
      <c r="B80" s="19" t="s">
        <v>162</v>
      </c>
      <c r="C80" s="20">
        <f t="shared" si="2"/>
        <v>0</v>
      </c>
      <c r="D80" s="32"/>
      <c r="E80" s="28"/>
      <c r="F80" s="28"/>
    </row>
    <row r="81" spans="1:6" s="17" customFormat="1" ht="12" customHeight="1" x14ac:dyDescent="0.2">
      <c r="A81" s="56" t="s">
        <v>163</v>
      </c>
      <c r="B81" s="25" t="s">
        <v>164</v>
      </c>
      <c r="C81" s="26">
        <f t="shared" si="2"/>
        <v>0</v>
      </c>
      <c r="D81" s="32"/>
      <c r="E81" s="28"/>
      <c r="F81" s="28"/>
    </row>
    <row r="82" spans="1:6" s="17" customFormat="1" ht="12" customHeight="1" x14ac:dyDescent="0.2">
      <c r="A82" s="56" t="s">
        <v>165</v>
      </c>
      <c r="B82" s="25" t="s">
        <v>166</v>
      </c>
      <c r="C82" s="26">
        <f t="shared" si="2"/>
        <v>0</v>
      </c>
      <c r="D82" s="32"/>
      <c r="E82" s="28"/>
      <c r="F82" s="28"/>
    </row>
    <row r="83" spans="1:6" s="17" customFormat="1" ht="12" customHeight="1" thickBot="1" x14ac:dyDescent="0.25">
      <c r="A83" s="57" t="s">
        <v>167</v>
      </c>
      <c r="B83" s="34" t="s">
        <v>168</v>
      </c>
      <c r="C83" s="35">
        <f t="shared" si="2"/>
        <v>0</v>
      </c>
      <c r="D83" s="32"/>
      <c r="E83" s="28"/>
      <c r="F83" s="28"/>
    </row>
    <row r="84" spans="1:6" s="17" customFormat="1" ht="12" customHeight="1" thickBot="1" x14ac:dyDescent="0.25">
      <c r="A84" s="52" t="s">
        <v>169</v>
      </c>
      <c r="B84" s="36" t="s">
        <v>170</v>
      </c>
      <c r="C84" s="15">
        <f t="shared" si="2"/>
        <v>0</v>
      </c>
      <c r="D84" s="58"/>
      <c r="E84" s="59"/>
      <c r="F84" s="59"/>
    </row>
    <row r="85" spans="1:6" s="17" customFormat="1" ht="13.5" customHeight="1" thickBot="1" x14ac:dyDescent="0.25">
      <c r="A85" s="52" t="s">
        <v>171</v>
      </c>
      <c r="B85" s="36" t="s">
        <v>172</v>
      </c>
      <c r="C85" s="15">
        <f t="shared" si="2"/>
        <v>0</v>
      </c>
      <c r="D85" s="58"/>
      <c r="E85" s="59"/>
      <c r="F85" s="59"/>
    </row>
    <row r="86" spans="1:6" s="17" customFormat="1" ht="15.75" customHeight="1" thickBot="1" x14ac:dyDescent="0.25">
      <c r="A86" s="52" t="s">
        <v>173</v>
      </c>
      <c r="B86" s="60" t="s">
        <v>174</v>
      </c>
      <c r="C86" s="15">
        <f t="shared" si="2"/>
        <v>9446650</v>
      </c>
      <c r="D86" s="43">
        <f>+D63+D67+D72+D75+D79+D85+D84</f>
        <v>0</v>
      </c>
      <c r="E86" s="44">
        <f>+E63+E67+E72+E75+E79+E85+E84</f>
        <v>0</v>
      </c>
      <c r="F86" s="44">
        <f>+F63+F67+F72+F75+F79+F85+F84</f>
        <v>9446650</v>
      </c>
    </row>
    <row r="87" spans="1:6" s="17" customFormat="1" ht="16.5" customHeight="1" thickBot="1" x14ac:dyDescent="0.25">
      <c r="A87" s="61" t="s">
        <v>175</v>
      </c>
      <c r="B87" s="62" t="s">
        <v>176</v>
      </c>
      <c r="C87" s="15">
        <f t="shared" si="2"/>
        <v>679018105</v>
      </c>
      <c r="D87" s="43">
        <f>+D62+D86</f>
        <v>391088754</v>
      </c>
      <c r="E87" s="44">
        <f>+E62+E86</f>
        <v>0</v>
      </c>
      <c r="F87" s="44">
        <f>+F62+F86</f>
        <v>287929351</v>
      </c>
    </row>
    <row r="88" spans="1:6" s="17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5">
        <f t="shared" ref="C93:C154" si="3">SUM(D93:F93)</f>
        <v>767477881</v>
      </c>
      <c r="D93" s="74">
        <f>+D94+D95+D96+D97+D98+D111</f>
        <v>170867108</v>
      </c>
      <c r="E93" s="75">
        <f>+E94+E95+E96+E97+E98+E111</f>
        <v>0</v>
      </c>
      <c r="F93" s="15">
        <f>F94+F95+F96+F97+F98+F111</f>
        <v>596610773</v>
      </c>
    </row>
    <row r="94" spans="1:6" ht="12" customHeight="1" x14ac:dyDescent="0.25">
      <c r="A94" s="76" t="s">
        <v>13</v>
      </c>
      <c r="B94" s="77" t="s">
        <v>181</v>
      </c>
      <c r="C94" s="78">
        <f t="shared" si="3"/>
        <v>407464439</v>
      </c>
      <c r="D94" s="79">
        <f>2787126+61829+2528076+47565+80000+80000+4734935+49768233+637324+729700+60774</f>
        <v>61515562</v>
      </c>
      <c r="E94" s="80"/>
      <c r="F94" s="80">
        <f>344559877+1389000</f>
        <v>345948877</v>
      </c>
    </row>
    <row r="95" spans="1:6" ht="12" customHeight="1" x14ac:dyDescent="0.25">
      <c r="A95" s="24" t="s">
        <v>15</v>
      </c>
      <c r="B95" s="81" t="s">
        <v>182</v>
      </c>
      <c r="C95" s="82">
        <f t="shared" si="3"/>
        <v>85164420</v>
      </c>
      <c r="D95" s="32">
        <f>1409889+7817+14227+10944+444000+24592+15600+15600+825169+13207297-2705481-672116+127698+29599</f>
        <v>12754835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1" t="s">
        <v>183</v>
      </c>
      <c r="C96" s="82">
        <f t="shared" si="3"/>
        <v>260588521</v>
      </c>
      <c r="D96" s="38">
        <f>4192823+96000+13277327+3082677+45600000+4500000+45669+157480+54851+3760587+259082+437750-72157-64842+35681+3292441+84315+3738914+96000+412352+2771694</f>
        <v>85758644</v>
      </c>
      <c r="E96" s="39"/>
      <c r="F96" s="28">
        <f>215900+20320+174593657</f>
        <v>174829877</v>
      </c>
    </row>
    <row r="97" spans="1:6" ht="12" customHeight="1" x14ac:dyDescent="0.25">
      <c r="A97" s="24" t="s">
        <v>19</v>
      </c>
      <c r="B97" s="81" t="s">
        <v>184</v>
      </c>
      <c r="C97" s="30">
        <f t="shared" si="3"/>
        <v>0</v>
      </c>
      <c r="D97" s="38"/>
      <c r="E97" s="39"/>
      <c r="F97" s="28"/>
    </row>
    <row r="98" spans="1:6" ht="12" customHeight="1" x14ac:dyDescent="0.25">
      <c r="A98" s="24" t="s">
        <v>185</v>
      </c>
      <c r="B98" s="83" t="s">
        <v>186</v>
      </c>
      <c r="C98" s="30">
        <f>SUM(D98:F98)</f>
        <v>14260501</v>
      </c>
      <c r="D98" s="38">
        <f>SUM(D99:D110)</f>
        <v>10838067</v>
      </c>
      <c r="E98" s="38">
        <f t="shared" ref="E98:F98" si="4">SUM(E99:E110)</f>
        <v>0</v>
      </c>
      <c r="F98" s="38">
        <f t="shared" si="4"/>
        <v>3422434</v>
      </c>
    </row>
    <row r="99" spans="1:6" ht="12" customHeight="1" x14ac:dyDescent="0.25">
      <c r="A99" s="24" t="s">
        <v>23</v>
      </c>
      <c r="B99" s="81" t="s">
        <v>187</v>
      </c>
      <c r="C99" s="30">
        <f t="shared" si="3"/>
        <v>3200000</v>
      </c>
      <c r="D99" s="38">
        <f>3200000</f>
        <v>3200000</v>
      </c>
      <c r="E99" s="39"/>
      <c r="F99" s="39"/>
    </row>
    <row r="100" spans="1:6" ht="12" customHeight="1" x14ac:dyDescent="0.25">
      <c r="A100" s="24" t="s">
        <v>188</v>
      </c>
      <c r="B100" s="84" t="s">
        <v>189</v>
      </c>
      <c r="C100" s="26">
        <f t="shared" si="3"/>
        <v>0</v>
      </c>
      <c r="D100" s="38"/>
      <c r="E100" s="39"/>
      <c r="F100" s="39"/>
    </row>
    <row r="101" spans="1:6" ht="12" customHeight="1" x14ac:dyDescent="0.25">
      <c r="A101" s="24" t="s">
        <v>190</v>
      </c>
      <c r="B101" s="84" t="s">
        <v>191</v>
      </c>
      <c r="C101" s="26">
        <f t="shared" si="3"/>
        <v>0</v>
      </c>
      <c r="D101" s="38"/>
      <c r="E101" s="39"/>
      <c r="F101" s="39"/>
    </row>
    <row r="102" spans="1:6" ht="12" customHeight="1" x14ac:dyDescent="0.25">
      <c r="A102" s="24" t="s">
        <v>192</v>
      </c>
      <c r="B102" s="85" t="s">
        <v>193</v>
      </c>
      <c r="C102" s="26">
        <f t="shared" si="3"/>
        <v>0</v>
      </c>
      <c r="D102" s="38"/>
      <c r="E102" s="39"/>
      <c r="F102" s="39"/>
    </row>
    <row r="103" spans="1:6" ht="12" customHeight="1" x14ac:dyDescent="0.25">
      <c r="A103" s="24" t="s">
        <v>194</v>
      </c>
      <c r="B103" s="86" t="s">
        <v>195</v>
      </c>
      <c r="C103" s="26">
        <f t="shared" si="3"/>
        <v>0</v>
      </c>
      <c r="D103" s="38"/>
      <c r="E103" s="39"/>
      <c r="F103" s="39"/>
    </row>
    <row r="104" spans="1:6" ht="12" customHeight="1" x14ac:dyDescent="0.25">
      <c r="A104" s="24" t="s">
        <v>196</v>
      </c>
      <c r="B104" s="86" t="s">
        <v>197</v>
      </c>
      <c r="C104" s="26">
        <f t="shared" si="3"/>
        <v>0</v>
      </c>
      <c r="D104" s="38"/>
      <c r="E104" s="39"/>
      <c r="F104" s="39"/>
    </row>
    <row r="105" spans="1:6" ht="12" customHeight="1" x14ac:dyDescent="0.25">
      <c r="A105" s="24" t="s">
        <v>198</v>
      </c>
      <c r="B105" s="85" t="s">
        <v>199</v>
      </c>
      <c r="C105" s="30">
        <f t="shared" si="3"/>
        <v>3422434</v>
      </c>
      <c r="D105" s="38"/>
      <c r="E105" s="39"/>
      <c r="F105" s="39">
        <v>3422434</v>
      </c>
    </row>
    <row r="106" spans="1:6" ht="12" customHeight="1" x14ac:dyDescent="0.25">
      <c r="A106" s="24" t="s">
        <v>200</v>
      </c>
      <c r="B106" s="85" t="s">
        <v>201</v>
      </c>
      <c r="C106" s="30">
        <f t="shared" si="3"/>
        <v>0</v>
      </c>
      <c r="D106" s="38"/>
      <c r="E106" s="39"/>
      <c r="F106" s="39"/>
    </row>
    <row r="107" spans="1:6" ht="12" customHeight="1" x14ac:dyDescent="0.25">
      <c r="A107" s="24" t="s">
        <v>202</v>
      </c>
      <c r="B107" s="86" t="s">
        <v>203</v>
      </c>
      <c r="C107" s="30">
        <f t="shared" si="3"/>
        <v>400000</v>
      </c>
      <c r="D107" s="38">
        <v>400000</v>
      </c>
      <c r="E107" s="39"/>
      <c r="F107" s="39"/>
    </row>
    <row r="108" spans="1:6" ht="12" customHeight="1" x14ac:dyDescent="0.25">
      <c r="A108" s="87" t="s">
        <v>204</v>
      </c>
      <c r="B108" s="84" t="s">
        <v>205</v>
      </c>
      <c r="C108" s="26">
        <f t="shared" si="3"/>
        <v>0</v>
      </c>
      <c r="D108" s="38"/>
      <c r="E108" s="39"/>
      <c r="F108" s="39"/>
    </row>
    <row r="109" spans="1:6" ht="12" customHeight="1" x14ac:dyDescent="0.25">
      <c r="A109" s="24" t="s">
        <v>206</v>
      </c>
      <c r="B109" s="84" t="s">
        <v>207</v>
      </c>
      <c r="C109" s="26">
        <f t="shared" si="3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4" t="s">
        <v>209</v>
      </c>
      <c r="C110" s="30">
        <f t="shared" si="3"/>
        <v>7238067</v>
      </c>
      <c r="D110" s="32">
        <f>5000000+800000+50000+50000+1338067</f>
        <v>7238067</v>
      </c>
      <c r="E110" s="28"/>
      <c r="F110" s="88"/>
    </row>
    <row r="111" spans="1:6" ht="12" customHeight="1" x14ac:dyDescent="0.25">
      <c r="A111" s="24" t="s">
        <v>210</v>
      </c>
      <c r="B111" s="81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3"/>
        <v>0</v>
      </c>
      <c r="D112" s="47"/>
      <c r="E112" s="39"/>
      <c r="F112" s="29"/>
    </row>
    <row r="113" spans="1:6" ht="12" customHeight="1" thickBot="1" x14ac:dyDescent="0.3">
      <c r="A113" s="89" t="s">
        <v>214</v>
      </c>
      <c r="B113" s="90" t="s">
        <v>215</v>
      </c>
      <c r="C113" s="26">
        <f t="shared" si="3"/>
        <v>0</v>
      </c>
      <c r="D113" s="91"/>
      <c r="E113" s="92"/>
      <c r="F113" s="93"/>
    </row>
    <row r="114" spans="1:6" ht="12" customHeight="1" thickBot="1" x14ac:dyDescent="0.3">
      <c r="A114" s="94" t="s">
        <v>25</v>
      </c>
      <c r="B114" s="95" t="s">
        <v>216</v>
      </c>
      <c r="C114" s="15">
        <f t="shared" si="3"/>
        <v>32404332</v>
      </c>
      <c r="D114" s="16">
        <f>+D115+D117+D119</f>
        <v>18978033</v>
      </c>
      <c r="E114" s="15">
        <f>+E115+E117+E119</f>
        <v>0</v>
      </c>
      <c r="F114" s="96">
        <f>+F115+F117+F119</f>
        <v>13426299</v>
      </c>
    </row>
    <row r="115" spans="1:6" ht="12" customHeight="1" x14ac:dyDescent="0.25">
      <c r="A115" s="18" t="s">
        <v>27</v>
      </c>
      <c r="B115" s="81" t="s">
        <v>217</v>
      </c>
      <c r="C115" s="78">
        <f t="shared" si="3"/>
        <v>32095352</v>
      </c>
      <c r="D115" s="50">
        <f>300000+12076323+5000+75250+2583220+2457900+1480340</f>
        <v>18978033</v>
      </c>
      <c r="E115" s="22"/>
      <c r="F115" s="22">
        <v>13117319</v>
      </c>
    </row>
    <row r="116" spans="1:6" ht="12" customHeight="1" x14ac:dyDescent="0.25">
      <c r="A116" s="18" t="s">
        <v>29</v>
      </c>
      <c r="B116" s="97" t="s">
        <v>218</v>
      </c>
      <c r="C116" s="30">
        <f t="shared" si="3"/>
        <v>13886174</v>
      </c>
      <c r="D116" s="50">
        <f>12076323+1092200</f>
        <v>13168523</v>
      </c>
      <c r="E116" s="22"/>
      <c r="F116" s="22">
        <v>717651</v>
      </c>
    </row>
    <row r="117" spans="1:6" ht="12" customHeight="1" x14ac:dyDescent="0.25">
      <c r="A117" s="18" t="s">
        <v>31</v>
      </c>
      <c r="B117" s="97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7" t="s">
        <v>220</v>
      </c>
      <c r="C118" s="26">
        <f t="shared" si="3"/>
        <v>0</v>
      </c>
      <c r="D118" s="27"/>
      <c r="E118" s="98"/>
      <c r="F118" s="32"/>
    </row>
    <row r="119" spans="1:6" ht="12" customHeight="1" x14ac:dyDescent="0.25">
      <c r="A119" s="18" t="s">
        <v>35</v>
      </c>
      <c r="B119" s="34" t="s">
        <v>221</v>
      </c>
      <c r="C119" s="27">
        <f>SUM(C120:C127)</f>
        <v>308980</v>
      </c>
      <c r="D119" s="27">
        <f t="shared" ref="D119:F119" si="5">SUM(D120:D127)</f>
        <v>0</v>
      </c>
      <c r="E119" s="27">
        <f t="shared" si="5"/>
        <v>0</v>
      </c>
      <c r="F119" s="27">
        <f t="shared" si="5"/>
        <v>308980</v>
      </c>
    </row>
    <row r="120" spans="1:6" ht="12" customHeight="1" x14ac:dyDescent="0.25">
      <c r="A120" s="18" t="s">
        <v>37</v>
      </c>
      <c r="B120" s="31" t="s">
        <v>222</v>
      </c>
      <c r="C120" s="26">
        <f t="shared" si="3"/>
        <v>0</v>
      </c>
      <c r="D120" s="99"/>
      <c r="E120" s="27"/>
      <c r="F120" s="27"/>
    </row>
    <row r="121" spans="1:6" ht="12" customHeight="1" x14ac:dyDescent="0.25">
      <c r="A121" s="18" t="s">
        <v>223</v>
      </c>
      <c r="B121" s="100" t="s">
        <v>224</v>
      </c>
      <c r="C121" s="26">
        <f t="shared" si="3"/>
        <v>0</v>
      </c>
      <c r="D121" s="99"/>
      <c r="E121" s="27"/>
      <c r="F121" s="27"/>
    </row>
    <row r="122" spans="1:6" x14ac:dyDescent="0.25">
      <c r="A122" s="18" t="s">
        <v>225</v>
      </c>
      <c r="B122" s="86" t="s">
        <v>197</v>
      </c>
      <c r="C122" s="26">
        <f t="shared" si="3"/>
        <v>0</v>
      </c>
      <c r="D122" s="99"/>
      <c r="E122" s="27"/>
      <c r="F122" s="27"/>
    </row>
    <row r="123" spans="1:6" ht="12" customHeight="1" x14ac:dyDescent="0.25">
      <c r="A123" s="18" t="s">
        <v>226</v>
      </c>
      <c r="B123" s="86" t="s">
        <v>227</v>
      </c>
      <c r="C123" s="30">
        <f t="shared" si="3"/>
        <v>308980</v>
      </c>
      <c r="D123" s="99"/>
      <c r="E123" s="27"/>
      <c r="F123" s="27">
        <v>308980</v>
      </c>
    </row>
    <row r="124" spans="1:6" ht="12" customHeight="1" x14ac:dyDescent="0.25">
      <c r="A124" s="18" t="s">
        <v>228</v>
      </c>
      <c r="B124" s="86" t="s">
        <v>229</v>
      </c>
      <c r="C124" s="26">
        <f t="shared" si="3"/>
        <v>0</v>
      </c>
      <c r="D124" s="99"/>
      <c r="E124" s="27"/>
      <c r="F124" s="27"/>
    </row>
    <row r="125" spans="1:6" ht="12" customHeight="1" x14ac:dyDescent="0.25">
      <c r="A125" s="18" t="s">
        <v>230</v>
      </c>
      <c r="B125" s="86" t="s">
        <v>203</v>
      </c>
      <c r="C125" s="26">
        <f t="shared" si="3"/>
        <v>0</v>
      </c>
      <c r="D125" s="99"/>
      <c r="E125" s="27"/>
      <c r="F125" s="27"/>
    </row>
    <row r="126" spans="1:6" ht="12" customHeight="1" x14ac:dyDescent="0.25">
      <c r="A126" s="18" t="s">
        <v>231</v>
      </c>
      <c r="B126" s="86" t="s">
        <v>232</v>
      </c>
      <c r="C126" s="26">
        <f t="shared" si="3"/>
        <v>0</v>
      </c>
      <c r="D126" s="99"/>
      <c r="E126" s="27"/>
      <c r="F126" s="27"/>
    </row>
    <row r="127" spans="1:6" ht="16.5" thickBot="1" x14ac:dyDescent="0.3">
      <c r="A127" s="87" t="s">
        <v>233</v>
      </c>
      <c r="B127" s="86" t="s">
        <v>234</v>
      </c>
      <c r="C127" s="35">
        <f t="shared" si="3"/>
        <v>0</v>
      </c>
      <c r="D127" s="101"/>
      <c r="E127" s="38"/>
      <c r="F127" s="38"/>
    </row>
    <row r="128" spans="1:6" ht="12" customHeight="1" thickBot="1" x14ac:dyDescent="0.3">
      <c r="A128" s="13" t="s">
        <v>39</v>
      </c>
      <c r="B128" s="102" t="s">
        <v>235</v>
      </c>
      <c r="C128" s="15">
        <f t="shared" si="3"/>
        <v>799882213</v>
      </c>
      <c r="D128" s="16">
        <f>+D93+D114</f>
        <v>189845141</v>
      </c>
      <c r="E128" s="15">
        <f>+E93+E114</f>
        <v>0</v>
      </c>
      <c r="F128" s="15">
        <f>+F93+F114</f>
        <v>610037072</v>
      </c>
    </row>
    <row r="129" spans="1:6" ht="12" customHeight="1" thickBot="1" x14ac:dyDescent="0.3">
      <c r="A129" s="13" t="s">
        <v>236</v>
      </c>
      <c r="B129" s="102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7" t="s">
        <v>238</v>
      </c>
      <c r="C130" s="20">
        <f t="shared" si="3"/>
        <v>5278000</v>
      </c>
      <c r="D130" s="32">
        <f>5278000</f>
        <v>5278000</v>
      </c>
      <c r="E130" s="32"/>
      <c r="F130" s="32"/>
    </row>
    <row r="131" spans="1:6" ht="12" customHeight="1" x14ac:dyDescent="0.25">
      <c r="A131" s="18" t="s">
        <v>61</v>
      </c>
      <c r="B131" s="97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7" t="s">
        <v>240</v>
      </c>
      <c r="B132" s="97" t="s">
        <v>241</v>
      </c>
      <c r="C132" s="35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2" t="s">
        <v>242</v>
      </c>
      <c r="C133" s="42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3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3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3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3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3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7" t="s">
        <v>81</v>
      </c>
      <c r="B139" s="103" t="s">
        <v>248</v>
      </c>
      <c r="C139" s="35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2" t="s">
        <v>249</v>
      </c>
      <c r="C140" s="15">
        <f t="shared" si="3"/>
        <v>0</v>
      </c>
      <c r="D140" s="43">
        <f>+D141+D142+D143+D144</f>
        <v>0</v>
      </c>
      <c r="E140" s="44">
        <f>+E141+E142+E143+E144</f>
        <v>0</v>
      </c>
      <c r="F140" s="44">
        <f>+F141+F142+F143+F144</f>
        <v>0</v>
      </c>
    </row>
    <row r="141" spans="1:6" ht="12" customHeight="1" x14ac:dyDescent="0.25">
      <c r="A141" s="18" t="s">
        <v>95</v>
      </c>
      <c r="B141" s="103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3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3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7" t="s">
        <v>101</v>
      </c>
      <c r="B144" s="83" t="s">
        <v>253</v>
      </c>
      <c r="C144" s="35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2" t="s">
        <v>255</v>
      </c>
      <c r="C145" s="15">
        <f t="shared" si="3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 x14ac:dyDescent="0.25">
      <c r="A146" s="18" t="s">
        <v>107</v>
      </c>
      <c r="B146" s="103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3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3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3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3" t="s">
        <v>261</v>
      </c>
      <c r="C150" s="35">
        <f t="shared" si="3"/>
        <v>0</v>
      </c>
      <c r="D150" s="47"/>
      <c r="E150" s="47"/>
      <c r="F150" s="27"/>
    </row>
    <row r="151" spans="1:9" ht="12" customHeight="1" thickBot="1" x14ac:dyDescent="0.3">
      <c r="A151" s="13" t="s">
        <v>115</v>
      </c>
      <c r="B151" s="102" t="s">
        <v>262</v>
      </c>
      <c r="C151" s="15">
        <f t="shared" si="3"/>
        <v>0</v>
      </c>
      <c r="D151" s="104"/>
      <c r="E151" s="105"/>
      <c r="F151" s="106"/>
    </row>
    <row r="152" spans="1:9" ht="12" customHeight="1" thickBot="1" x14ac:dyDescent="0.3">
      <c r="A152" s="13" t="s">
        <v>263</v>
      </c>
      <c r="B152" s="102" t="s">
        <v>264</v>
      </c>
      <c r="C152" s="15">
        <f t="shared" si="3"/>
        <v>0</v>
      </c>
      <c r="D152" s="104"/>
      <c r="E152" s="105"/>
      <c r="F152" s="106"/>
    </row>
    <row r="153" spans="1:9" ht="15" customHeight="1" thickBot="1" x14ac:dyDescent="0.3">
      <c r="A153" s="13" t="s">
        <v>265</v>
      </c>
      <c r="B153" s="102" t="s">
        <v>266</v>
      </c>
      <c r="C153" s="15">
        <f t="shared" si="3"/>
        <v>5278000</v>
      </c>
      <c r="D153" s="107">
        <f>+D129+D133+D140+D145+D151+D152</f>
        <v>5278000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7" customFormat="1" ht="12.95" customHeight="1" thickBot="1" x14ac:dyDescent="0.25">
      <c r="A154" s="110" t="s">
        <v>267</v>
      </c>
      <c r="B154" s="111" t="s">
        <v>268</v>
      </c>
      <c r="C154" s="15">
        <f t="shared" si="3"/>
        <v>805160213</v>
      </c>
      <c r="D154" s="107">
        <f>+D128+D153</f>
        <v>195123141</v>
      </c>
      <c r="E154" s="108">
        <f>+E128+E153</f>
        <v>0</v>
      </c>
      <c r="F154" s="108">
        <f>+F128+F153</f>
        <v>610037072</v>
      </c>
    </row>
    <row r="155" spans="1:9" ht="7.5" customHeight="1" x14ac:dyDescent="0.25"/>
    <row r="156" spans="1:9" x14ac:dyDescent="0.25">
      <c r="A156" s="113" t="s">
        <v>269</v>
      </c>
      <c r="B156" s="113"/>
      <c r="C156" s="113"/>
    </row>
    <row r="157" spans="1:9" ht="15" customHeight="1" thickBot="1" x14ac:dyDescent="0.3">
      <c r="A157" s="114" t="s">
        <v>270</v>
      </c>
      <c r="B157" s="114"/>
      <c r="C157" s="5" t="s">
        <v>1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-130310758</v>
      </c>
    </row>
    <row r="159" spans="1:9" ht="27.75" customHeight="1" thickBot="1" x14ac:dyDescent="0.3">
      <c r="A159" s="13" t="s">
        <v>25</v>
      </c>
      <c r="B159" s="115" t="s">
        <v>272</v>
      </c>
      <c r="C159" s="15">
        <f>+C86-C153</f>
        <v>4168650</v>
      </c>
    </row>
    <row r="162" spans="4:4" x14ac:dyDescent="0.25">
      <c r="D162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40/2019.(XII.17.)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2019-12-17T08:03:16Z</dcterms:created>
  <dcterms:modified xsi:type="dcterms:W3CDTF">2019-12-17T08:03:16Z</dcterms:modified>
</cp:coreProperties>
</file>