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0.29.jkv. (ÚKÖ)\"/>
    </mc:Choice>
  </mc:AlternateContent>
  <xr:revisionPtr revIDLastSave="0" documentId="13_ncr:1_{E0750160-12D1-4DBA-872C-D70282AA46D7}" xr6:coauthVersionLast="38" xr6:coauthVersionMax="38" xr10:uidLastSave="{00000000-0000-0000-0000-000000000000}"/>
  <bookViews>
    <workbookView xWindow="0" yWindow="0" windowWidth="28800" windowHeight="11625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Bevételek!$B$1:$AF$270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Összesítő!$A$1:$T$25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62913"/>
</workbook>
</file>

<file path=xl/calcChain.xml><?xml version="1.0" encoding="utf-8"?>
<calcChain xmlns="http://schemas.openxmlformats.org/spreadsheetml/2006/main">
  <c r="S14" i="69" l="1"/>
  <c r="L32" i="66" l="1"/>
  <c r="L40" i="66"/>
  <c r="N40" i="66"/>
  <c r="O40" i="66"/>
  <c r="P40" i="66"/>
  <c r="Q40" i="66"/>
  <c r="R40" i="66"/>
  <c r="S40" i="66"/>
  <c r="T40" i="66"/>
  <c r="U40" i="66"/>
  <c r="W40" i="66"/>
  <c r="Z40" i="66"/>
  <c r="AA40" i="66"/>
  <c r="J59" i="66"/>
  <c r="J106" i="66"/>
  <c r="J135" i="66"/>
  <c r="J70" i="66"/>
  <c r="J50" i="66"/>
  <c r="J37" i="66"/>
  <c r="M28" i="66"/>
  <c r="J24" i="66"/>
  <c r="J30" i="66"/>
  <c r="J29" i="66"/>
  <c r="J27" i="66"/>
  <c r="J26" i="66"/>
  <c r="J33" i="66"/>
  <c r="J175" i="68"/>
  <c r="J147" i="68"/>
  <c r="M150" i="66"/>
  <c r="J168" i="68"/>
  <c r="AF168" i="68" s="1"/>
  <c r="K129" i="68"/>
  <c r="J131" i="68"/>
  <c r="K139" i="68"/>
  <c r="J116" i="68"/>
  <c r="J105" i="68"/>
  <c r="J7" i="68"/>
  <c r="AF138" i="68"/>
  <c r="J136" i="68"/>
  <c r="J106" i="68"/>
  <c r="AF106" i="68" s="1"/>
  <c r="J21" i="68"/>
  <c r="AF21" i="68" s="1"/>
  <c r="L5" i="66"/>
  <c r="M5" i="66"/>
  <c r="L6" i="66"/>
  <c r="M6" i="66"/>
  <c r="AF7" i="68"/>
  <c r="AF8" i="68"/>
  <c r="AF9" i="68"/>
  <c r="AF10" i="68"/>
  <c r="AF11" i="68"/>
  <c r="AF12" i="68"/>
  <c r="AF13" i="68"/>
  <c r="AF14" i="68"/>
  <c r="AF15" i="68"/>
  <c r="AF16" i="68"/>
  <c r="AF17" i="68"/>
  <c r="AF18" i="68"/>
  <c r="AF19" i="68"/>
  <c r="AF20" i="68"/>
  <c r="AF22" i="68"/>
  <c r="AF23" i="68"/>
  <c r="AF24" i="68"/>
  <c r="AF25" i="68"/>
  <c r="AF26" i="68"/>
  <c r="AF27" i="68"/>
  <c r="AF28" i="68"/>
  <c r="AF29" i="68"/>
  <c r="AF30" i="68"/>
  <c r="AF31" i="68"/>
  <c r="AF32" i="68"/>
  <c r="AF33" i="68"/>
  <c r="AF34" i="68"/>
  <c r="AF35" i="68"/>
  <c r="AF36" i="68"/>
  <c r="AF37" i="68"/>
  <c r="AF38" i="68"/>
  <c r="AF39" i="68"/>
  <c r="AF40" i="68"/>
  <c r="AF41" i="68"/>
  <c r="AF42" i="68"/>
  <c r="AF43" i="68"/>
  <c r="AF44" i="68"/>
  <c r="AF45" i="68"/>
  <c r="AF46" i="68"/>
  <c r="AF47" i="68"/>
  <c r="AF48" i="68"/>
  <c r="AF49" i="68"/>
  <c r="AF50" i="68"/>
  <c r="AF51" i="68"/>
  <c r="AF52" i="68"/>
  <c r="AF53" i="68"/>
  <c r="AF54" i="68"/>
  <c r="AF55" i="68"/>
  <c r="AF56" i="68"/>
  <c r="AF57" i="68"/>
  <c r="AF58" i="68"/>
  <c r="AF59" i="68"/>
  <c r="AF60" i="68"/>
  <c r="AF61" i="68"/>
  <c r="AF62" i="68"/>
  <c r="AF63" i="68"/>
  <c r="AF64" i="68"/>
  <c r="AF65" i="68"/>
  <c r="AF66" i="68"/>
  <c r="AF67" i="68"/>
  <c r="AF68" i="68"/>
  <c r="AF69" i="68"/>
  <c r="AF70" i="68"/>
  <c r="AF71" i="68"/>
  <c r="AF72" i="68"/>
  <c r="AF73" i="68"/>
  <c r="AF74" i="68"/>
  <c r="AF75" i="68"/>
  <c r="AF76" i="68"/>
  <c r="AF77" i="68"/>
  <c r="AF78" i="68"/>
  <c r="AF79" i="68"/>
  <c r="AF80" i="68"/>
  <c r="AF81" i="68"/>
  <c r="AF82" i="68"/>
  <c r="AF83" i="68"/>
  <c r="AF84" i="68"/>
  <c r="AF85" i="68"/>
  <c r="AF86" i="68"/>
  <c r="AF87" i="68"/>
  <c r="AF88" i="68"/>
  <c r="AF89" i="68"/>
  <c r="AF90" i="68"/>
  <c r="AF91" i="68"/>
  <c r="AF92" i="68"/>
  <c r="AF93" i="68"/>
  <c r="AF95" i="68"/>
  <c r="AF96" i="68"/>
  <c r="AF97" i="68"/>
  <c r="AF98" i="68"/>
  <c r="AF99" i="68"/>
  <c r="AF100" i="68"/>
  <c r="AF101" i="68"/>
  <c r="AF102" i="68"/>
  <c r="AF103" i="68"/>
  <c r="AF104" i="68"/>
  <c r="AF105" i="68"/>
  <c r="AF107" i="68"/>
  <c r="AF108" i="68"/>
  <c r="AF109" i="68"/>
  <c r="AF110" i="68"/>
  <c r="AF111" i="68"/>
  <c r="AF112" i="68"/>
  <c r="AF113" i="68"/>
  <c r="AF114" i="68"/>
  <c r="AF115" i="68"/>
  <c r="AF116" i="68"/>
  <c r="AF117" i="68"/>
  <c r="AF118" i="68"/>
  <c r="AF119" i="68"/>
  <c r="AF120" i="68"/>
  <c r="AF121" i="68"/>
  <c r="AF122" i="68"/>
  <c r="AF123" i="68"/>
  <c r="AF124" i="68"/>
  <c r="AF125" i="68"/>
  <c r="AF126" i="68"/>
  <c r="AF127" i="68"/>
  <c r="AF128" i="68"/>
  <c r="AF130" i="68"/>
  <c r="AF131" i="68"/>
  <c r="AF132" i="68"/>
  <c r="AF133" i="68"/>
  <c r="AF134" i="68"/>
  <c r="AF135" i="68"/>
  <c r="AF136" i="68"/>
  <c r="AF137" i="68"/>
  <c r="AF139" i="68"/>
  <c r="AF140" i="68"/>
  <c r="AF141" i="68"/>
  <c r="AF142" i="68"/>
  <c r="AF143" i="68"/>
  <c r="AF144" i="68"/>
  <c r="AF145" i="68"/>
  <c r="AF146" i="68"/>
  <c r="AF147" i="68"/>
  <c r="AF148" i="68"/>
  <c r="AF149" i="68"/>
  <c r="AF150" i="68"/>
  <c r="AF151" i="68"/>
  <c r="AF152" i="68"/>
  <c r="AF153" i="68"/>
  <c r="AF154" i="68"/>
  <c r="AF155" i="68"/>
  <c r="AF156" i="68"/>
  <c r="AF157" i="68"/>
  <c r="AF158" i="68"/>
  <c r="AF159" i="68"/>
  <c r="AF160" i="68"/>
  <c r="AF161" i="68"/>
  <c r="AF162" i="68"/>
  <c r="AF163" i="68"/>
  <c r="AF164" i="68"/>
  <c r="AF165" i="68"/>
  <c r="AF166" i="68"/>
  <c r="AF167" i="68"/>
  <c r="AF169" i="68"/>
  <c r="AF170" i="68"/>
  <c r="AF171" i="68"/>
  <c r="AF172" i="68"/>
  <c r="AF173" i="68"/>
  <c r="AF174" i="68"/>
  <c r="AF175" i="68"/>
  <c r="AF176" i="68"/>
  <c r="AF177" i="68"/>
  <c r="AF178" i="68"/>
  <c r="AF179" i="68"/>
  <c r="AF180" i="68"/>
  <c r="AF181" i="68"/>
  <c r="AF182" i="68"/>
  <c r="AF183" i="68"/>
  <c r="AF184" i="68"/>
  <c r="AF185" i="68"/>
  <c r="AF186" i="68"/>
  <c r="AF187" i="68"/>
  <c r="AF188" i="68"/>
  <c r="AF189" i="68"/>
  <c r="AF190" i="68"/>
  <c r="AF191" i="68"/>
  <c r="AF192" i="68"/>
  <c r="AF193" i="68"/>
  <c r="AF194" i="68"/>
  <c r="AF195" i="68"/>
  <c r="AF196" i="68"/>
  <c r="AF197" i="68"/>
  <c r="AF198" i="68"/>
  <c r="AF199" i="68"/>
  <c r="AF200" i="68"/>
  <c r="AF201" i="68"/>
  <c r="AF202" i="68"/>
  <c r="AF203" i="68"/>
  <c r="AF204" i="68"/>
  <c r="AF205" i="68"/>
  <c r="AF206" i="68"/>
  <c r="AF207" i="68"/>
  <c r="AF208" i="68"/>
  <c r="AF209" i="68"/>
  <c r="AF210" i="68"/>
  <c r="AF211" i="68"/>
  <c r="AF212" i="68"/>
  <c r="AF213" i="68"/>
  <c r="AF214" i="68"/>
  <c r="AF215" i="68"/>
  <c r="AF216" i="68"/>
  <c r="AF217" i="68"/>
  <c r="AF218" i="68"/>
  <c r="AF219" i="68"/>
  <c r="AF220" i="68"/>
  <c r="AF221" i="68"/>
  <c r="AF222" i="68"/>
  <c r="AF223" i="68"/>
  <c r="AF224" i="68"/>
  <c r="AF225" i="68"/>
  <c r="AF226" i="68"/>
  <c r="AF227" i="68"/>
  <c r="AF228" i="68"/>
  <c r="AF229" i="68"/>
  <c r="AF230" i="68"/>
  <c r="AF231" i="68"/>
  <c r="AF232" i="68"/>
  <c r="AF233" i="68"/>
  <c r="AF234" i="68"/>
  <c r="AF235" i="68"/>
  <c r="AF236" i="68"/>
  <c r="AF237" i="68"/>
  <c r="AF238" i="68"/>
  <c r="AF239" i="68"/>
  <c r="AF240" i="68"/>
  <c r="AF241" i="68"/>
  <c r="AF242" i="68"/>
  <c r="AF243" i="68"/>
  <c r="AF244" i="68"/>
  <c r="AF245" i="68"/>
  <c r="AF246" i="68"/>
  <c r="AF247" i="68"/>
  <c r="AF248" i="68"/>
  <c r="AF249" i="68"/>
  <c r="AF250" i="68"/>
  <c r="AF251" i="68"/>
  <c r="AF252" i="68"/>
  <c r="AF253" i="68"/>
  <c r="AF254" i="68"/>
  <c r="AF255" i="68"/>
  <c r="AF256" i="68"/>
  <c r="AF257" i="68"/>
  <c r="AF258" i="68"/>
  <c r="AF259" i="68"/>
  <c r="AF260" i="68"/>
  <c r="AF261" i="68"/>
  <c r="AF262" i="68"/>
  <c r="AF263" i="68"/>
  <c r="AF264" i="68"/>
  <c r="AF265" i="68"/>
  <c r="AF266" i="68"/>
  <c r="AF267" i="68"/>
  <c r="AF268" i="68"/>
  <c r="AF269" i="68"/>
  <c r="J75" i="66"/>
  <c r="J40" i="66"/>
  <c r="J6" i="68"/>
  <c r="AF6" i="68" s="1"/>
  <c r="J6" i="66"/>
  <c r="J5" i="66" s="1"/>
  <c r="J53" i="66"/>
  <c r="J147" i="66"/>
  <c r="L255" i="66"/>
  <c r="I255" i="66"/>
  <c r="K270" i="68"/>
  <c r="K258" i="66"/>
  <c r="J107" i="66"/>
  <c r="I270" i="68"/>
  <c r="K175" i="68"/>
  <c r="J129" i="68"/>
  <c r="I129" i="68"/>
  <c r="J94" i="68"/>
  <c r="AF94" i="68" s="1"/>
  <c r="K94" i="68"/>
  <c r="K5" i="68"/>
  <c r="K6" i="68"/>
  <c r="K58" i="68"/>
  <c r="J58" i="68"/>
  <c r="H58" i="68"/>
  <c r="H94" i="68"/>
  <c r="I94" i="68"/>
  <c r="I58" i="68"/>
  <c r="I5" i="68"/>
  <c r="I6" i="68"/>
  <c r="AF129" i="68" l="1"/>
  <c r="J5" i="68"/>
  <c r="AF5" i="68" s="1"/>
  <c r="J32" i="66"/>
  <c r="J270" i="68"/>
  <c r="AF270" i="68" s="1"/>
  <c r="J83" i="68"/>
  <c r="J84" i="68"/>
  <c r="J85" i="68"/>
  <c r="J86" i="68"/>
  <c r="J255" i="66" l="1"/>
  <c r="J119" i="79"/>
  <c r="L119" i="79" s="1"/>
  <c r="F21" i="69" l="1"/>
  <c r="E21" i="69"/>
  <c r="E23" i="69" s="1"/>
  <c r="G21" i="69" l="1"/>
  <c r="AD117" i="79"/>
  <c r="AC117" i="79"/>
  <c r="L171" i="68" l="1"/>
  <c r="L174" i="68"/>
  <c r="Y25" i="83" l="1"/>
  <c r="U161" i="66" l="1"/>
  <c r="U158" i="66"/>
  <c r="AB115" i="79"/>
  <c r="AD75" i="79"/>
  <c r="AB138" i="68"/>
  <c r="AD127" i="68"/>
  <c r="AE111" i="68"/>
  <c r="AE107" i="68"/>
  <c r="AE104" i="68"/>
  <c r="AE8" i="68"/>
  <c r="AA8" i="68"/>
  <c r="AA7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U25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N179" i="68" l="1"/>
  <c r="AC128" i="68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X7" i="68" s="1"/>
  <c r="W11" i="68"/>
  <c r="W9" i="68"/>
  <c r="W8" i="68"/>
  <c r="V9" i="68"/>
  <c r="V7" i="68" s="1"/>
  <c r="U9" i="68"/>
  <c r="U7" i="68" s="1"/>
  <c r="T11" i="68"/>
  <c r="T9" i="68"/>
  <c r="T17" i="68"/>
  <c r="AE13" i="68"/>
  <c r="AA13" i="68"/>
  <c r="AA10" i="68"/>
  <c r="X12" i="68"/>
  <c r="T12" i="68"/>
  <c r="Z12" i="68"/>
  <c r="Y12" i="68"/>
  <c r="P43" i="66"/>
  <c r="P41" i="66"/>
  <c r="F107" i="66"/>
  <c r="G107" i="66"/>
  <c r="H107" i="66"/>
  <c r="I107" i="66"/>
  <c r="L107" i="66"/>
  <c r="V147" i="66"/>
  <c r="V149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AB7" i="68" l="1"/>
  <c r="Z7" i="68"/>
  <c r="Y7" i="68"/>
  <c r="W7" i="68"/>
  <c r="T7" i="68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O9" i="39" l="1"/>
  <c r="X161" i="66"/>
  <c r="X158" i="66"/>
  <c r="Y156" i="66"/>
  <c r="Y150" i="66"/>
  <c r="Y149" i="66"/>
  <c r="Y147" i="66"/>
  <c r="T150" i="66"/>
  <c r="S156" i="66"/>
  <c r="S150" i="66"/>
  <c r="S149" i="66"/>
  <c r="O44" i="66"/>
  <c r="L225" i="66"/>
  <c r="L161" i="66"/>
  <c r="L158" i="66"/>
  <c r="L157" i="66"/>
  <c r="L156" i="66"/>
  <c r="L150" i="66"/>
  <c r="L149" i="66"/>
  <c r="L147" i="66" l="1"/>
  <c r="L146" i="66"/>
  <c r="L59" i="66"/>
  <c r="L54" i="66"/>
  <c r="L53" i="66"/>
  <c r="L44" i="66"/>
  <c r="L24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K245" i="86"/>
  <c r="I245" i="86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K242" i="86"/>
  <c r="I242" i="86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R225" i="86" s="1"/>
  <c r="R224" i="86" s="1"/>
  <c r="Q230" i="86"/>
  <c r="P230" i="86"/>
  <c r="O230" i="86"/>
  <c r="N230" i="86"/>
  <c r="M230" i="86"/>
  <c r="L230" i="86"/>
  <c r="J230" i="86"/>
  <c r="J225" i="86" s="1"/>
  <c r="J224" i="86" s="1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K223" i="86"/>
  <c r="I223" i="86"/>
  <c r="K222" i="86"/>
  <c r="I222" i="86"/>
  <c r="K221" i="86"/>
  <c r="I221" i="86"/>
  <c r="K220" i="86"/>
  <c r="I220" i="86"/>
  <c r="K219" i="86"/>
  <c r="I219" i="86"/>
  <c r="K218" i="86"/>
  <c r="I218" i="86"/>
  <c r="K217" i="86"/>
  <c r="I217" i="86"/>
  <c r="K216" i="86"/>
  <c r="I216" i="86"/>
  <c r="K215" i="86"/>
  <c r="I215" i="86"/>
  <c r="K214" i="86"/>
  <c r="I214" i="86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K210" i="86"/>
  <c r="I210" i="86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K202" i="86"/>
  <c r="I202" i="86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K198" i="86"/>
  <c r="I198" i="86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W161" i="86" s="1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X157" i="66" s="1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I149" i="86"/>
  <c r="K150" i="66" s="1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T149" i="66" s="1"/>
  <c r="Q148" i="86"/>
  <c r="Q146" i="86" s="1"/>
  <c r="P148" i="86"/>
  <c r="P146" i="86" s="1"/>
  <c r="O148" i="86"/>
  <c r="O146" i="86" s="1"/>
  <c r="N148" i="86"/>
  <c r="N146" i="86" s="1"/>
  <c r="M148" i="86"/>
  <c r="M146" i="86" s="1"/>
  <c r="L148" i="86"/>
  <c r="J148" i="86"/>
  <c r="I147" i="86"/>
  <c r="K147" i="86" s="1"/>
  <c r="L146" i="86"/>
  <c r="J146" i="86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6" i="86"/>
  <c r="K116" i="86" s="1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K104" i="86"/>
  <c r="I104" i="86"/>
  <c r="K103" i="86"/>
  <c r="I103" i="86"/>
  <c r="K102" i="86"/>
  <c r="I102" i="86"/>
  <c r="K101" i="86"/>
  <c r="I101" i="86"/>
  <c r="K100" i="86"/>
  <c r="I100" i="86"/>
  <c r="K99" i="86"/>
  <c r="I99" i="86"/>
  <c r="K98" i="86"/>
  <c r="I98" i="86"/>
  <c r="K97" i="86"/>
  <c r="I97" i="86"/>
  <c r="K96" i="86"/>
  <c r="I96" i="86"/>
  <c r="K95" i="86"/>
  <c r="I95" i="86"/>
  <c r="W94" i="86"/>
  <c r="V94" i="86"/>
  <c r="U94" i="86"/>
  <c r="T94" i="86"/>
  <c r="S94" i="86"/>
  <c r="R94" i="86"/>
  <c r="Q94" i="86"/>
  <c r="P94" i="86"/>
  <c r="O94" i="86"/>
  <c r="N94" i="86"/>
  <c r="M94" i="86"/>
  <c r="L94" i="86"/>
  <c r="K94" i="86"/>
  <c r="J94" i="86"/>
  <c r="I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K82" i="86"/>
  <c r="I82" i="86"/>
  <c r="K81" i="86"/>
  <c r="I81" i="86"/>
  <c r="K80" i="86"/>
  <c r="I80" i="86"/>
  <c r="K79" i="86"/>
  <c r="I79" i="86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O74" i="86" s="1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I68" i="86"/>
  <c r="K68" i="86" s="1"/>
  <c r="I67" i="86"/>
  <c r="I65" i="86" s="1"/>
  <c r="K65" i="86" s="1"/>
  <c r="K66" i="86"/>
  <c r="I66" i="86"/>
  <c r="W65" i="86"/>
  <c r="V65" i="86"/>
  <c r="V58" i="86" s="1"/>
  <c r="U65" i="86"/>
  <c r="T65" i="86"/>
  <c r="S65" i="86"/>
  <c r="R65" i="86"/>
  <c r="R58" i="86" s="1"/>
  <c r="Q65" i="86"/>
  <c r="P65" i="86"/>
  <c r="O65" i="86"/>
  <c r="N65" i="86"/>
  <c r="N58" i="86" s="1"/>
  <c r="M65" i="86"/>
  <c r="L65" i="86"/>
  <c r="J65" i="86"/>
  <c r="I64" i="86"/>
  <c r="K64" i="86" s="1"/>
  <c r="I63" i="86"/>
  <c r="K63" i="86" s="1"/>
  <c r="I62" i="86"/>
  <c r="K62" i="86" s="1"/>
  <c r="I61" i="86"/>
  <c r="K61" i="86" s="1"/>
  <c r="I60" i="86"/>
  <c r="K59" i="86"/>
  <c r="I59" i="86"/>
  <c r="U58" i="86"/>
  <c r="T58" i="86"/>
  <c r="Q58" i="86"/>
  <c r="P58" i="86"/>
  <c r="M58" i="86"/>
  <c r="L58" i="86"/>
  <c r="J58" i="86"/>
  <c r="I57" i="86"/>
  <c r="K57" i="86" s="1"/>
  <c r="I56" i="86"/>
  <c r="K56" i="86" s="1"/>
  <c r="K55" i="86"/>
  <c r="I55" i="86"/>
  <c r="I54" i="86"/>
  <c r="K54" i="86" s="1"/>
  <c r="K53" i="86"/>
  <c r="I53" i="86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K48" i="86"/>
  <c r="I48" i="86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Q31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K42" i="86"/>
  <c r="I42" i="86"/>
  <c r="I41" i="86"/>
  <c r="I40" i="86"/>
  <c r="K40" i="86" s="1"/>
  <c r="V39" i="86"/>
  <c r="N39" i="86"/>
  <c r="J39" i="86"/>
  <c r="I38" i="86"/>
  <c r="K38" i="86" s="1"/>
  <c r="K37" i="86"/>
  <c r="I37" i="86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6" i="86"/>
  <c r="K36" i="86" s="1"/>
  <c r="K35" i="86"/>
  <c r="I35" i="86"/>
  <c r="I34" i="86"/>
  <c r="K33" i="86"/>
  <c r="I33" i="86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W4" i="86" s="1"/>
  <c r="V5" i="86"/>
  <c r="U5" i="86"/>
  <c r="T5" i="86"/>
  <c r="S5" i="86"/>
  <c r="S4" i="86" s="1"/>
  <c r="R5" i="86"/>
  <c r="Q5" i="86"/>
  <c r="P5" i="86"/>
  <c r="O5" i="86"/>
  <c r="N5" i="86"/>
  <c r="M5" i="86"/>
  <c r="L5" i="86"/>
  <c r="J5" i="86"/>
  <c r="J4" i="86" s="1"/>
  <c r="V4" i="86"/>
  <c r="O4" i="86"/>
  <c r="R146" i="86" l="1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W254" i="86" s="1"/>
  <c r="O58" i="86"/>
  <c r="S58" i="86"/>
  <c r="W58" i="86"/>
  <c r="K67" i="86"/>
  <c r="I52" i="86"/>
  <c r="K52" i="86" s="1"/>
  <c r="U31" i="86"/>
  <c r="M31" i="86"/>
  <c r="J31" i="86"/>
  <c r="O31" i="86"/>
  <c r="O254" i="86" s="1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S254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U254" i="86" s="1"/>
  <c r="N161" i="86"/>
  <c r="R161" i="86"/>
  <c r="V161" i="86"/>
  <c r="K186" i="86"/>
  <c r="I185" i="86"/>
  <c r="K185" i="86" s="1"/>
  <c r="J74" i="86"/>
  <c r="J254" i="86" s="1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N9" i="39" l="1"/>
  <c r="K148" i="86"/>
  <c r="M149" i="66" s="1"/>
  <c r="K149" i="6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K163" i="86"/>
  <c r="I4" i="86"/>
  <c r="K75" i="86"/>
  <c r="I74" i="86"/>
  <c r="K74" i="86" s="1"/>
  <c r="N8" i="39" s="1"/>
  <c r="O18" i="69"/>
  <c r="F17" i="69"/>
  <c r="F13" i="69"/>
  <c r="F12" i="69"/>
  <c r="F11" i="69"/>
  <c r="F9" i="69"/>
  <c r="F7" i="69"/>
  <c r="F6" i="69"/>
  <c r="F5" i="69"/>
  <c r="F10" i="69" l="1"/>
  <c r="N11" i="39"/>
  <c r="N12" i="39" s="1"/>
  <c r="F14" i="69"/>
  <c r="F15" i="69" s="1"/>
  <c r="I31" i="86"/>
  <c r="K31" i="86" s="1"/>
  <c r="I224" i="86"/>
  <c r="K224" i="86" s="1"/>
  <c r="K225" i="86"/>
  <c r="I254" i="86"/>
  <c r="K254" i="86" s="1"/>
  <c r="K4" i="86"/>
  <c r="Y86" i="68"/>
  <c r="F18" i="69" l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5" i="69" l="1"/>
  <c r="N18" i="69" s="1"/>
  <c r="N23" i="69" s="1"/>
  <c r="N10" i="69"/>
  <c r="E17" i="69"/>
  <c r="E18" i="69" s="1"/>
  <c r="E10" i="69"/>
  <c r="Q211" i="80" l="1"/>
  <c r="Q205" i="80"/>
  <c r="AB85" i="68"/>
  <c r="Q209" i="80" l="1"/>
  <c r="Q203" i="80"/>
  <c r="R209" i="80"/>
  <c r="S209" i="80"/>
  <c r="T209" i="80"/>
  <c r="U209" i="80"/>
  <c r="P209" i="80"/>
  <c r="J45" i="84"/>
  <c r="J46" i="84"/>
  <c r="J47" i="84"/>
  <c r="J48" i="84"/>
  <c r="J49" i="84"/>
  <c r="J50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7" i="80"/>
  <c r="J78" i="80"/>
  <c r="J79" i="80"/>
  <c r="J80" i="80"/>
  <c r="J81" i="80"/>
  <c r="L81" i="80" s="1"/>
  <c r="N81" i="80" s="1"/>
  <c r="M18" i="69" l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18" i="69" l="1"/>
  <c r="L23" i="69"/>
  <c r="C18" i="69"/>
  <c r="V209" i="80" l="1"/>
  <c r="S203" i="80"/>
  <c r="Q181" i="78"/>
  <c r="T177" i="78"/>
  <c r="U177" i="78"/>
  <c r="T203" i="80"/>
  <c r="K17" i="68" l="1"/>
  <c r="O17" i="68" s="1"/>
  <c r="T252" i="68" l="1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U203" i="80"/>
  <c r="V203" i="80" l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O84" i="68" s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AE7" i="68" l="1"/>
  <c r="V14" i="68"/>
  <c r="W14" i="68"/>
  <c r="X14" i="68"/>
  <c r="Y14" i="68"/>
  <c r="Z14" i="68"/>
  <c r="AA14" i="68"/>
  <c r="AB14" i="68"/>
  <c r="AC14" i="68"/>
  <c r="AC7" i="68" s="1"/>
  <c r="AD14" i="68"/>
  <c r="AD7" i="68" s="1"/>
  <c r="U14" i="68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S117" i="79"/>
  <c r="J76" i="79" l="1"/>
  <c r="L76" i="79" l="1"/>
  <c r="R76" i="79" l="1"/>
  <c r="Y209" i="80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L50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40" i="84"/>
  <c r="L40" i="84" s="1"/>
  <c r="L45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K136" i="68"/>
  <c r="L136" i="68" s="1"/>
  <c r="K48" i="68"/>
  <c r="O48" i="68" s="1"/>
  <c r="W20" i="78" l="1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K144" i="68"/>
  <c r="K142" i="68"/>
  <c r="W73" i="78"/>
  <c r="Y143" i="68"/>
  <c r="J22" i="83" l="1"/>
  <c r="X209" i="80"/>
  <c r="X203" i="80"/>
  <c r="Y203" i="80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J41" i="82" l="1"/>
  <c r="K107" i="68"/>
  <c r="K172" i="68"/>
  <c r="K174" i="68"/>
  <c r="P171" i="68" s="1"/>
  <c r="P168" i="68" s="1"/>
  <c r="K173" i="68"/>
  <c r="L173" i="68" s="1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L172" i="68" l="1"/>
  <c r="L168" i="68" s="1"/>
  <c r="K171" i="68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J209" i="80" l="1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M202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R100" i="80" s="1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R90" i="80" s="1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42" i="80"/>
  <c r="S28" i="66" s="1"/>
  <c r="S42" i="80"/>
  <c r="R28" i="66" s="1"/>
  <c r="R42" i="80"/>
  <c r="Q28" i="66" s="1"/>
  <c r="Q42" i="80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4" i="80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W228" i="82" s="1"/>
  <c r="W227" i="82" s="1"/>
  <c r="V229" i="82"/>
  <c r="U229" i="82"/>
  <c r="T229" i="82"/>
  <c r="S229" i="82"/>
  <c r="S228" i="82" s="1"/>
  <c r="S227" i="82" s="1"/>
  <c r="R229" i="82"/>
  <c r="Q229" i="82"/>
  <c r="P229" i="82"/>
  <c r="O229" i="82"/>
  <c r="O228" i="82" s="1"/>
  <c r="O227" i="82" s="1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W149" i="82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W5" i="82" s="1"/>
  <c r="V6" i="82"/>
  <c r="U6" i="82"/>
  <c r="T6" i="82"/>
  <c r="S6" i="82"/>
  <c r="S5" i="82" s="1"/>
  <c r="R6" i="82"/>
  <c r="Q6" i="82"/>
  <c r="P6" i="82"/>
  <c r="O6" i="82"/>
  <c r="O5" i="82" s="1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K161" i="66" s="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J53" i="84" s="1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X162" i="83" s="1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P50" i="83"/>
  <c r="M50" i="83"/>
  <c r="K50" i="83"/>
  <c r="R49" i="83"/>
  <c r="J49" i="83" s="1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N35" i="83"/>
  <c r="N33" i="83" s="1"/>
  <c r="K35" i="83"/>
  <c r="K33" i="83" s="1"/>
  <c r="J34" i="83"/>
  <c r="T33" i="83"/>
  <c r="S33" i="83"/>
  <c r="P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Y276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Y273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Y260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Y256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Y243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K203" i="66" s="1"/>
  <c r="J231" i="78"/>
  <c r="J230" i="78"/>
  <c r="Y229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Y226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Y215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Y204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L175" i="66" s="1"/>
  <c r="J203" i="78"/>
  <c r="J202" i="78"/>
  <c r="J201" i="78"/>
  <c r="J200" i="78"/>
  <c r="J199" i="78"/>
  <c r="J198" i="78"/>
  <c r="J197" i="78"/>
  <c r="J196" i="78"/>
  <c r="J195" i="78"/>
  <c r="J194" i="78"/>
  <c r="Y193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Y186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Y177" i="78"/>
  <c r="Y175" i="78" s="1"/>
  <c r="X177" i="78"/>
  <c r="X175" i="78" s="1"/>
  <c r="W177" i="78"/>
  <c r="W175" i="78" s="1"/>
  <c r="V177" i="78"/>
  <c r="S177" i="78"/>
  <c r="S175" i="78" s="1"/>
  <c r="T147" i="66" s="1"/>
  <c r="R177" i="78"/>
  <c r="R175" i="78" s="1"/>
  <c r="S147" i="66" s="1"/>
  <c r="Q177" i="78"/>
  <c r="Q175" i="78" s="1"/>
  <c r="P177" i="78"/>
  <c r="O177" i="78"/>
  <c r="O175" i="78" s="1"/>
  <c r="N177" i="78"/>
  <c r="M177" i="78"/>
  <c r="M175" i="78" s="1"/>
  <c r="K177" i="78"/>
  <c r="J176" i="78"/>
  <c r="V175" i="78"/>
  <c r="R171" i="78"/>
  <c r="S146" i="66" s="1"/>
  <c r="L172" i="78"/>
  <c r="Y171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J170" i="78"/>
  <c r="J169" i="78"/>
  <c r="J168" i="78"/>
  <c r="J167" i="78"/>
  <c r="J166" i="78"/>
  <c r="J165" i="78"/>
  <c r="J164" i="78"/>
  <c r="J163" i="78"/>
  <c r="J162" i="78"/>
  <c r="J161" i="78"/>
  <c r="Y160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Y145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Y142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Y131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Y120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Y109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Y104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Y101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Y95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Y91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Y79" i="78" s="1"/>
  <c r="Y77" i="78" s="1"/>
  <c r="Y76" i="78" s="1"/>
  <c r="S77" i="78"/>
  <c r="S76" i="78" s="1"/>
  <c r="R77" i="78"/>
  <c r="Q77" i="78"/>
  <c r="Q76" i="78" s="1"/>
  <c r="P77" i="78"/>
  <c r="P76" i="78" s="1"/>
  <c r="O77" i="78"/>
  <c r="O76" i="78" s="1"/>
  <c r="N77" i="78"/>
  <c r="O54" i="66" s="1"/>
  <c r="M77" i="78"/>
  <c r="M76" i="78" s="1"/>
  <c r="K77" i="78"/>
  <c r="J75" i="78"/>
  <c r="J74" i="78"/>
  <c r="L74" i="78" s="1"/>
  <c r="Y73" i="78"/>
  <c r="Y71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Y65" i="78"/>
  <c r="W65" i="78"/>
  <c r="V65" i="78"/>
  <c r="U65" i="78"/>
  <c r="T65" i="78"/>
  <c r="S65" i="78"/>
  <c r="R65" i="78"/>
  <c r="Q65" i="78"/>
  <c r="P65" i="78"/>
  <c r="O65" i="78"/>
  <c r="M65" i="78"/>
  <c r="K65" i="78"/>
  <c r="L49" i="66" s="1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Y57" i="78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Y54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Y47" i="78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40" i="78"/>
  <c r="Y39" i="78" s="1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Y37" i="78" s="1"/>
  <c r="Y35" i="78" s="1"/>
  <c r="Y33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/>
  <c r="J30" i="78"/>
  <c r="J29" i="78"/>
  <c r="Y28" i="66"/>
  <c r="W28" i="78"/>
  <c r="J27" i="78"/>
  <c r="J26" i="78"/>
  <c r="Y24" i="78"/>
  <c r="K24" i="78"/>
  <c r="J23" i="78"/>
  <c r="J21" i="78"/>
  <c r="Y20" i="78"/>
  <c r="X20" i="78"/>
  <c r="X25" i="78" s="1"/>
  <c r="V20" i="78"/>
  <c r="V25" i="78" s="1"/>
  <c r="U20" i="78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Y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T138" i="66"/>
  <c r="P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Q71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T28" i="66"/>
  <c r="P28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Y14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T10" i="66"/>
  <c r="S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V8" i="66"/>
  <c r="R8" i="66"/>
  <c r="N8" i="66"/>
  <c r="K269" i="68"/>
  <c r="K268" i="68"/>
  <c r="K267" i="68"/>
  <c r="K266" i="68"/>
  <c r="K265" i="68"/>
  <c r="K264" i="68"/>
  <c r="K263" i="68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K260" i="68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K257" i="68"/>
  <c r="K256" i="68"/>
  <c r="K255" i="68"/>
  <c r="K254" i="68"/>
  <c r="K253" i="68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K249" i="68"/>
  <c r="K248" i="68"/>
  <c r="K247" i="68"/>
  <c r="K246" i="68"/>
  <c r="K245" i="68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S242" i="68" s="1"/>
  <c r="K241" i="68"/>
  <c r="K240" i="68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K235" i="68"/>
  <c r="K234" i="68"/>
  <c r="K233" i="68"/>
  <c r="K232" i="68"/>
  <c r="K231" i="68"/>
  <c r="K230" i="68"/>
  <c r="K229" i="68"/>
  <c r="Q229" i="68" s="1"/>
  <c r="Q225" i="68" s="1"/>
  <c r="Q211" i="68" s="1"/>
  <c r="K228" i="68"/>
  <c r="K227" i="68"/>
  <c r="K226" i="68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K223" i="68"/>
  <c r="K222" i="68"/>
  <c r="K221" i="68"/>
  <c r="K220" i="68"/>
  <c r="K219" i="68"/>
  <c r="K218" i="68"/>
  <c r="K217" i="68"/>
  <c r="K216" i="68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K213" i="68"/>
  <c r="K212" i="68"/>
  <c r="K210" i="68"/>
  <c r="K209" i="68"/>
  <c r="K208" i="68"/>
  <c r="K207" i="68"/>
  <c r="K206" i="68"/>
  <c r="K205" i="68"/>
  <c r="K204" i="68"/>
  <c r="K203" i="68"/>
  <c r="K202" i="68"/>
  <c r="K201" i="68"/>
  <c r="K200" i="68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K197" i="68"/>
  <c r="K196" i="68"/>
  <c r="K195" i="68"/>
  <c r="K194" i="68"/>
  <c r="K193" i="68"/>
  <c r="K192" i="68"/>
  <c r="K191" i="68"/>
  <c r="K190" i="68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K187" i="68"/>
  <c r="K186" i="68"/>
  <c r="K184" i="68"/>
  <c r="K183" i="68"/>
  <c r="K182" i="68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K179" i="68"/>
  <c r="K178" i="68"/>
  <c r="N178" i="68" s="1"/>
  <c r="N177" i="68" s="1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K166" i="68"/>
  <c r="K165" i="68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K161" i="68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K157" i="68"/>
  <c r="K156" i="68"/>
  <c r="K155" i="68"/>
  <c r="K154" i="68"/>
  <c r="K153" i="68"/>
  <c r="K152" i="68"/>
  <c r="K151" i="68"/>
  <c r="K150" i="68"/>
  <c r="N150" i="68" s="1"/>
  <c r="K149" i="68"/>
  <c r="N149" i="68" s="1"/>
  <c r="K148" i="68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L138" i="68" s="1"/>
  <c r="K137" i="68"/>
  <c r="L137" i="68" s="1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K132" i="68"/>
  <c r="Z131" i="68"/>
  <c r="N131" i="68"/>
  <c r="M131" i="68"/>
  <c r="K130" i="68"/>
  <c r="K128" i="68"/>
  <c r="R128" i="68" s="1"/>
  <c r="Z116" i="68"/>
  <c r="Y116" i="68"/>
  <c r="X116" i="68"/>
  <c r="V116" i="68"/>
  <c r="U116" i="68"/>
  <c r="K126" i="68"/>
  <c r="R126" i="68" s="1"/>
  <c r="AH125" i="68"/>
  <c r="K125" i="68"/>
  <c r="R125" i="68" s="1"/>
  <c r="AH124" i="68"/>
  <c r="K124" i="68"/>
  <c r="R124" i="68" s="1"/>
  <c r="AH123" i="68"/>
  <c r="K123" i="68"/>
  <c r="R123" i="68" s="1"/>
  <c r="AH122" i="68"/>
  <c r="K122" i="68"/>
  <c r="R122" i="68" s="1"/>
  <c r="AH121" i="68"/>
  <c r="K121" i="68"/>
  <c r="R121" i="68" s="1"/>
  <c r="AH120" i="68"/>
  <c r="K120" i="68"/>
  <c r="R120" i="68" s="1"/>
  <c r="AH119" i="68"/>
  <c r="K119" i="68"/>
  <c r="R119" i="68" s="1"/>
  <c r="AH118" i="68"/>
  <c r="K118" i="68"/>
  <c r="R118" i="68" s="1"/>
  <c r="AH117" i="68"/>
  <c r="K117" i="68"/>
  <c r="R117" i="68" s="1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R115" i="68" s="1"/>
  <c r="K114" i="68"/>
  <c r="R114" i="68" s="1"/>
  <c r="K113" i="68"/>
  <c r="R113" i="68" s="1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R111" i="68" s="1"/>
  <c r="K110" i="68"/>
  <c r="R110" i="68" s="1"/>
  <c r="K109" i="68"/>
  <c r="R109" i="68" s="1"/>
  <c r="K108" i="68"/>
  <c r="R108" i="68" s="1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R104" i="68" s="1"/>
  <c r="K103" i="68"/>
  <c r="R103" i="68" s="1"/>
  <c r="K102" i="68"/>
  <c r="R102" i="68" s="1"/>
  <c r="K101" i="68"/>
  <c r="R101" i="68" s="1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R99" i="68" s="1"/>
  <c r="K98" i="68"/>
  <c r="R98" i="68" s="1"/>
  <c r="K97" i="68"/>
  <c r="R97" i="68" s="1"/>
  <c r="K96" i="68"/>
  <c r="R96" i="68" s="1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K92" i="68"/>
  <c r="K91" i="68"/>
  <c r="K90" i="68"/>
  <c r="K89" i="68"/>
  <c r="K88" i="68"/>
  <c r="K87" i="68"/>
  <c r="O87" i="68" s="1"/>
  <c r="K86" i="68"/>
  <c r="O86" i="68" s="1"/>
  <c r="K85" i="68"/>
  <c r="O85" i="68" s="1"/>
  <c r="AE83" i="68"/>
  <c r="AD83" i="68"/>
  <c r="AC83" i="68"/>
  <c r="AA83" i="68"/>
  <c r="Z83" i="68"/>
  <c r="Y83" i="68"/>
  <c r="X83" i="68"/>
  <c r="W83" i="68"/>
  <c r="V83" i="68"/>
  <c r="U83" i="68"/>
  <c r="T83" i="68"/>
  <c r="R83" i="68"/>
  <c r="P83" i="68"/>
  <c r="N83" i="68"/>
  <c r="M83" i="68"/>
  <c r="L83" i="68"/>
  <c r="K82" i="68"/>
  <c r="K81" i="68"/>
  <c r="K80" i="68"/>
  <c r="K79" i="68"/>
  <c r="K78" i="68"/>
  <c r="K77" i="68"/>
  <c r="K76" i="68"/>
  <c r="K75" i="68"/>
  <c r="K74" i="68"/>
  <c r="K73" i="68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K70" i="68"/>
  <c r="K69" i="68"/>
  <c r="K68" i="68"/>
  <c r="K67" i="68"/>
  <c r="K66" i="68"/>
  <c r="K65" i="68"/>
  <c r="K64" i="68"/>
  <c r="K63" i="68"/>
  <c r="K62" i="68"/>
  <c r="AE61" i="68"/>
  <c r="AD61" i="68"/>
  <c r="AC61" i="68"/>
  <c r="AB61" i="68"/>
  <c r="AA61" i="68"/>
  <c r="Z61" i="68"/>
  <c r="Y61" i="68"/>
  <c r="Y58" i="68" s="1"/>
  <c r="X61" i="68"/>
  <c r="W61" i="68"/>
  <c r="V61" i="68"/>
  <c r="U61" i="68"/>
  <c r="U58" i="68" s="1"/>
  <c r="T61" i="68"/>
  <c r="R61" i="68"/>
  <c r="P61" i="68"/>
  <c r="O61" i="68"/>
  <c r="N61" i="68"/>
  <c r="M61" i="68"/>
  <c r="L61" i="68"/>
  <c r="L58" i="68" s="1"/>
  <c r="K60" i="68"/>
  <c r="K59" i="68"/>
  <c r="O59" i="68" s="1"/>
  <c r="K57" i="68"/>
  <c r="K56" i="68"/>
  <c r="K55" i="68"/>
  <c r="K54" i="68"/>
  <c r="K53" i="68"/>
  <c r="K52" i="68"/>
  <c r="K51" i="68"/>
  <c r="K50" i="68"/>
  <c r="K49" i="68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K45" i="68"/>
  <c r="K44" i="68"/>
  <c r="K43" i="68"/>
  <c r="K42" i="68"/>
  <c r="K41" i="68"/>
  <c r="K40" i="68"/>
  <c r="K39" i="68"/>
  <c r="K38" i="68"/>
  <c r="K37" i="68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K34" i="68"/>
  <c r="K33" i="68"/>
  <c r="K32" i="68"/>
  <c r="K31" i="68"/>
  <c r="K30" i="68"/>
  <c r="K29" i="68"/>
  <c r="K28" i="68"/>
  <c r="K27" i="68"/>
  <c r="K26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K23" i="68"/>
  <c r="K22" i="68"/>
  <c r="K20" i="68"/>
  <c r="O20" i="68" s="1"/>
  <c r="K19" i="68"/>
  <c r="O19" i="68" s="1"/>
  <c r="K18" i="68"/>
  <c r="K16" i="68"/>
  <c r="O16" i="68" s="1"/>
  <c r="K15" i="68"/>
  <c r="O15" i="68" s="1"/>
  <c r="K14" i="68"/>
  <c r="O14" i="68" s="1"/>
  <c r="K13" i="68"/>
  <c r="O13" i="68" s="1"/>
  <c r="K11" i="68"/>
  <c r="O11" i="68" s="1"/>
  <c r="K10" i="68"/>
  <c r="O10" i="68" s="1"/>
  <c r="K9" i="68"/>
  <c r="O9" i="68" s="1"/>
  <c r="K8" i="68"/>
  <c r="O8" i="68" s="1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L109" i="79" l="1"/>
  <c r="K107" i="66"/>
  <c r="J203" i="80"/>
  <c r="K158" i="66" s="1"/>
  <c r="V158" i="66"/>
  <c r="V90" i="80"/>
  <c r="L41" i="78"/>
  <c r="J40" i="78"/>
  <c r="Z5" i="83"/>
  <c r="V5" i="83"/>
  <c r="W58" i="68"/>
  <c r="O83" i="68"/>
  <c r="O58" i="68" s="1"/>
  <c r="O175" i="68"/>
  <c r="U175" i="68"/>
  <c r="Y175" i="68"/>
  <c r="AC175" i="68"/>
  <c r="L79" i="66"/>
  <c r="M82" i="79"/>
  <c r="M81" i="79" s="1"/>
  <c r="M80" i="66"/>
  <c r="Z5" i="79"/>
  <c r="AD5" i="79"/>
  <c r="L53" i="84"/>
  <c r="J32" i="84"/>
  <c r="AA58" i="68"/>
  <c r="R58" i="68"/>
  <c r="P58" i="68"/>
  <c r="Z58" i="68"/>
  <c r="M58" i="68"/>
  <c r="P5" i="78"/>
  <c r="K55" i="66"/>
  <c r="M85" i="80"/>
  <c r="N85" i="80"/>
  <c r="N62" i="80"/>
  <c r="K12" i="68"/>
  <c r="O12" i="68" s="1"/>
  <c r="O7" i="68" s="1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J28" i="78"/>
  <c r="L28" i="78" s="1"/>
  <c r="L82" i="78"/>
  <c r="K57" i="66"/>
  <c r="R74" i="83"/>
  <c r="Z74" i="83"/>
  <c r="N5" i="82"/>
  <c r="L81" i="78"/>
  <c r="K56" i="66"/>
  <c r="U62" i="80"/>
  <c r="T41" i="66" s="1"/>
  <c r="AD58" i="68"/>
  <c r="R49" i="66"/>
  <c r="AC58" i="68"/>
  <c r="Q138" i="66"/>
  <c r="X49" i="66"/>
  <c r="X40" i="66" s="1"/>
  <c r="K116" i="66"/>
  <c r="K168" i="66"/>
  <c r="M241" i="83"/>
  <c r="M240" i="83" s="1"/>
  <c r="I10" i="39" s="1"/>
  <c r="U241" i="83"/>
  <c r="U240" i="83" s="1"/>
  <c r="Z147" i="79"/>
  <c r="N147" i="68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G17" i="69" s="1"/>
  <c r="S17" i="69" s="1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L49" i="83"/>
  <c r="M49" i="83" s="1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O21" i="68" s="1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Y40" i="66" s="1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3" i="66" s="1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Y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N129" i="68" s="1"/>
  <c r="X139" i="68"/>
  <c r="X129" i="68" s="1"/>
  <c r="L143" i="68"/>
  <c r="K199" i="68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M105" i="68"/>
  <c r="M94" i="68" s="1"/>
  <c r="AB105" i="68"/>
  <c r="AB94" i="68" s="1"/>
  <c r="K181" i="68"/>
  <c r="X238" i="68"/>
  <c r="X237" i="68" s="1"/>
  <c r="AB238" i="68"/>
  <c r="AB237" i="68" s="1"/>
  <c r="K262" i="68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K83" i="68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127" i="68" s="1"/>
  <c r="R116" i="68" s="1"/>
  <c r="R238" i="68"/>
  <c r="R237" i="68" s="1"/>
  <c r="X6" i="39" s="1"/>
  <c r="AA238" i="68"/>
  <c r="AA237" i="68" s="1"/>
  <c r="Y5" i="78"/>
  <c r="K20" i="78"/>
  <c r="L20" i="66" s="1"/>
  <c r="V37" i="66"/>
  <c r="P50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E139" i="68"/>
  <c r="AE129" i="68" s="1"/>
  <c r="K168" i="68"/>
  <c r="Z211" i="68"/>
  <c r="K259" i="68"/>
  <c r="J7" i="78"/>
  <c r="Q5" i="78"/>
  <c r="S37" i="66"/>
  <c r="W37" i="66"/>
  <c r="N45" i="66"/>
  <c r="R45" i="66"/>
  <c r="V45" i="66"/>
  <c r="Y46" i="78"/>
  <c r="Y32" i="78" s="1"/>
  <c r="X50" i="66"/>
  <c r="K84" i="78"/>
  <c r="X84" i="78"/>
  <c r="Q100" i="78"/>
  <c r="Y100" i="78"/>
  <c r="S120" i="66"/>
  <c r="J160" i="78"/>
  <c r="P135" i="66"/>
  <c r="X135" i="66"/>
  <c r="M191" i="78"/>
  <c r="Q191" i="78"/>
  <c r="U191" i="78"/>
  <c r="Y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M158" i="66" s="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Y255" i="78"/>
  <c r="Y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L201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Z61" i="80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K164" i="68"/>
  <c r="V129" i="68"/>
  <c r="N211" i="68"/>
  <c r="T211" i="68"/>
  <c r="K215" i="68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164" i="66"/>
  <c r="V166" i="81"/>
  <c r="W164" i="66"/>
  <c r="L172" i="81"/>
  <c r="J168" i="81"/>
  <c r="T185" i="68"/>
  <c r="K189" i="68"/>
  <c r="M211" i="68"/>
  <c r="I4" i="39" s="1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K112" i="68"/>
  <c r="K225" i="68"/>
  <c r="N238" i="68"/>
  <c r="N237" i="68" s="1"/>
  <c r="J6" i="39" s="1"/>
  <c r="K239" i="68"/>
  <c r="S239" i="68" s="1"/>
  <c r="S238" i="68" s="1"/>
  <c r="S237" i="68" s="1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18" i="69" s="1"/>
  <c r="Q23" i="69" s="1"/>
  <c r="AB5" i="68"/>
  <c r="K147" i="68"/>
  <c r="Y129" i="68"/>
  <c r="T175" i="68"/>
  <c r="X175" i="68"/>
  <c r="AB175" i="68"/>
  <c r="N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W70" i="66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K100" i="68"/>
  <c r="K106" i="68"/>
  <c r="R106" i="68"/>
  <c r="AB129" i="68"/>
  <c r="AA129" i="68"/>
  <c r="R112" i="68"/>
  <c r="G5" i="39"/>
  <c r="R95" i="68"/>
  <c r="L134" i="68"/>
  <c r="L131" i="68" s="1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N24" i="66" s="1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K28" i="66" s="1"/>
  <c r="L34" i="80"/>
  <c r="AA59" i="79"/>
  <c r="V70" i="66"/>
  <c r="L51" i="82"/>
  <c r="M36" i="66" l="1"/>
  <c r="R109" i="79"/>
  <c r="R108" i="79" s="1"/>
  <c r="M107" i="66"/>
  <c r="W41" i="66"/>
  <c r="L50" i="83"/>
  <c r="K44" i="66"/>
  <c r="M44" i="66"/>
  <c r="N115" i="79"/>
  <c r="X106" i="66"/>
  <c r="AB77" i="79"/>
  <c r="AB270" i="79" s="1"/>
  <c r="L171" i="78"/>
  <c r="K146" i="66"/>
  <c r="M146" i="66" s="1"/>
  <c r="Z77" i="79"/>
  <c r="K73" i="66"/>
  <c r="L81" i="79"/>
  <c r="M79" i="66" s="1"/>
  <c r="K79" i="66"/>
  <c r="L32" i="84"/>
  <c r="J8" i="39" s="1"/>
  <c r="J255" i="84"/>
  <c r="L255" i="84" s="1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Q32" i="78"/>
  <c r="M51" i="66"/>
  <c r="L41" i="66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M153" i="66" s="1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U50" i="80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Q284" i="78"/>
  <c r="T5" i="68"/>
  <c r="G5" i="69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Y284" i="78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G13" i="69" s="1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U75" i="66"/>
  <c r="S6" i="80"/>
  <c r="S5" i="80" s="1"/>
  <c r="R5" i="66" s="1"/>
  <c r="N162" i="66"/>
  <c r="N70" i="66"/>
  <c r="X226" i="66"/>
  <c r="U162" i="66"/>
  <c r="Z6" i="80"/>
  <c r="Y6" i="66" s="1"/>
  <c r="J47" i="78"/>
  <c r="Z270" i="79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N46" i="78"/>
  <c r="L259" i="83"/>
  <c r="J241" i="83"/>
  <c r="Y270" i="83"/>
  <c r="K185" i="68"/>
  <c r="G9" i="69" s="1"/>
  <c r="K243" i="68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G6" i="69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K6" i="66" s="1"/>
  <c r="K5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M40" i="66" l="1"/>
  <c r="L175" i="78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G10" i="69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11" i="39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J6" i="80"/>
  <c r="W5" i="66"/>
  <c r="Q306" i="80"/>
  <c r="L62" i="80"/>
  <c r="L161" i="79"/>
  <c r="L32" i="79"/>
  <c r="K40" i="66" l="1"/>
  <c r="M147" i="66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G15" i="69"/>
  <c r="G23" i="69" s="1"/>
  <c r="L188" i="80"/>
  <c r="W306" i="80"/>
  <c r="V255" i="66" s="1"/>
  <c r="N306" i="80"/>
  <c r="J77" i="79"/>
  <c r="U270" i="79"/>
  <c r="P255" i="66" s="1"/>
  <c r="P75" i="66"/>
  <c r="J76" i="78"/>
  <c r="K53" i="66" s="1"/>
  <c r="K32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K255" i="66" l="1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M32" i="66" l="1"/>
  <c r="P9" i="69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P6" i="69"/>
  <c r="R21" i="69"/>
  <c r="P5" i="69"/>
  <c r="R5" i="69"/>
  <c r="L306" i="80"/>
  <c r="W11" i="39"/>
  <c r="W12" i="39" s="1"/>
  <c r="M255" i="66" l="1"/>
  <c r="H8" i="39"/>
  <c r="R7" i="69"/>
  <c r="R8" i="69"/>
  <c r="R6" i="69"/>
  <c r="R9" i="69"/>
  <c r="K273" i="68" l="1"/>
  <c r="P7" i="69"/>
  <c r="P10" i="69" s="1"/>
  <c r="P15" i="69" s="1"/>
  <c r="P18" i="69" s="1"/>
  <c r="G8" i="39"/>
  <c r="G11" i="39" s="1"/>
  <c r="G12" i="39" s="1"/>
  <c r="H11" i="39"/>
  <c r="H12" i="39" s="1"/>
  <c r="R10" i="69"/>
  <c r="R15" i="69" s="1"/>
  <c r="R18" i="69" s="1"/>
  <c r="R23" i="69" s="1"/>
  <c r="P23" i="69" l="1"/>
  <c r="S23" i="69" s="1"/>
  <c r="S18" i="69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Adri</author>
    <author>Harmathné Szakács Adrienn</author>
  </authors>
  <commentList>
    <comment ref="W49" authorId="0" shapeId="0" xr:uid="{0AAD665A-DE61-4F31-95FC-827379F8F2F7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Táblák telepítése  nettó</t>
        </r>
      </text>
    </comment>
    <comment ref="X49" authorId="1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 + járdaépítés műszaki ellenőrzés</t>
        </r>
      </text>
    </comment>
    <comment ref="X158" authorId="1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2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Kekezsu</author>
    <author>Adri</author>
    <author>Harmathné Szakács Adrienn</author>
  </authors>
  <commentList>
    <comment ref="Z83" authorId="0" shapeId="0" xr:uid="{ADDB9B7F-5BEE-4A90-BD85-30CD064646AB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Könyvtárszekrények összeszerelés, karbantartás</t>
        </r>
      </text>
    </comment>
    <comment ref="C87" authorId="1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2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Y196" authorId="0" shapeId="0" xr:uid="{780C4E2C-8E7B-47ED-9BB8-10FF1ADC7335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iratszekrény nettó</t>
        </r>
      </text>
    </comment>
    <comment ref="O205" authorId="2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3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2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3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3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3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3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3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3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<sst xmlns="http://schemas.openxmlformats.org/spreadsheetml/2006/main" count="5113" uniqueCount="1064">
  <si>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</si>
  <si>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</si>
  <si>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</si>
  <si>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</si>
  <si>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</si>
  <si>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</si>
  <si>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</si>
  <si>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</si>
  <si>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</si>
  <si>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</si>
  <si>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</si>
  <si>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</si>
  <si>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</si>
  <si>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</si>
  <si>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</si>
  <si>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</si>
  <si>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</si>
  <si>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</si>
  <si>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</si>
  <si>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</si>
  <si>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</si>
  <si>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</si>
  <si>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</si>
  <si>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</si>
  <si>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</si>
  <si>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</si>
  <si>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</si>
  <si>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</si>
  <si>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</si>
  <si>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</si>
  <si>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</si>
  <si>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</si>
  <si>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</si>
  <si>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</si>
  <si>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</si>
  <si>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</si>
  <si>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</si>
  <si>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</si>
  <si>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</si>
  <si>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</si>
  <si>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</si>
  <si>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</si>
  <si>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</si>
  <si>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</si>
  <si>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</si>
  <si>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</si>
  <si>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</si>
  <si>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</si>
  <si>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</si>
  <si>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</si>
  <si>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</si>
  <si>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</si>
  <si>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</si>
  <si>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</si>
  <si>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</si>
  <si>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</si>
  <si>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</si>
  <si>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</si>
  <si>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</si>
  <si>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</si>
  <si>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</si>
  <si>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</si>
  <si>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</si>
  <si>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</si>
  <si>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</si>
  <si>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</si>
  <si>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</si>
  <si>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</si>
  <si>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</si>
  <si>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</si>
  <si>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</si>
  <si>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</si>
  <si>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</si>
  <si>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</si>
  <si>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</si>
  <si>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</si>
  <si>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</si>
  <si>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</si>
  <si>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</si>
  <si>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</si>
  <si>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</si>
  <si>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</si>
  <si>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</si>
  <si>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</si>
  <si>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</si>
  <si>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</si>
  <si>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</si>
  <si>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</si>
  <si>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</si>
  <si>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</si>
  <si>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</si>
  <si>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</si>
  <si>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</si>
  <si>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</si>
  <si>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</si>
  <si>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</si>
  <si>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</si>
  <si>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</si>
  <si>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</si>
  <si>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</si>
  <si>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</si>
  <si>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</si>
  <si>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</si>
  <si>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</si>
  <si>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</si>
  <si>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</si>
  <si>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</si>
  <si>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</si>
  <si>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</si>
  <si>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</si>
  <si>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</si>
  <si>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</si>
  <si>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</si>
  <si>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</si>
  <si>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</si>
  <si>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</si>
  <si>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</si>
  <si>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</si>
  <si>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</si>
  <si>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</si>
  <si>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</si>
  <si>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</si>
  <si>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</si>
  <si>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</si>
  <si>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</si>
  <si>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</si>
  <si>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</si>
  <si>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</si>
  <si>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</si>
  <si>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</si>
  <si>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</si>
  <si>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</si>
  <si>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</si>
  <si>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</si>
  <si>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</si>
  <si>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</si>
  <si>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</si>
  <si>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</si>
  <si>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</si>
  <si>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</si>
  <si>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</si>
  <si>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</si>
  <si>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</si>
  <si>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</si>
  <si>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</si>
  <si>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</si>
  <si>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</si>
  <si>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</si>
  <si>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</si>
  <si>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</si>
  <si>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</si>
  <si>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</si>
  <si>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</si>
  <si>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</si>
  <si>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</si>
  <si>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</si>
  <si>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</si>
  <si>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</si>
  <si>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</si>
  <si>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</si>
  <si>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</si>
  <si>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</si>
  <si>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</si>
  <si>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</si>
  <si>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</si>
  <si>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</si>
  <si>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</si>
  <si>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</si>
  <si>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</si>
  <si>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</si>
  <si>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</si>
  <si>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</si>
  <si>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</si>
  <si>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</si>
  <si>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</si>
  <si>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</si>
  <si>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</si>
  <si>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</si>
  <si>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</si>
  <si>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</si>
  <si>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</si>
  <si>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</si>
  <si>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</si>
  <si>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</si>
  <si>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</si>
  <si>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</si>
  <si>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</si>
  <si>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</si>
  <si>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</si>
  <si>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</si>
  <si>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</si>
  <si>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</si>
  <si>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</si>
  <si>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</si>
  <si>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</si>
  <si>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</si>
  <si>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</si>
  <si>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</si>
  <si>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</si>
  <si>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</si>
  <si>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</si>
  <si>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</si>
  <si>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</si>
  <si>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</si>
  <si>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</si>
  <si>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</si>
  <si>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</si>
  <si>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</si>
  <si>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</si>
  <si>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</si>
  <si>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</si>
  <si>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</si>
  <si>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</si>
  <si>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</si>
  <si>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</si>
  <si>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</si>
  <si>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</si>
  <si>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</si>
  <si>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</si>
  <si>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</si>
  <si>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</si>
  <si>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</si>
  <si>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</si>
  <si>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</si>
  <si>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</si>
  <si>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</si>
  <si>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</si>
  <si>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</si>
  <si>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</si>
  <si>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</si>
  <si>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</si>
  <si>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</si>
  <si>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</si>
  <si>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</si>
  <si>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</si>
  <si>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</si>
  <si>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</si>
  <si>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</si>
  <si>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</si>
  <si>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</si>
  <si>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</si>
  <si>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</si>
  <si>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</si>
  <si>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</si>
  <si>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</si>
  <si>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</si>
  <si>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</si>
  <si>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</si>
  <si>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</si>
  <si>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</si>
  <si>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</si>
  <si>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</si>
  <si>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</si>
  <si>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</si>
  <si>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</si>
  <si>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</si>
  <si>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</si>
  <si>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</si>
  <si>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</si>
  <si>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</si>
  <si>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</si>
  <si>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</si>
  <si>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</si>
  <si>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</si>
  <si>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</si>
  <si>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</si>
  <si>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</si>
  <si>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</si>
  <si>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</si>
  <si>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</si>
  <si>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</si>
  <si>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</si>
  <si>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</si>
  <si>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</si>
  <si>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</si>
  <si>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</si>
  <si>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</si>
  <si>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</si>
  <si>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</si>
  <si>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</si>
  <si>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</si>
  <si>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</si>
  <si>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</si>
  <si>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</si>
  <si>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</si>
  <si>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</si>
  <si>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</si>
  <si>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</si>
  <si>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</si>
  <si>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</si>
  <si>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</si>
  <si>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</si>
  <si>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</si>
  <si>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</si>
  <si>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</si>
  <si>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</si>
  <si>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</si>
  <si>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</si>
  <si>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</si>
  <si>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</si>
  <si>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</si>
  <si>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</si>
  <si>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</si>
  <si>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</si>
  <si>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</si>
  <si>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</si>
  <si>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</si>
  <si>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</si>
  <si>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</si>
  <si>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</si>
  <si>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</si>
  <si>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</si>
  <si>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</si>
  <si>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</si>
  <si>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</si>
  <si>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</si>
  <si>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</si>
  <si>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</si>
  <si>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</si>
  <si>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</si>
  <si>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</si>
  <si>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</si>
  <si>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</si>
  <si>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</si>
  <si>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</si>
  <si>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</si>
  <si>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</si>
  <si>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</si>
  <si>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</si>
  <si>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</si>
  <si>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</si>
  <si>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</si>
  <si>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</si>
  <si>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</si>
  <si>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</si>
  <si>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</si>
  <si>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</si>
  <si>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</si>
  <si>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</si>
  <si>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</si>
  <si>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</si>
  <si>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</si>
  <si>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</si>
  <si>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</si>
  <si>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</si>
  <si>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</si>
  <si>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</si>
  <si>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</si>
  <si>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</si>
  <si>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</si>
  <si>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</si>
  <si>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</si>
  <si>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</si>
  <si>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</si>
  <si>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</si>
  <si>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</si>
  <si>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</si>
  <si>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</si>
  <si>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</si>
  <si>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</si>
  <si>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</si>
  <si>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</si>
  <si>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</si>
  <si>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</si>
  <si>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</si>
  <si>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</si>
  <si>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</si>
  <si>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</si>
  <si>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</si>
  <si>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</si>
  <si>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</si>
  <si>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</si>
  <si>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</si>
  <si>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</si>
  <si>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</si>
  <si>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</si>
  <si>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</si>
  <si>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</si>
  <si>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</si>
  <si>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</si>
  <si>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</si>
  <si>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</si>
  <si>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</si>
  <si>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</si>
  <si>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</si>
  <si>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</si>
  <si>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</si>
  <si>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</si>
  <si>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</si>
  <si>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</si>
  <si>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</si>
  <si>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</si>
  <si>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</si>
  <si>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</si>
  <si>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</si>
  <si>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</si>
  <si>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</si>
  <si>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</si>
  <si>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</si>
  <si>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</si>
  <si>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</si>
  <si>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</si>
  <si>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</si>
  <si>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</si>
  <si>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</si>
  <si>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</si>
  <si>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</si>
  <si>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</si>
  <si>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</si>
  <si>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</si>
  <si>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</si>
  <si>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</si>
  <si>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</si>
  <si>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</si>
  <si>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</si>
  <si>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</si>
  <si>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</si>
  <si>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</si>
  <si>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</si>
  <si>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</si>
  <si>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</si>
  <si>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</si>
  <si>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</si>
  <si>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</si>
  <si>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</si>
  <si>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</si>
  <si>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</si>
  <si>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</si>
  <si>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</si>
  <si>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</si>
  <si>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</si>
  <si>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</si>
  <si>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</si>
  <si>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</si>
  <si>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</si>
  <si>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</si>
  <si>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</si>
  <si>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</si>
  <si>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</si>
  <si>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</si>
  <si>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</si>
  <si>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</si>
  <si>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</si>
  <si>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</si>
  <si>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</si>
  <si>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</si>
  <si>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</si>
  <si>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</si>
  <si>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</si>
  <si>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</si>
  <si>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</si>
  <si>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</si>
  <si>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</si>
  <si>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</si>
  <si>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</si>
  <si>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</si>
  <si>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</si>
  <si>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</si>
  <si>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</si>
  <si>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</si>
  <si>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</si>
  <si>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</si>
  <si>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</si>
  <si>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</si>
  <si>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</si>
  <si>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</si>
  <si>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</si>
  <si>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</si>
  <si>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</si>
  <si>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</si>
  <si>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</si>
  <si>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</si>
  <si>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</si>
  <si>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</si>
  <si>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</si>
  <si>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</si>
  <si>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</si>
  <si>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</si>
  <si>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</si>
  <si>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</si>
  <si>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</si>
  <si>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</si>
  <si>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</si>
  <si>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</si>
  <si>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</si>
  <si>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</si>
  <si>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</si>
  <si>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</si>
  <si>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</si>
  <si>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</si>
  <si>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</si>
  <si>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</si>
  <si>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</si>
  <si>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</si>
  <si>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</si>
  <si>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</si>
  <si>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</si>
  <si>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</si>
  <si>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</si>
  <si>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</si>
  <si>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</si>
  <si>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</si>
  <si>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</si>
  <si>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</si>
  <si>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</si>
  <si>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</si>
  <si>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</si>
  <si>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</si>
  <si>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</si>
  <si>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</si>
  <si>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</si>
  <si>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</si>
  <si>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</si>
  <si>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</si>
  <si>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</si>
  <si>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</si>
  <si>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</si>
  <si>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</si>
  <si>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</si>
  <si>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</si>
  <si>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</si>
  <si>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</si>
  <si>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</si>
  <si>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</si>
  <si>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</si>
  <si>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</si>
  <si>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</si>
  <si>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</si>
  <si>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</si>
  <si>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</si>
  <si>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</si>
  <si>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</si>
  <si>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</si>
  <si>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</si>
  <si>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</si>
  <si>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</si>
  <si>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</si>
  <si>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</si>
  <si>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</si>
  <si>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</si>
  <si>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</si>
  <si>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</si>
  <si>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</si>
  <si>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</si>
  <si>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</si>
  <si>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</si>
  <si>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</si>
  <si>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</si>
  <si>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</si>
  <si>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</si>
  <si>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</si>
  <si>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</si>
  <si>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</si>
  <si>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</si>
  <si>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</si>
  <si>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</si>
  <si>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</si>
  <si>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</si>
  <si>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</si>
  <si>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</si>
  <si>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</si>
  <si>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</si>
  <si>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</si>
  <si>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</si>
  <si>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</si>
  <si>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</si>
  <si>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</si>
  <si>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</si>
  <si>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</si>
  <si>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</si>
  <si>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</si>
  <si>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</si>
  <si>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</si>
  <si>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</si>
  <si>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</si>
  <si>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</si>
  <si>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</si>
  <si>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</si>
  <si>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</si>
  <si>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</si>
  <si>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</si>
  <si>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</si>
  <si>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</si>
  <si>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</si>
  <si>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</si>
  <si>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</si>
  <si>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</si>
  <si>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</si>
  <si>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</si>
  <si>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</si>
  <si>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</si>
  <si>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</si>
  <si>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</si>
  <si>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</si>
  <si>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</si>
  <si>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</si>
  <si>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</si>
  <si>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</si>
  <si>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</si>
  <si>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</si>
  <si>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</si>
  <si>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</si>
  <si>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</si>
  <si>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</si>
  <si>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</si>
  <si>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</si>
  <si>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</si>
  <si>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</si>
  <si>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</si>
  <si>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</si>
  <si>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</si>
  <si>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</si>
  <si>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</si>
  <si>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</si>
  <si>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</si>
  <si>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</si>
  <si>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</si>
  <si>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</si>
  <si>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</si>
  <si>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</si>
  <si>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</si>
  <si>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</si>
  <si>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</si>
  <si>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</si>
  <si>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</si>
  <si>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</si>
  <si>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</si>
  <si>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</si>
  <si>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</si>
  <si>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</si>
  <si>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</si>
  <si>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</si>
  <si>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</si>
  <si>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</si>
  <si>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</si>
  <si>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</si>
  <si>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</si>
  <si>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</si>
  <si>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</si>
  <si>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</si>
  <si>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</si>
  <si>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</si>
  <si>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</si>
  <si>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</si>
  <si>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</si>
  <si>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</si>
  <si>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</si>
  <si>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</si>
  <si>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</si>
  <si>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</si>
  <si>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</si>
  <si>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</si>
  <si>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</si>
  <si>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</si>
  <si>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</si>
  <si>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</si>
  <si>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</si>
  <si>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</si>
  <si>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</si>
  <si>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</si>
  <si>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</si>
  <si>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</si>
  <si>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</si>
  <si>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</si>
  <si>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</si>
  <si>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</si>
  <si>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</si>
  <si>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</si>
  <si>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</si>
  <si>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</si>
  <si>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</si>
  <si>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</si>
  <si>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</si>
  <si>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</si>
  <si>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</si>
  <si>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</si>
  <si>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</si>
  <si>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</si>
  <si>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</si>
  <si>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</si>
  <si>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</si>
  <si>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</si>
  <si>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</si>
  <si>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</si>
  <si>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</si>
  <si>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</si>
  <si>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</si>
  <si>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</si>
  <si>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</si>
  <si>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</si>
  <si>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</si>
  <si>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</si>
  <si>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</si>
  <si>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</si>
  <si>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</si>
  <si>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</si>
  <si>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</si>
  <si>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</si>
  <si>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</si>
  <si>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</si>
  <si>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</si>
  <si>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</si>
  <si>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</si>
  <si>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</si>
  <si>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</si>
  <si>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</si>
  <si>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</si>
  <si>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</si>
  <si>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</si>
  <si>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</si>
  <si>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</si>
  <si>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</si>
  <si>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</si>
  <si>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</si>
  <si>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</si>
  <si>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</si>
  <si>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</si>
  <si>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</si>
  <si>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</si>
  <si>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</si>
  <si>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</si>
  <si>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</si>
  <si>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</si>
  <si>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</si>
  <si>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</si>
  <si>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</si>
  <si>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</si>
  <si>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</si>
  <si>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</si>
  <si>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</si>
  <si>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</si>
  <si>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</si>
  <si>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</si>
  <si>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</si>
  <si>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</si>
  <si>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</si>
  <si>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</si>
  <si>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</si>
  <si>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</si>
  <si>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</si>
  <si>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</si>
  <si>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</si>
  <si>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</si>
  <si>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</si>
  <si>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</si>
  <si>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</si>
  <si>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</si>
  <si>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</si>
  <si>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</si>
  <si>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</si>
  <si>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</si>
  <si>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</si>
  <si>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</si>
  <si>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</si>
  <si>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</si>
  <si>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</si>
  <si>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</si>
  <si>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</si>
  <si>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</si>
  <si>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</si>
  <si>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</si>
  <si>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</si>
  <si>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</si>
  <si>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</si>
  <si>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</si>
  <si>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</si>
  <si>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</si>
  <si>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</si>
  <si>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</si>
  <si>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</si>
  <si>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</si>
  <si>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</si>
  <si>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</si>
  <si>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</si>
  <si>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</si>
  <si>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</si>
  <si>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</si>
  <si>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</si>
  <si>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</si>
  <si>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</si>
  <si>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</si>
  <si>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</si>
  <si>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</si>
  <si>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</si>
  <si>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</si>
  <si>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</si>
  <si>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</si>
  <si>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</si>
  <si>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</si>
  <si>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</si>
  <si>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</si>
  <si>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</si>
  <si>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</si>
  <si>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</si>
  <si>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</si>
  <si>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</si>
  <si>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</si>
  <si>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</si>
  <si>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</si>
  <si>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</si>
  <si>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</si>
  <si>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</si>
  <si>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</si>
  <si>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</si>
  <si>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</si>
  <si>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</si>
  <si>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</si>
  <si>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</si>
  <si>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</si>
  <si>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</si>
  <si>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</si>
  <si>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</si>
  <si>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</si>
  <si>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</si>
  <si>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</si>
  <si>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</si>
  <si>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</si>
  <si>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</si>
  <si>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</si>
  <si>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</si>
  <si>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</si>
  <si>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</si>
  <si>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</si>
  <si>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</si>
  <si>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</si>
  <si>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</si>
  <si>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</si>
  <si>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</si>
  <si>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</si>
  <si>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</si>
  <si>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</si>
  <si>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</si>
  <si>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</si>
  <si>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</si>
  <si>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</si>
  <si>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</si>
  <si>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</si>
  <si>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</si>
  <si>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</si>
  <si>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</si>
  <si>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</si>
  <si>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</si>
  <si>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</si>
  <si>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</si>
  <si>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</si>
  <si>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</si>
  <si>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</si>
  <si>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</si>
  <si>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</si>
  <si>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</si>
  <si>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</si>
  <si>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</si>
  <si>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</si>
  <si>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</si>
  <si>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</si>
  <si>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</si>
  <si>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</si>
  <si>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</si>
  <si>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</si>
  <si>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</si>
  <si>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</si>
  <si>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</si>
  <si>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</si>
  <si>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</si>
  <si>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</si>
  <si>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</si>
  <si>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</si>
  <si>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</si>
  <si>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</si>
  <si>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</si>
  <si>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</si>
  <si>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</si>
  <si>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</si>
  <si>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</si>
  <si>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</si>
  <si>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</si>
  <si>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</si>
  <si>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</si>
  <si>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</si>
  <si>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</si>
  <si>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</si>
  <si>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</si>
  <si>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</si>
  <si>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</si>
  <si>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</si>
  <si>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</si>
  <si>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</si>
  <si>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</si>
  <si>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</si>
  <si>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</si>
  <si>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</si>
  <si>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</si>
  <si>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</si>
  <si>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</si>
  <si>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</si>
  <si>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</si>
  <si>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</si>
  <si>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</si>
  <si>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</si>
  <si>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</si>
  <si>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</si>
  <si>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</si>
  <si>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</si>
  <si>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</si>
  <si>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</si>
  <si>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</si>
  <si>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</si>
  <si>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</si>
  <si>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</si>
  <si>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</si>
  <si>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</si>
  <si>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</si>
  <si>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</si>
  <si>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</si>
  <si>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</si>
  <si>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</si>
  <si>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</si>
  <si>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</si>
  <si>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</si>
  <si>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</si>
  <si>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</si>
  <si>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</si>
  <si>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</si>
  <si>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</si>
  <si>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</si>
  <si>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</si>
  <si>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</si>
  <si>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</si>
  <si>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</si>
  <si>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</si>
  <si>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</si>
  <si>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</si>
  <si>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</si>
  <si>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</si>
  <si>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</si>
  <si>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</si>
  <si>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</si>
  <si>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</si>
  <si>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</si>
  <si>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</si>
  <si>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</si>
  <si>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</si>
  <si>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</si>
  <si>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</si>
  <si>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</si>
  <si>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</si>
  <si>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</si>
  <si>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</si>
  <si>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</si>
  <si>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</si>
  <si>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</si>
  <si>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</si>
  <si>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</si>
  <si>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</si>
  <si>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</si>
  <si>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</si>
  <si>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</si>
  <si>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</si>
  <si>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</si>
  <si>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</si>
  <si>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</si>
  <si>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</si>
  <si>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</si>
  <si>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</si>
  <si>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</si>
  <si>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</si>
  <si>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</si>
  <si>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</si>
  <si>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</si>
  <si>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</si>
  <si>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</si>
  <si>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</si>
  <si>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</si>
  <si>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</si>
  <si>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</si>
  <si>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</si>
  <si>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</si>
  <si>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</si>
  <si>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</si>
  <si>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</si>
  <si>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</si>
  <si>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</si>
  <si>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</si>
  <si>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</si>
  <si>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</si>
  <si>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</si>
  <si>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</si>
  <si>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</si>
  <si>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</si>
  <si>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</si>
  <si>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</si>
  <si>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</si>
  <si>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</si>
  <si>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</si>
  <si>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</si>
  <si>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</si>
  <si>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</si>
  <si>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</si>
  <si>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</si>
  <si>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</si>
  <si>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</si>
  <si>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</si>
  <si>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</si>
  <si>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</si>
  <si>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</si>
  <si>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</si>
  <si>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</si>
  <si>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</si>
  <si>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</si>
  <si>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</si>
  <si>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</si>
  <si>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</si>
  <si>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</si>
  <si>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</si>
  <si>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</si>
  <si>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</si>
  <si>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</si>
  <si>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</si>
  <si>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</si>
  <si>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</si>
  <si>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</si>
  <si>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</si>
  <si>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</si>
  <si>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</si>
  <si>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</si>
  <si>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</si>
  <si>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</si>
  <si>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</si>
  <si>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</si>
  <si>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</si>
  <si>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</si>
  <si>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</si>
  <si>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</si>
  <si>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</si>
  <si>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</si>
  <si>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</si>
  <si>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</si>
  <si>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</si>
  <si>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</si>
  <si>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</si>
  <si>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</si>
  <si>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</si>
  <si>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</si>
  <si>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</si>
  <si>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</si>
  <si>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</si>
  <si>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</si>
  <si>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</si>
  <si>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</si>
  <si>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</si>
  <si>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</si>
  <si>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</si>
  <si>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</si>
  <si>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</si>
  <si>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</si>
  <si>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</si>
  <si>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</si>
  <si>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</si>
  <si>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</si>
  <si>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</si>
  <si>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</si>
  <si>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</si>
  <si>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</si>
  <si>
    <t>Előirányzat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</si>
</sst>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tabSelected="1" view="pageLayout" zoomScale="70" zoomScaleNormal="89" zoomScalePageLayoutView="70" workbookViewId="0">
      <selection activeCell="G6" sqref="G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96" t="s">
        <v>1035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604" t="s">
        <v>574</v>
      </c>
      <c r="B3" s="605"/>
      <c r="C3" s="605"/>
      <c r="D3" s="605"/>
      <c r="E3" s="605"/>
      <c r="F3" s="605"/>
      <c r="G3" s="605"/>
      <c r="H3" s="605"/>
      <c r="I3" s="606"/>
      <c r="J3" s="604" t="s">
        <v>575</v>
      </c>
      <c r="K3" s="605"/>
      <c r="L3" s="605"/>
      <c r="M3" s="605"/>
      <c r="N3" s="605"/>
      <c r="O3" s="605"/>
      <c r="P3" s="605"/>
      <c r="Q3" s="605"/>
      <c r="R3" s="607"/>
      <c r="S3" s="608" t="s">
        <v>824</v>
      </c>
    </row>
    <row r="4" spans="1:35" ht="55.5" customHeight="1" x14ac:dyDescent="0.25">
      <c r="A4" s="610" t="s">
        <v>576</v>
      </c>
      <c r="B4" s="611"/>
      <c r="C4" s="446" t="s">
        <v>1051</v>
      </c>
      <c r="D4" s="457" t="s">
        <v>1055</v>
      </c>
      <c r="E4" s="485" t="s">
        <v>1057</v>
      </c>
      <c r="F4" s="499" t="s">
        <v>1058</v>
      </c>
      <c r="G4" s="423" t="s">
        <v>1043</v>
      </c>
      <c r="H4" s="217" t="s">
        <v>874</v>
      </c>
      <c r="I4" s="128" t="s">
        <v>825</v>
      </c>
      <c r="J4" s="610" t="s">
        <v>577</v>
      </c>
      <c r="K4" s="611"/>
      <c r="L4" s="446" t="s">
        <v>1051</v>
      </c>
      <c r="M4" s="457" t="s">
        <v>1055</v>
      </c>
      <c r="N4" s="485" t="s">
        <v>1057</v>
      </c>
      <c r="O4" s="499" t="s">
        <v>1058</v>
      </c>
      <c r="P4" s="423" t="s">
        <v>1050</v>
      </c>
      <c r="Q4" s="217" t="s">
        <v>874</v>
      </c>
      <c r="R4" s="128" t="s">
        <v>825</v>
      </c>
      <c r="S4" s="609"/>
      <c r="V4" s="574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</row>
    <row r="5" spans="1:35" ht="30" x14ac:dyDescent="0.25">
      <c r="A5" s="597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97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9260179</v>
      </c>
      <c r="Q5" s="65" t="e">
        <f>Kiadások!#REF!</f>
        <v>#REF!</v>
      </c>
      <c r="R5" s="66">
        <f>Kiadások!M5</f>
        <v>9260179</v>
      </c>
      <c r="S5" s="67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</row>
    <row r="6" spans="1:35" ht="30" x14ac:dyDescent="0.25">
      <c r="A6" s="598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98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2048519</v>
      </c>
      <c r="Q6" s="65" t="e">
        <f>Kiadások!#REF!</f>
        <v>#REF!</v>
      </c>
      <c r="R6" s="66">
        <f>Kiadások!M24</f>
        <v>2048519</v>
      </c>
      <c r="S6" s="67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</row>
    <row r="7" spans="1:35" x14ac:dyDescent="0.25">
      <c r="A7" s="598"/>
      <c r="B7" s="600" t="s">
        <v>44</v>
      </c>
      <c r="C7" s="593">
        <f>Bevételek!F129</f>
        <v>1271444</v>
      </c>
      <c r="D7" s="593">
        <v>1271444</v>
      </c>
      <c r="E7" s="593">
        <v>1283195</v>
      </c>
      <c r="F7" s="593">
        <f>[1]Bevételek!I129</f>
        <v>1283195</v>
      </c>
      <c r="G7" s="593">
        <f>Bevételek!K129</f>
        <v>1270051</v>
      </c>
      <c r="H7" s="593" t="e">
        <f>Bevételek!#REF!</f>
        <v>#REF!</v>
      </c>
      <c r="I7" s="602" t="e">
        <f>Bevételek!#REF!</f>
        <v>#REF!</v>
      </c>
      <c r="J7" s="598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13233878.120000001</v>
      </c>
      <c r="Q7" s="65" t="e">
        <f>Kiadások!#REF!</f>
        <v>#REF!</v>
      </c>
      <c r="R7" s="66">
        <f>Kiadások!M32</f>
        <v>13233878.120000001</v>
      </c>
      <c r="S7" s="67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</row>
    <row r="8" spans="1:35" x14ac:dyDescent="0.25">
      <c r="A8" s="598"/>
      <c r="B8" s="601"/>
      <c r="C8" s="594"/>
      <c r="D8" s="594"/>
      <c r="E8" s="594"/>
      <c r="F8" s="594"/>
      <c r="G8" s="594"/>
      <c r="H8" s="594"/>
      <c r="I8" s="603"/>
      <c r="J8" s="598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1934970</v>
      </c>
      <c r="Q8" s="65" t="e">
        <f>Kiadások!#REF!</f>
        <v>#REF!</v>
      </c>
      <c r="R8" s="66">
        <f>Kiadások!M59</f>
        <v>1934970</v>
      </c>
      <c r="S8" s="67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</row>
    <row r="9" spans="1:35" x14ac:dyDescent="0.25">
      <c r="A9" s="598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98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6227747</v>
      </c>
      <c r="Q9" s="65" t="e">
        <f>Kiadások!#REF!</f>
        <v>#REF!</v>
      </c>
      <c r="R9" s="66">
        <f>Kiadások!M75</f>
        <v>6227747</v>
      </c>
      <c r="S9" s="67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5"/>
      <c r="AI9" s="575"/>
    </row>
    <row r="10" spans="1:35" x14ac:dyDescent="0.25">
      <c r="A10" s="599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9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32705293.120000001</v>
      </c>
      <c r="Q10" s="69" t="e">
        <f>SUM(Q5:Q9)</f>
        <v>#REF!</v>
      </c>
      <c r="R10" s="70">
        <f>SUM(R5:R9)</f>
        <v>32705293.120000001</v>
      </c>
      <c r="S10" s="71">
        <f>G10-P10</f>
        <v>-2763657.120000001</v>
      </c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</row>
    <row r="11" spans="1:35" ht="30" x14ac:dyDescent="0.25">
      <c r="A11" s="578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578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74266039</v>
      </c>
      <c r="Q11" s="65" t="e">
        <f>Kiadások!#REF!</f>
        <v>#REF!</v>
      </c>
      <c r="R11" s="66">
        <f>Kiadások!M147</f>
        <v>74266039</v>
      </c>
      <c r="S11" s="67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</row>
    <row r="12" spans="1:35" x14ac:dyDescent="0.25">
      <c r="A12" s="578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578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</row>
    <row r="13" spans="1:35" ht="30" x14ac:dyDescent="0.25">
      <c r="A13" s="578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578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</row>
    <row r="14" spans="1:35" x14ac:dyDescent="0.25">
      <c r="A14" s="578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578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125670336</v>
      </c>
      <c r="Q14" s="69" t="e">
        <f>SUM(Q11:Q13)</f>
        <v>#REF!</v>
      </c>
      <c r="R14" s="70">
        <f>SUM(R11:R13)</f>
        <v>125670336</v>
      </c>
      <c r="S14" s="71">
        <f>G14-P14</f>
        <v>-11010920</v>
      </c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</row>
    <row r="15" spans="1:35" ht="15.75" thickBot="1" x14ac:dyDescent="0.3">
      <c r="A15" s="579" t="s">
        <v>584</v>
      </c>
      <c r="B15" s="580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81" t="s">
        <v>585</v>
      </c>
      <c r="K15" s="582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158375629.12</v>
      </c>
      <c r="Q15" s="62" t="e">
        <f t="shared" si="0"/>
        <v>#REF!</v>
      </c>
      <c r="R15" s="5">
        <f t="shared" si="0"/>
        <v>158375629.12</v>
      </c>
      <c r="S15" s="6">
        <f t="shared" si="0"/>
        <v>-13774577.120000001</v>
      </c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</row>
    <row r="16" spans="1:35" x14ac:dyDescent="0.25">
      <c r="A16" s="583" t="s">
        <v>586</v>
      </c>
      <c r="B16" s="584"/>
      <c r="C16" s="584"/>
      <c r="D16" s="584"/>
      <c r="E16" s="584"/>
      <c r="F16" s="584"/>
      <c r="G16" s="584"/>
      <c r="H16" s="584"/>
      <c r="I16" s="584"/>
      <c r="J16" s="585"/>
      <c r="K16" s="586"/>
      <c r="L16" s="586"/>
      <c r="M16" s="586"/>
      <c r="N16" s="586"/>
      <c r="O16" s="586"/>
      <c r="P16" s="586"/>
      <c r="Q16" s="586"/>
      <c r="R16" s="586"/>
      <c r="S16" s="7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</row>
    <row r="17" spans="1:35" x14ac:dyDescent="0.25">
      <c r="A17" s="589" t="s">
        <v>570</v>
      </c>
      <c r="B17" s="590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587"/>
      <c r="K17" s="588"/>
      <c r="L17" s="588"/>
      <c r="M17" s="588"/>
      <c r="N17" s="588"/>
      <c r="O17" s="588"/>
      <c r="P17" s="588"/>
      <c r="Q17" s="588"/>
      <c r="R17" s="588"/>
      <c r="S17" s="9">
        <f>G17</f>
        <v>14523030</v>
      </c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</row>
    <row r="18" spans="1:35" x14ac:dyDescent="0.25">
      <c r="A18" s="589" t="s">
        <v>587</v>
      </c>
      <c r="B18" s="590"/>
      <c r="C18" s="591">
        <f>C15+C17</f>
        <v>120663764</v>
      </c>
      <c r="D18" s="591">
        <v>120936164</v>
      </c>
      <c r="E18" s="591">
        <f>E15+E17</f>
        <v>123698203</v>
      </c>
      <c r="F18" s="591">
        <f>F15+F17</f>
        <v>123756897</v>
      </c>
      <c r="G18" s="591">
        <f>G15+G17</f>
        <v>159124082</v>
      </c>
      <c r="H18" s="591" t="e">
        <f>H15+H17</f>
        <v>#REF!</v>
      </c>
      <c r="I18" s="614" t="e">
        <f>I15+I17</f>
        <v>#REF!</v>
      </c>
      <c r="J18" s="589" t="s">
        <v>1052</v>
      </c>
      <c r="K18" s="590"/>
      <c r="L18" s="591">
        <f t="shared" ref="L18:R18" si="1">L15</f>
        <v>119915311</v>
      </c>
      <c r="M18" s="591">
        <f t="shared" si="1"/>
        <v>120187711</v>
      </c>
      <c r="N18" s="591">
        <f t="shared" si="1"/>
        <v>122949750.31999999</v>
      </c>
      <c r="O18" s="591">
        <f t="shared" si="1"/>
        <v>123008443.71000001</v>
      </c>
      <c r="P18" s="591">
        <f t="shared" si="1"/>
        <v>158375629.12</v>
      </c>
      <c r="Q18" s="591" t="e">
        <f t="shared" si="1"/>
        <v>#REF!</v>
      </c>
      <c r="R18" s="591">
        <f t="shared" si="1"/>
        <v>158375629.12</v>
      </c>
      <c r="S18" s="576">
        <f>G18-P18</f>
        <v>748452.87999999523</v>
      </c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</row>
    <row r="19" spans="1:35" x14ac:dyDescent="0.25">
      <c r="A19" s="589"/>
      <c r="B19" s="590"/>
      <c r="C19" s="592"/>
      <c r="D19" s="592"/>
      <c r="E19" s="592"/>
      <c r="F19" s="592"/>
      <c r="G19" s="592"/>
      <c r="H19" s="592"/>
      <c r="I19" s="615"/>
      <c r="J19" s="589"/>
      <c r="K19" s="590"/>
      <c r="L19" s="595"/>
      <c r="M19" s="595"/>
      <c r="N19" s="595"/>
      <c r="O19" s="595"/>
      <c r="P19" s="595"/>
      <c r="Q19" s="595"/>
      <c r="R19" s="592"/>
      <c r="S19" s="577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</row>
    <row r="20" spans="1:35" x14ac:dyDescent="0.25">
      <c r="A20" s="612" t="s">
        <v>588</v>
      </c>
      <c r="B20" s="613"/>
      <c r="C20" s="613"/>
      <c r="D20" s="613"/>
      <c r="E20" s="613"/>
      <c r="F20" s="613"/>
      <c r="G20" s="613"/>
      <c r="H20" s="613"/>
      <c r="I20" s="613"/>
      <c r="J20" s="612" t="s">
        <v>589</v>
      </c>
      <c r="K20" s="613"/>
      <c r="L20" s="613"/>
      <c r="M20" s="613"/>
      <c r="N20" s="613"/>
      <c r="O20" s="613"/>
      <c r="P20" s="613"/>
      <c r="Q20" s="613"/>
      <c r="R20" s="613"/>
      <c r="S20" s="10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</row>
    <row r="21" spans="1:35" x14ac:dyDescent="0.25">
      <c r="A21" s="589" t="s">
        <v>88</v>
      </c>
      <c r="B21" s="590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9" t="s">
        <v>285</v>
      </c>
      <c r="K21" s="590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</row>
    <row r="22" spans="1:35" x14ac:dyDescent="0.25">
      <c r="A22" s="612" t="s">
        <v>590</v>
      </c>
      <c r="B22" s="613"/>
      <c r="C22" s="613"/>
      <c r="D22" s="613"/>
      <c r="E22" s="613"/>
      <c r="F22" s="613"/>
      <c r="G22" s="613"/>
      <c r="H22" s="613"/>
      <c r="I22" s="613"/>
      <c r="J22" s="612" t="s">
        <v>591</v>
      </c>
      <c r="K22" s="613"/>
      <c r="L22" s="613"/>
      <c r="M22" s="613"/>
      <c r="N22" s="613"/>
      <c r="O22" s="613"/>
      <c r="P22" s="613"/>
      <c r="Q22" s="613"/>
      <c r="R22" s="613"/>
      <c r="S22" s="10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</row>
    <row r="23" spans="1:35" ht="15.75" thickBot="1" x14ac:dyDescent="0.3">
      <c r="A23" s="581" t="s">
        <v>571</v>
      </c>
      <c r="B23" s="582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81" t="s">
        <v>571</v>
      </c>
      <c r="K23" s="582"/>
      <c r="L23" s="62">
        <f>L15+L21</f>
        <v>141163764</v>
      </c>
      <c r="M23" s="62">
        <f>M15+M21</f>
        <v>135936164</v>
      </c>
      <c r="N23" s="62">
        <f>N18+N21</f>
        <v>138698203.31999999</v>
      </c>
      <c r="O23" s="62">
        <v>138756896.71000001</v>
      </c>
      <c r="P23" s="62">
        <f>P18+P21</f>
        <v>174124082.12</v>
      </c>
      <c r="Q23" s="62" t="e">
        <f>Q18+Q21</f>
        <v>#REF!</v>
      </c>
      <c r="R23" s="5">
        <f>R18+R21</f>
        <v>174124082.12</v>
      </c>
      <c r="S23" s="6">
        <f>G23-P23</f>
        <v>-0.12000000476837158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  <mergeCell ref="J18:K19"/>
    <mergeCell ref="L18:L19"/>
    <mergeCell ref="M18:M19"/>
    <mergeCell ref="D7:D8"/>
    <mergeCell ref="N18:N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3" r:id="rId1"/>
  <headerFooter>
    <oddHeader>&amp;L&amp;"Times New Roman,Félkövér"&amp;10&amp;K000000 1. melléklet a 19/2018. (XI. 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topLeftCell="B1" zoomScale="87" zoomScaleNormal="83" zoomScalePageLayoutView="87" workbookViewId="0">
      <selection activeCell="M257" sqref="M257:X257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28" t="s">
        <v>1056</v>
      </c>
      <c r="N2" s="624"/>
      <c r="O2" s="624"/>
      <c r="P2" s="624"/>
      <c r="Q2" s="624"/>
      <c r="R2" s="624"/>
      <c r="S2" s="624"/>
      <c r="T2" s="625"/>
      <c r="U2" s="624" t="s">
        <v>1044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6.2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 t="s">
        <v>147</v>
      </c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 t="s">
        <v>178</v>
      </c>
      <c r="B44" s="53" t="s">
        <v>635</v>
      </c>
      <c r="C44" s="679" t="s">
        <v>179</v>
      </c>
      <c r="D44" s="680"/>
      <c r="E44" s="680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 t="s">
        <v>180</v>
      </c>
      <c r="B45" s="53" t="s">
        <v>636</v>
      </c>
      <c r="C45" s="679" t="s">
        <v>181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 t="s">
        <v>182</v>
      </c>
      <c r="B46" s="53" t="s">
        <v>637</v>
      </c>
      <c r="C46" s="679" t="s">
        <v>183</v>
      </c>
      <c r="D46" s="680"/>
      <c r="E46" s="680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 t="s">
        <v>184</v>
      </c>
      <c r="B47" s="53" t="s">
        <v>638</v>
      </c>
      <c r="C47" s="679" t="s">
        <v>185</v>
      </c>
      <c r="D47" s="680"/>
      <c r="E47" s="680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48" t="s">
        <v>186</v>
      </c>
      <c r="E48" s="648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48" t="s">
        <v>187</v>
      </c>
      <c r="E49" s="648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 t="s">
        <v>188</v>
      </c>
      <c r="B50" s="53" t="s">
        <v>639</v>
      </c>
      <c r="C50" s="683" t="s">
        <v>189</v>
      </c>
      <c r="D50" s="684"/>
      <c r="E50" s="684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 t="s">
        <v>190</v>
      </c>
      <c r="B51" s="53" t="s">
        <v>640</v>
      </c>
      <c r="C51" s="683" t="s">
        <v>191</v>
      </c>
      <c r="D51" s="684"/>
      <c r="E51" s="684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61" t="s">
        <v>192</v>
      </c>
      <c r="D52" s="662"/>
      <c r="E52" s="662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 t="s">
        <v>193</v>
      </c>
      <c r="B53" s="53" t="s">
        <v>642</v>
      </c>
      <c r="C53" s="683" t="s">
        <v>194</v>
      </c>
      <c r="D53" s="684"/>
      <c r="E53" s="684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 t="s">
        <v>195</v>
      </c>
      <c r="B54" s="53" t="s">
        <v>643</v>
      </c>
      <c r="C54" s="683" t="s">
        <v>196</v>
      </c>
      <c r="D54" s="684"/>
      <c r="E54" s="684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61" t="s">
        <v>197</v>
      </c>
      <c r="D55" s="662"/>
      <c r="E55" s="662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 t="s">
        <v>198</v>
      </c>
      <c r="B56" s="53" t="s">
        <v>645</v>
      </c>
      <c r="C56" s="683" t="s">
        <v>876</v>
      </c>
      <c r="D56" s="684"/>
      <c r="E56" s="684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 t="s">
        <v>199</v>
      </c>
      <c r="B57" s="53" t="s">
        <v>646</v>
      </c>
      <c r="C57" s="683" t="s">
        <v>200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 t="s">
        <v>201</v>
      </c>
      <c r="B58" s="53" t="s">
        <v>647</v>
      </c>
      <c r="C58" s="683" t="s">
        <v>202</v>
      </c>
      <c r="D58" s="684"/>
      <c r="E58" s="684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 t="s">
        <v>203</v>
      </c>
      <c r="B59" s="53" t="s">
        <v>648</v>
      </c>
      <c r="C59" s="683" t="s">
        <v>204</v>
      </c>
      <c r="D59" s="684"/>
      <c r="E59" s="684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 t="s">
        <v>205</v>
      </c>
      <c r="B60" s="188" t="s">
        <v>649</v>
      </c>
      <c r="C60" s="688" t="s">
        <v>206</v>
      </c>
      <c r="D60" s="689"/>
      <c r="E60" s="689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65" t="s">
        <v>208</v>
      </c>
      <c r="D61" s="666"/>
      <c r="E61" s="666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 t="s">
        <v>877</v>
      </c>
      <c r="B62" s="108" t="s">
        <v>878</v>
      </c>
      <c r="C62" s="685" t="s">
        <v>879</v>
      </c>
      <c r="D62" s="686"/>
      <c r="E62" s="686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 t="s">
        <v>209</v>
      </c>
      <c r="B63" s="108" t="s">
        <v>650</v>
      </c>
      <c r="C63" s="685" t="s">
        <v>210</v>
      </c>
      <c r="D63" s="686"/>
      <c r="E63" s="686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 t="s">
        <v>211</v>
      </c>
      <c r="B64" s="88" t="s">
        <v>651</v>
      </c>
      <c r="C64" s="661" t="s">
        <v>352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 t="s">
        <v>212</v>
      </c>
      <c r="B65" s="108" t="s">
        <v>652</v>
      </c>
      <c r="C65" s="661" t="s">
        <v>880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 t="s">
        <v>213</v>
      </c>
      <c r="B66" s="88" t="s">
        <v>653</v>
      </c>
      <c r="C66" s="661" t="s">
        <v>881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 t="s">
        <v>214</v>
      </c>
      <c r="B67" s="108" t="s">
        <v>654</v>
      </c>
      <c r="C67" s="661" t="s">
        <v>215</v>
      </c>
      <c r="D67" s="662"/>
      <c r="E67" s="662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 t="s">
        <v>216</v>
      </c>
      <c r="B68" s="88" t="s">
        <v>655</v>
      </c>
      <c r="C68" s="661" t="s">
        <v>217</v>
      </c>
      <c r="D68" s="662"/>
      <c r="E68" s="662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48" t="s">
        <v>343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48" t="s">
        <v>344</v>
      </c>
      <c r="E70" s="648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48" t="s">
        <v>345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 t="s">
        <v>218</v>
      </c>
      <c r="B72" s="88" t="s">
        <v>656</v>
      </c>
      <c r="C72" s="661" t="s">
        <v>219</v>
      </c>
      <c r="D72" s="662"/>
      <c r="E72" s="662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48" t="s">
        <v>835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48" t="s">
        <v>346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48" t="s">
        <v>836</v>
      </c>
      <c r="E75" s="648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48" t="s">
        <v>834</v>
      </c>
      <c r="E76" s="648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65" t="s">
        <v>221</v>
      </c>
      <c r="D77" s="666"/>
      <c r="E77" s="666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 t="s">
        <v>222</v>
      </c>
      <c r="B78" s="116" t="s">
        <v>657</v>
      </c>
      <c r="C78" s="667" t="s">
        <v>223</v>
      </c>
      <c r="D78" s="668"/>
      <c r="E78" s="66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48" t="s">
        <v>347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48" t="s">
        <v>348</v>
      </c>
      <c r="E80" s="648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67" t="s">
        <v>838</v>
      </c>
      <c r="D81" s="668"/>
      <c r="E81" s="66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 t="s">
        <v>228</v>
      </c>
      <c r="B85" s="101" t="s">
        <v>660</v>
      </c>
      <c r="C85" s="704" t="s">
        <v>353</v>
      </c>
      <c r="D85" s="705"/>
      <c r="E85" s="705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 t="s">
        <v>229</v>
      </c>
      <c r="B86" s="101" t="s">
        <v>661</v>
      </c>
      <c r="C86" s="704" t="s">
        <v>803</v>
      </c>
      <c r="D86" s="705"/>
      <c r="E86" s="705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48" t="s">
        <v>370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48" t="s">
        <v>506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48" t="s">
        <v>507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48" t="s">
        <v>508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48" t="s">
        <v>509</v>
      </c>
      <c r="E91" s="648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48" t="s">
        <v>510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511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48" t="s">
        <v>804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49" t="s">
        <v>512</v>
      </c>
      <c r="E95" s="649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49" t="s">
        <v>513</v>
      </c>
      <c r="E96" s="649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 t="s">
        <v>230</v>
      </c>
      <c r="B97" s="101" t="s">
        <v>662</v>
      </c>
      <c r="C97" s="704" t="s">
        <v>805</v>
      </c>
      <c r="D97" s="705"/>
      <c r="E97" s="705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48" t="s">
        <v>369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48" t="s">
        <v>514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48" t="s">
        <v>516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48" t="s">
        <v>807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48" t="s">
        <v>521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48" t="s">
        <v>519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523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48" t="s">
        <v>806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49" t="s">
        <v>526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49" t="s">
        <v>528</v>
      </c>
      <c r="E107" s="649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 t="s">
        <v>231</v>
      </c>
      <c r="B108" s="101" t="s">
        <v>663</v>
      </c>
      <c r="C108" s="669" t="s">
        <v>232</v>
      </c>
      <c r="D108" s="670"/>
      <c r="E108" s="670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48" t="s">
        <v>368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48" t="s">
        <v>515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48" t="s">
        <v>517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48" t="s">
        <v>518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48" t="s">
        <v>522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48" t="s">
        <v>520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524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48" t="s">
        <v>525</v>
      </c>
      <c r="E116" s="648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49" t="s">
        <v>527</v>
      </c>
      <c r="E117" s="649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49" t="s">
        <v>529</v>
      </c>
      <c r="E118" s="649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 t="s">
        <v>233</v>
      </c>
      <c r="B119" s="101" t="s">
        <v>664</v>
      </c>
      <c r="C119" s="704" t="s">
        <v>808</v>
      </c>
      <c r="D119" s="705"/>
      <c r="E119" s="705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48" t="s">
        <v>531</v>
      </c>
      <c r="E120" s="648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49" t="s">
        <v>530</v>
      </c>
      <c r="E121" s="649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 t="s">
        <v>234</v>
      </c>
      <c r="B122" s="101" t="s">
        <v>666</v>
      </c>
      <c r="C122" s="704" t="s">
        <v>809</v>
      </c>
      <c r="D122" s="705"/>
      <c r="E122" s="705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48" t="s">
        <v>354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48" t="s">
        <v>357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48" t="s">
        <v>358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48" t="s">
        <v>355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48" t="s">
        <v>810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49" t="s">
        <v>532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49" t="s">
        <v>533</v>
      </c>
      <c r="E129" s="649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48" t="s">
        <v>364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48" t="s">
        <v>356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49" t="s">
        <v>534</v>
      </c>
      <c r="E132" s="649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48" t="s">
        <v>535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 t="s">
        <v>235</v>
      </c>
      <c r="B134" s="101" t="s">
        <v>665</v>
      </c>
      <c r="C134" s="669" t="s">
        <v>236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 t="s">
        <v>237</v>
      </c>
      <c r="B135" s="101" t="s">
        <v>667</v>
      </c>
      <c r="C135" s="669" t="s">
        <v>238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 t="s">
        <v>239</v>
      </c>
      <c r="B136" s="101" t="s">
        <v>668</v>
      </c>
      <c r="C136" s="669" t="s">
        <v>240</v>
      </c>
      <c r="D136" s="670"/>
      <c r="E136" s="670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 t="s">
        <v>241</v>
      </c>
      <c r="B137" s="101" t="s">
        <v>669</v>
      </c>
      <c r="C137" s="669" t="s">
        <v>242</v>
      </c>
      <c r="D137" s="670"/>
      <c r="E137" s="670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48" t="s">
        <v>359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48" t="s">
        <v>360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48" t="s">
        <v>361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48" t="s">
        <v>362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48" t="s">
        <v>363</v>
      </c>
      <c r="E142" s="648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49" t="s">
        <v>536</v>
      </c>
      <c r="E143" s="649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539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48" t="s">
        <v>365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49" t="s">
        <v>542</v>
      </c>
      <c r="E146" s="649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48" t="s">
        <v>543</v>
      </c>
      <c r="E147" s="648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 t="s">
        <v>243</v>
      </c>
      <c r="B148" s="127" t="s">
        <v>670</v>
      </c>
      <c r="C148" s="702" t="s">
        <v>244</v>
      </c>
      <c r="D148" s="703"/>
      <c r="E148" s="703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65" t="s">
        <v>246</v>
      </c>
      <c r="D149" s="666"/>
      <c r="E149" s="666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 t="s">
        <v>247</v>
      </c>
      <c r="B150" s="108" t="s">
        <v>671</v>
      </c>
      <c r="C150" s="685" t="s">
        <v>248</v>
      </c>
      <c r="D150" s="686"/>
      <c r="E150" s="686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 t="s">
        <v>249</v>
      </c>
      <c r="B151" s="88" t="s">
        <v>672</v>
      </c>
      <c r="C151" s="661" t="s">
        <v>250</v>
      </c>
      <c r="D151" s="662"/>
      <c r="E151" s="662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48" t="s">
        <v>250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48" t="s">
        <v>349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 t="s">
        <v>251</v>
      </c>
      <c r="B154" s="88" t="s">
        <v>673</v>
      </c>
      <c r="C154" s="661" t="s">
        <v>252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 t="s">
        <v>253</v>
      </c>
      <c r="B155" s="88" t="s">
        <v>674</v>
      </c>
      <c r="C155" s="661" t="s">
        <v>254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255</v>
      </c>
      <c r="B156" s="88" t="s">
        <v>675</v>
      </c>
      <c r="C156" s="661" t="s">
        <v>256</v>
      </c>
      <c r="D156" s="662"/>
      <c r="E156" s="662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 t="s">
        <v>257</v>
      </c>
      <c r="B157" s="88" t="s">
        <v>676</v>
      </c>
      <c r="C157" s="661" t="s">
        <v>258</v>
      </c>
      <c r="D157" s="662"/>
      <c r="E157" s="662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 t="s">
        <v>259</v>
      </c>
      <c r="B158" s="117" t="s">
        <v>677</v>
      </c>
      <c r="C158" s="698" t="s">
        <v>260</v>
      </c>
      <c r="D158" s="699"/>
      <c r="E158" s="69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65" t="s">
        <v>262</v>
      </c>
      <c r="D159" s="666"/>
      <c r="E159" s="666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 t="s">
        <v>263</v>
      </c>
      <c r="B160" s="253" t="s">
        <v>678</v>
      </c>
      <c r="C160" s="700" t="s">
        <v>264</v>
      </c>
      <c r="D160" s="701"/>
      <c r="E160" s="70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 t="s">
        <v>265</v>
      </c>
      <c r="B161" s="262" t="s">
        <v>679</v>
      </c>
      <c r="C161" s="694" t="s">
        <v>884</v>
      </c>
      <c r="D161" s="695"/>
      <c r="E161" s="695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 t="s">
        <v>266</v>
      </c>
      <c r="B162" s="262" t="s">
        <v>680</v>
      </c>
      <c r="C162" s="694" t="s">
        <v>267</v>
      </c>
      <c r="D162" s="695"/>
      <c r="E162" s="695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 t="s">
        <v>268</v>
      </c>
      <c r="B163" s="265" t="s">
        <v>681</v>
      </c>
      <c r="C163" s="696" t="s">
        <v>366</v>
      </c>
      <c r="D163" s="697"/>
      <c r="E163" s="697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65" t="s">
        <v>270</v>
      </c>
      <c r="D164" s="666"/>
      <c r="E164" s="666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 t="s">
        <v>271</v>
      </c>
      <c r="B165" s="88" t="s">
        <v>682</v>
      </c>
      <c r="C165" s="658" t="s">
        <v>367</v>
      </c>
      <c r="D165" s="659"/>
      <c r="E165" s="659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 t="s">
        <v>272</v>
      </c>
      <c r="B166" s="88" t="s">
        <v>683</v>
      </c>
      <c r="C166" s="692" t="s">
        <v>811</v>
      </c>
      <c r="D166" s="693"/>
      <c r="E166" s="693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48" t="s">
        <v>812</v>
      </c>
      <c r="E167" s="648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48" t="s">
        <v>813</v>
      </c>
      <c r="E168" s="648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48" t="s">
        <v>545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49" t="s">
        <v>548</v>
      </c>
      <c r="E170" s="649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48" t="s">
        <v>550</v>
      </c>
      <c r="E171" s="648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48" t="s">
        <v>551</v>
      </c>
      <c r="E172" s="648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49" t="s">
        <v>555</v>
      </c>
      <c r="E173" s="649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49" t="s">
        <v>558</v>
      </c>
      <c r="E174" s="649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49" t="s">
        <v>560</v>
      </c>
      <c r="E175" s="649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49" t="s">
        <v>563</v>
      </c>
      <c r="E176" s="649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 t="s">
        <v>273</v>
      </c>
      <c r="B177" s="88" t="s">
        <v>684</v>
      </c>
      <c r="C177" s="692" t="s">
        <v>605</v>
      </c>
      <c r="D177" s="693"/>
      <c r="E177" s="693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48" t="s">
        <v>814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48" t="s">
        <v>815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48" t="s">
        <v>546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49" t="s">
        <v>549</v>
      </c>
      <c r="E181" s="649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48" t="s">
        <v>552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48" t="s">
        <v>816</v>
      </c>
      <c r="E183" s="648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49" t="s">
        <v>556</v>
      </c>
      <c r="E184" s="649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49" t="s">
        <v>559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49" t="s">
        <v>561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49" t="s">
        <v>564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 t="s">
        <v>274</v>
      </c>
      <c r="B188" s="88" t="s">
        <v>685</v>
      </c>
      <c r="C188" s="661" t="s">
        <v>275</v>
      </c>
      <c r="D188" s="662"/>
      <c r="E188" s="662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48" t="s">
        <v>371</v>
      </c>
      <c r="E189" s="648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48" t="s">
        <v>544</v>
      </c>
      <c r="E190" s="648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48" t="s">
        <v>547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49" t="s">
        <v>817</v>
      </c>
      <c r="E192" s="649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48" t="s">
        <v>554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48" t="s">
        <v>553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49" t="s">
        <v>557</v>
      </c>
      <c r="E195" s="649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48" t="s">
        <v>818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49" t="s">
        <v>562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49" t="s">
        <v>565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 t="s">
        <v>276</v>
      </c>
      <c r="B199" s="88" t="s">
        <v>686</v>
      </c>
      <c r="C199" s="692" t="s">
        <v>606</v>
      </c>
      <c r="D199" s="693"/>
      <c r="E199" s="693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49" t="s">
        <v>568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49" t="s">
        <v>569</v>
      </c>
      <c r="E201" s="649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 t="s">
        <v>277</v>
      </c>
      <c r="B202" s="88" t="s">
        <v>687</v>
      </c>
      <c r="C202" s="692" t="s">
        <v>819</v>
      </c>
      <c r="D202" s="693"/>
      <c r="E202" s="693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48" t="s">
        <v>372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48" t="s">
        <v>820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48" t="s">
        <v>375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48" t="s">
        <v>373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48" t="s">
        <v>821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49" t="s">
        <v>537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49" t="s">
        <v>540</v>
      </c>
      <c r="E209" s="649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48" t="s">
        <v>822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48" t="s">
        <v>374</v>
      </c>
      <c r="E211" s="648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48" t="s">
        <v>823</v>
      </c>
      <c r="E212" s="648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48" t="s">
        <v>566</v>
      </c>
      <c r="E213" s="648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 t="s">
        <v>278</v>
      </c>
      <c r="B214" s="88" t="s">
        <v>688</v>
      </c>
      <c r="C214" s="661" t="s">
        <v>279</v>
      </c>
      <c r="D214" s="662"/>
      <c r="E214" s="662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 t="s">
        <v>280</v>
      </c>
      <c r="B215" s="88" t="s">
        <v>689</v>
      </c>
      <c r="C215" s="661" t="s">
        <v>281</v>
      </c>
      <c r="D215" s="662"/>
      <c r="E215" s="662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 t="s">
        <v>282</v>
      </c>
      <c r="B216" s="88" t="s">
        <v>690</v>
      </c>
      <c r="C216" s="661" t="s">
        <v>283</v>
      </c>
      <c r="D216" s="662"/>
      <c r="E216" s="662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48" t="s">
        <v>376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48" t="s">
        <v>377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48" t="s">
        <v>378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48" t="s">
        <v>379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48" t="s">
        <v>380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49" t="s">
        <v>538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49" t="s">
        <v>541</v>
      </c>
      <c r="E223" s="649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48" t="s">
        <v>381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48" t="s">
        <v>382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64" t="s">
        <v>567</v>
      </c>
      <c r="E226" s="664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65" t="s">
        <v>285</v>
      </c>
      <c r="D227" s="666"/>
      <c r="E227" s="666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85" t="s">
        <v>286</v>
      </c>
      <c r="D228" s="686"/>
      <c r="E228" s="686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83" t="s">
        <v>287</v>
      </c>
      <c r="D229" s="684"/>
      <c r="E229" s="684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 t="s">
        <v>288</v>
      </c>
      <c r="B230" s="181" t="s">
        <v>693</v>
      </c>
      <c r="C230" s="228"/>
      <c r="D230" s="687" t="s">
        <v>705</v>
      </c>
      <c r="E230" s="687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 t="s">
        <v>289</v>
      </c>
      <c r="B231" s="181" t="s">
        <v>694</v>
      </c>
      <c r="C231" s="190"/>
      <c r="D231" s="671" t="s">
        <v>706</v>
      </c>
      <c r="E231" s="671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 t="s">
        <v>290</v>
      </c>
      <c r="B232" s="181" t="s">
        <v>695</v>
      </c>
      <c r="C232" s="190"/>
      <c r="D232" s="671" t="s">
        <v>707</v>
      </c>
      <c r="E232" s="671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83" t="s">
        <v>291</v>
      </c>
      <c r="D233" s="684"/>
      <c r="E233" s="684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 t="s">
        <v>292</v>
      </c>
      <c r="B234" s="181" t="s">
        <v>697</v>
      </c>
      <c r="C234" s="190"/>
      <c r="D234" s="671" t="s">
        <v>383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 t="s">
        <v>293</v>
      </c>
      <c r="B235" s="181" t="s">
        <v>698</v>
      </c>
      <c r="C235" s="190"/>
      <c r="D235" s="671" t="s">
        <v>384</v>
      </c>
      <c r="E235" s="671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 t="s">
        <v>885</v>
      </c>
      <c r="B236" s="181" t="s">
        <v>886</v>
      </c>
      <c r="C236" s="190"/>
      <c r="D236" s="671" t="s">
        <v>887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 t="s">
        <v>294</v>
      </c>
      <c r="B237" s="181" t="s">
        <v>699</v>
      </c>
      <c r="C237" s="190"/>
      <c r="D237" s="671" t="s">
        <v>295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 t="s">
        <v>296</v>
      </c>
      <c r="B238" s="181" t="s">
        <v>700</v>
      </c>
      <c r="C238" s="190"/>
      <c r="D238" s="671" t="s">
        <v>297</v>
      </c>
      <c r="E238" s="671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 t="s">
        <v>888</v>
      </c>
      <c r="B239" s="181" t="s">
        <v>889</v>
      </c>
      <c r="C239" s="190"/>
      <c r="D239" s="671" t="s">
        <v>890</v>
      </c>
      <c r="E239" s="671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 t="s">
        <v>891</v>
      </c>
      <c r="B240" s="53" t="s">
        <v>892</v>
      </c>
      <c r="C240" s="683" t="s">
        <v>893</v>
      </c>
      <c r="D240" s="684"/>
      <c r="E240" s="684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 t="s">
        <v>298</v>
      </c>
      <c r="B241" s="53" t="s">
        <v>701</v>
      </c>
      <c r="C241" s="683" t="s">
        <v>299</v>
      </c>
      <c r="D241" s="684"/>
      <c r="E241" s="684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 t="s">
        <v>300</v>
      </c>
      <c r="B242" s="53" t="s">
        <v>702</v>
      </c>
      <c r="C242" s="683" t="s">
        <v>894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 t="s">
        <v>301</v>
      </c>
      <c r="B243" s="53" t="s">
        <v>703</v>
      </c>
      <c r="C243" s="683" t="s">
        <v>895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 t="s">
        <v>302</v>
      </c>
      <c r="B244" s="53" t="s">
        <v>704</v>
      </c>
      <c r="C244" s="683" t="s">
        <v>303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 t="s">
        <v>896</v>
      </c>
      <c r="B245" s="53" t="s">
        <v>897</v>
      </c>
      <c r="C245" s="683" t="s">
        <v>899</v>
      </c>
      <c r="D245" s="684"/>
      <c r="E245" s="684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83" t="s">
        <v>900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 t="s">
        <v>902</v>
      </c>
      <c r="B247" s="181" t="s">
        <v>901</v>
      </c>
      <c r="C247" s="190"/>
      <c r="D247" s="671" t="s">
        <v>905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 t="s">
        <v>903</v>
      </c>
      <c r="B248" s="181" t="s">
        <v>904</v>
      </c>
      <c r="C248" s="190"/>
      <c r="D248" s="671" t="s">
        <v>906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61" t="s">
        <v>304</v>
      </c>
      <c r="D249" s="662"/>
      <c r="E249" s="662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 t="s">
        <v>305</v>
      </c>
      <c r="B250" s="188" t="s">
        <v>709</v>
      </c>
      <c r="C250" s="688" t="s">
        <v>385</v>
      </c>
      <c r="D250" s="689"/>
      <c r="E250" s="689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 t="s">
        <v>306</v>
      </c>
      <c r="B251" s="188" t="s">
        <v>710</v>
      </c>
      <c r="C251" s="688" t="s">
        <v>386</v>
      </c>
      <c r="D251" s="689"/>
      <c r="E251" s="689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 t="s">
        <v>307</v>
      </c>
      <c r="B252" s="188" t="s">
        <v>711</v>
      </c>
      <c r="C252" s="688" t="s">
        <v>308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 t="s">
        <v>309</v>
      </c>
      <c r="B253" s="188" t="s">
        <v>712</v>
      </c>
      <c r="C253" s="688" t="s">
        <v>310</v>
      </c>
      <c r="D253" s="689"/>
      <c r="E253" s="689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 t="s">
        <v>311</v>
      </c>
      <c r="B254" s="188" t="s">
        <v>713</v>
      </c>
      <c r="C254" s="688" t="s">
        <v>387</v>
      </c>
      <c r="D254" s="689"/>
      <c r="E254" s="689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A255" s="118" t="s">
        <v>313</v>
      </c>
      <c r="B255" s="88" t="s">
        <v>714</v>
      </c>
      <c r="C255" s="661" t="s">
        <v>312</v>
      </c>
      <c r="D255" s="662"/>
      <c r="E255" s="662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A256" s="118" t="s">
        <v>907</v>
      </c>
      <c r="B256" s="88" t="s">
        <v>908</v>
      </c>
      <c r="C256" s="661" t="s">
        <v>909</v>
      </c>
      <c r="D256" s="662"/>
      <c r="E256" s="662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690" t="s">
        <v>314</v>
      </c>
      <c r="C257" s="691"/>
      <c r="D257" s="691"/>
      <c r="E257" s="691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topLeftCell="F22" zoomScale="78" zoomScaleNormal="84" zoomScaleSheetLayoutView="100" zoomScalePageLayoutView="78" workbookViewId="0">
      <selection activeCell="AF71" sqref="AF7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28" t="s">
        <v>1048</v>
      </c>
      <c r="N2" s="624"/>
      <c r="O2" s="628" t="s">
        <v>1056</v>
      </c>
      <c r="P2" s="624"/>
      <c r="Q2" s="624"/>
      <c r="R2" s="624"/>
      <c r="S2" s="624"/>
      <c r="T2" s="624"/>
      <c r="U2" s="624"/>
      <c r="V2" s="625"/>
      <c r="W2" s="624" t="s">
        <v>1044</v>
      </c>
      <c r="X2" s="624"/>
      <c r="Y2" s="624"/>
      <c r="Z2" s="625"/>
    </row>
    <row r="3" spans="1:26" ht="27.7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9"/>
      <c r="P3" s="626"/>
      <c r="Q3" s="626"/>
      <c r="R3" s="626"/>
      <c r="S3" s="626"/>
      <c r="T3" s="626"/>
      <c r="U3" s="626"/>
      <c r="V3" s="627"/>
      <c r="W3" s="626"/>
      <c r="X3" s="626"/>
      <c r="Y3" s="626"/>
      <c r="Z3" s="627"/>
    </row>
    <row r="4" spans="1:26" ht="39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723" t="s">
        <v>119</v>
      </c>
      <c r="D5" s="724"/>
      <c r="E5" s="724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1574955</v>
      </c>
      <c r="K5" s="139">
        <f t="shared" ref="K5:Z5" si="0">K6+K32</f>
        <v>0</v>
      </c>
      <c r="L5" s="156">
        <f>SUM(J5:K5)</f>
        <v>1574955</v>
      </c>
      <c r="M5" s="82">
        <f>M6+M32</f>
        <v>658125</v>
      </c>
      <c r="N5" s="83">
        <f>N6+N32</f>
        <v>916830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212990</v>
      </c>
    </row>
    <row r="6" spans="1:26" x14ac:dyDescent="0.25">
      <c r="B6" s="115" t="s">
        <v>608</v>
      </c>
      <c r="C6" s="654" t="s">
        <v>120</v>
      </c>
      <c r="D6" s="655"/>
      <c r="E6" s="655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1574955</v>
      </c>
      <c r="K6" s="140">
        <f t="shared" ref="K6:Z6" si="1">K7+K10+K13+K14+K17+K18+K19+K22+K25+K26+K27+K28+K29</f>
        <v>0</v>
      </c>
      <c r="L6" s="157">
        <f t="shared" ref="L6:L110" si="2">SUM(J6:K6)</f>
        <v>1574955</v>
      </c>
      <c r="M6" s="109">
        <f>M7+M10+M13+M14+M17+M18+M19+M22+M25+M26+M27+M28+M29</f>
        <v>658125</v>
      </c>
      <c r="N6" s="113">
        <f>N7+N10+N13+N14+N17+N18+N19+N22+N25+N26+N27+N28+N29</f>
        <v>916830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212990</v>
      </c>
    </row>
    <row r="7" spans="1:26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 t="s">
        <v>123</v>
      </c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106495</v>
      </c>
      <c r="K10" s="182">
        <f>SUM(K11:K12)</f>
        <v>0</v>
      </c>
      <c r="L10" s="183">
        <f>SUM(J10:K10)</f>
        <v>106495</v>
      </c>
      <c r="M10" s="191">
        <f t="shared" ref="M10:Z10" si="4">SUM(M11:M12)</f>
        <v>45125</v>
      </c>
      <c r="N10" s="186">
        <f t="shared" si="4"/>
        <v>61370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106495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45125</v>
      </c>
      <c r="K11" s="141"/>
      <c r="L11" s="159">
        <f>SUM(J11:K11)</f>
        <v>45125</v>
      </c>
      <c r="M11" s="72">
        <f>L11</f>
        <v>45125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45125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61370</v>
      </c>
      <c r="K12" s="141"/>
      <c r="L12" s="159">
        <f>SUM(J12:K12)</f>
        <v>61370</v>
      </c>
      <c r="M12" s="72"/>
      <c r="N12" s="1">
        <f>L12</f>
        <v>61370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61370</v>
      </c>
    </row>
    <row r="13" spans="1:26" s="199" customFormat="1" ht="15" hidden="1" customHeight="1" x14ac:dyDescent="0.25">
      <c r="A13" s="118" t="s">
        <v>125</v>
      </c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 t="s">
        <v>127</v>
      </c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 t="s">
        <v>128</v>
      </c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 t="s">
        <v>130</v>
      </c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 t="s">
        <v>132</v>
      </c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 t="s">
        <v>134</v>
      </c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 t="s">
        <v>136</v>
      </c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 t="s">
        <v>138</v>
      </c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 t="s">
        <v>140</v>
      </c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 t="s">
        <v>142</v>
      </c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 t="s">
        <v>144</v>
      </c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56" t="s">
        <v>146</v>
      </c>
      <c r="D32" s="657"/>
      <c r="E32" s="657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 t="s">
        <v>147</v>
      </c>
      <c r="B33" s="53" t="s">
        <v>623</v>
      </c>
      <c r="C33" s="679" t="s">
        <v>148</v>
      </c>
      <c r="D33" s="680"/>
      <c r="E33" s="680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 t="s">
        <v>149</v>
      </c>
      <c r="B34" s="53" t="s">
        <v>624</v>
      </c>
      <c r="C34" s="681" t="s">
        <v>875</v>
      </c>
      <c r="D34" s="682"/>
      <c r="E34" s="682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 t="s">
        <v>150</v>
      </c>
      <c r="B35" s="188" t="s">
        <v>625</v>
      </c>
      <c r="C35" s="712" t="s">
        <v>151</v>
      </c>
      <c r="D35" s="713"/>
      <c r="E35" s="713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A36" s="118" t="s">
        <v>964</v>
      </c>
      <c r="B36" s="81" t="s">
        <v>152</v>
      </c>
      <c r="C36" s="652" t="s">
        <v>802</v>
      </c>
      <c r="D36" s="652"/>
      <c r="E36" s="653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355428.375</v>
      </c>
      <c r="K36" s="144">
        <f t="shared" ref="K36:Z36" si="11">K37+K40+K41+K42+K45+K46+K47</f>
        <v>0</v>
      </c>
      <c r="L36" s="156">
        <f t="shared" si="2"/>
        <v>355428.375</v>
      </c>
      <c r="M36" s="82">
        <f>M37+M40+M41+M42+M45+M46+M47</f>
        <v>152299.875</v>
      </c>
      <c r="N36" s="83">
        <f>N37+N40+N41+N42+N45+N46+N47</f>
        <v>203128.49999999997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41532.050000000003</v>
      </c>
    </row>
    <row r="37" spans="1:26" s="199" customFormat="1" x14ac:dyDescent="0.25">
      <c r="A37" s="280"/>
      <c r="B37" s="291"/>
      <c r="C37" s="737" t="s">
        <v>154</v>
      </c>
      <c r="D37" s="738"/>
      <c r="E37" s="738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329233.375</v>
      </c>
      <c r="K37" s="182">
        <f>SUM(K38:K39)</f>
        <v>0</v>
      </c>
      <c r="L37" s="183">
        <f t="shared" si="2"/>
        <v>329233.375</v>
      </c>
      <c r="M37" s="191">
        <f t="shared" ref="M37:Z37" si="12">SUM(M38:M39)</f>
        <v>141200.875</v>
      </c>
      <c r="N37" s="185">
        <f t="shared" si="12"/>
        <v>188032.49999999997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41532.050000000003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141200.875</v>
      </c>
      <c r="K38" s="141"/>
      <c r="L38" s="159">
        <f t="shared" si="2"/>
        <v>141200.875</v>
      </c>
      <c r="M38" s="72">
        <f>L38</f>
        <v>141200.875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17598.75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188032.49999999997</v>
      </c>
      <c r="K39" s="141"/>
      <c r="L39" s="159">
        <f t="shared" si="2"/>
        <v>188032.49999999997</v>
      </c>
      <c r="M39" s="72"/>
      <c r="N39" s="1">
        <f>L39</f>
        <v>188032.49999999997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23933.3</v>
      </c>
    </row>
    <row r="40" spans="1:26" ht="15" hidden="1" customHeight="1" x14ac:dyDescent="0.25">
      <c r="B40" s="60"/>
      <c r="C40" s="708" t="s">
        <v>155</v>
      </c>
      <c r="D40" s="709"/>
      <c r="E40" s="709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8" t="s">
        <v>156</v>
      </c>
      <c r="D41" s="709"/>
      <c r="E41" s="709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9" t="s">
        <v>157</v>
      </c>
      <c r="D42" s="740"/>
      <c r="E42" s="740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8" t="s">
        <v>158</v>
      </c>
      <c r="D45" s="709"/>
      <c r="E45" s="709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8" t="s">
        <v>159</v>
      </c>
      <c r="D46" s="709"/>
      <c r="E46" s="709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9" t="s">
        <v>160</v>
      </c>
      <c r="D47" s="740"/>
      <c r="E47" s="740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53" t="s">
        <v>162</v>
      </c>
      <c r="D50" s="663"/>
      <c r="E50" s="663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3027180</v>
      </c>
      <c r="K50" s="144">
        <f t="shared" ref="K50:Z50" si="17">K51+K58+K61+K85+K90</f>
        <v>0</v>
      </c>
      <c r="L50" s="156">
        <f t="shared" si="2"/>
        <v>3027180</v>
      </c>
      <c r="M50" s="82">
        <f>M51+M58+M61+M85+M90</f>
        <v>533307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267971</v>
      </c>
    </row>
    <row r="51" spans="1:28" x14ac:dyDescent="0.25">
      <c r="B51" s="115" t="s">
        <v>626</v>
      </c>
      <c r="C51" s="654" t="s">
        <v>163</v>
      </c>
      <c r="D51" s="655"/>
      <c r="E51" s="655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 t="s">
        <v>164</v>
      </c>
      <c r="B52" s="53" t="s">
        <v>627</v>
      </c>
      <c r="C52" s="679" t="s">
        <v>165</v>
      </c>
      <c r="D52" s="680"/>
      <c r="E52" s="680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 t="s">
        <v>166</v>
      </c>
      <c r="B54" s="53" t="s">
        <v>628</v>
      </c>
      <c r="C54" s="679" t="s">
        <v>167</v>
      </c>
      <c r="D54" s="680"/>
      <c r="E54" s="680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 t="s">
        <v>168</v>
      </c>
      <c r="B57" s="53" t="s">
        <v>629</v>
      </c>
      <c r="C57" s="679" t="s">
        <v>169</v>
      </c>
      <c r="D57" s="736"/>
      <c r="E57" s="680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56" t="s">
        <v>170</v>
      </c>
      <c r="D58" s="657"/>
      <c r="E58" s="657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 t="s">
        <v>171</v>
      </c>
      <c r="B59" s="53" t="s">
        <v>631</v>
      </c>
      <c r="C59" s="679" t="s">
        <v>172</v>
      </c>
      <c r="D59" s="680"/>
      <c r="E59" s="680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 t="s">
        <v>173</v>
      </c>
      <c r="B60" s="53" t="s">
        <v>632</v>
      </c>
      <c r="C60" s="679" t="s">
        <v>174</v>
      </c>
      <c r="D60" s="680"/>
      <c r="E60" s="680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56" t="s">
        <v>175</v>
      </c>
      <c r="D61" s="657"/>
      <c r="E61" s="657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975951</v>
      </c>
      <c r="K61" s="142">
        <f t="shared" ref="K61:Z61" si="22">K62+K72+K73+K74+K77+K80+K82</f>
        <v>0</v>
      </c>
      <c r="L61" s="158">
        <f>SUM(J61:K61)</f>
        <v>975951</v>
      </c>
      <c r="M61" s="90">
        <f>M62+M72+M73+M74+M77+M80+M82</f>
        <v>339644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123158</v>
      </c>
    </row>
    <row r="62" spans="1:28" s="41" customFormat="1" x14ac:dyDescent="0.25">
      <c r="A62" s="118" t="s">
        <v>176</v>
      </c>
      <c r="B62" s="53" t="s">
        <v>634</v>
      </c>
      <c r="C62" s="679" t="s">
        <v>177</v>
      </c>
      <c r="D62" s="680"/>
      <c r="E62" s="680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 t="s">
        <v>178</v>
      </c>
      <c r="B72" s="53" t="s">
        <v>635</v>
      </c>
      <c r="C72" s="679" t="s">
        <v>179</v>
      </c>
      <c r="D72" s="680"/>
      <c r="E72" s="680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 t="s">
        <v>180</v>
      </c>
      <c r="B73" s="53" t="s">
        <v>636</v>
      </c>
      <c r="C73" s="679" t="s">
        <v>181</v>
      </c>
      <c r="D73" s="680"/>
      <c r="E73" s="680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 t="s">
        <v>182</v>
      </c>
      <c r="B74" s="53" t="s">
        <v>637</v>
      </c>
      <c r="C74" s="679" t="s">
        <v>183</v>
      </c>
      <c r="D74" s="680"/>
      <c r="E74" s="680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 t="s">
        <v>184</v>
      </c>
      <c r="B77" s="53" t="s">
        <v>638</v>
      </c>
      <c r="C77" s="679" t="s">
        <v>185</v>
      </c>
      <c r="D77" s="680"/>
      <c r="E77" s="680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48" t="s">
        <v>186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48" t="s">
        <v>187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 t="s">
        <v>188</v>
      </c>
      <c r="B80" s="53" t="s">
        <v>639</v>
      </c>
      <c r="C80" s="683" t="s">
        <v>189</v>
      </c>
      <c r="D80" s="684"/>
      <c r="E80" s="684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 t="s">
        <v>190</v>
      </c>
      <c r="B82" s="53" t="s">
        <v>640</v>
      </c>
      <c r="C82" s="683" t="s">
        <v>191</v>
      </c>
      <c r="D82" s="684"/>
      <c r="E82" s="684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87184</v>
      </c>
      <c r="K82" s="148">
        <f>SUM(K83:K84)</f>
        <v>0</v>
      </c>
      <c r="L82" s="160">
        <f t="shared" si="2"/>
        <v>87184</v>
      </c>
      <c r="M82" s="74">
        <f>SUM(M83:M84)</f>
        <v>62060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50000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62060</v>
      </c>
      <c r="K83" s="141"/>
      <c r="L83" s="159">
        <f>SUM(J83:K83)</f>
        <v>62060</v>
      </c>
      <c r="M83" s="72">
        <f>L83</f>
        <v>62060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>
        <v>50000</v>
      </c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61" t="s">
        <v>192</v>
      </c>
      <c r="D85" s="662"/>
      <c r="E85" s="662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 t="s">
        <v>193</v>
      </c>
      <c r="B86" s="53" t="s">
        <v>642</v>
      </c>
      <c r="C86" s="683" t="s">
        <v>194</v>
      </c>
      <c r="D86" s="684"/>
      <c r="E86" s="684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 t="s">
        <v>195</v>
      </c>
      <c r="B87" s="53" t="s">
        <v>643</v>
      </c>
      <c r="C87" s="683" t="s">
        <v>196</v>
      </c>
      <c r="D87" s="684"/>
      <c r="E87" s="684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61" t="s">
        <v>197</v>
      </c>
      <c r="D90" s="662"/>
      <c r="E90" s="662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 t="s">
        <v>198</v>
      </c>
      <c r="B91" s="53" t="s">
        <v>645</v>
      </c>
      <c r="C91" s="683" t="s">
        <v>876</v>
      </c>
      <c r="D91" s="684"/>
      <c r="E91" s="684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 t="s">
        <v>199</v>
      </c>
      <c r="B94" s="53" t="s">
        <v>646</v>
      </c>
      <c r="C94" s="683" t="s">
        <v>200</v>
      </c>
      <c r="D94" s="684"/>
      <c r="E94" s="684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 t="s">
        <v>201</v>
      </c>
      <c r="B95" s="53" t="s">
        <v>647</v>
      </c>
      <c r="C95" s="683" t="s">
        <v>202</v>
      </c>
      <c r="D95" s="684"/>
      <c r="E95" s="684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 t="s">
        <v>203</v>
      </c>
      <c r="B96" s="53" t="s">
        <v>648</v>
      </c>
      <c r="C96" s="683" t="s">
        <v>204</v>
      </c>
      <c r="D96" s="684"/>
      <c r="E96" s="684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 t="s">
        <v>205</v>
      </c>
      <c r="B97" s="53" t="s">
        <v>649</v>
      </c>
      <c r="C97" s="683" t="s">
        <v>206</v>
      </c>
      <c r="D97" s="684"/>
      <c r="E97" s="684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65" t="s">
        <v>208</v>
      </c>
      <c r="D100" s="666"/>
      <c r="E100" s="666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 t="s">
        <v>877</v>
      </c>
      <c r="B101" s="108" t="s">
        <v>878</v>
      </c>
      <c r="C101" s="685" t="s">
        <v>879</v>
      </c>
      <c r="D101" s="686"/>
      <c r="E101" s="686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 t="s">
        <v>209</v>
      </c>
      <c r="B102" s="108" t="s">
        <v>650</v>
      </c>
      <c r="C102" s="685" t="s">
        <v>210</v>
      </c>
      <c r="D102" s="686"/>
      <c r="E102" s="686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 t="s">
        <v>211</v>
      </c>
      <c r="B103" s="88" t="s">
        <v>651</v>
      </c>
      <c r="C103" s="661" t="s">
        <v>352</v>
      </c>
      <c r="D103" s="662"/>
      <c r="E103" s="662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 t="s">
        <v>212</v>
      </c>
      <c r="B104" s="108" t="s">
        <v>652</v>
      </c>
      <c r="C104" s="661" t="s">
        <v>880</v>
      </c>
      <c r="D104" s="662"/>
      <c r="E104" s="662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 t="s">
        <v>213</v>
      </c>
      <c r="B105" s="88" t="s">
        <v>653</v>
      </c>
      <c r="C105" s="661" t="s">
        <v>881</v>
      </c>
      <c r="D105" s="662"/>
      <c r="E105" s="662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 t="s">
        <v>214</v>
      </c>
      <c r="B106" s="108" t="s">
        <v>654</v>
      </c>
      <c r="C106" s="661" t="s">
        <v>215</v>
      </c>
      <c r="D106" s="662"/>
      <c r="E106" s="662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 t="s">
        <v>216</v>
      </c>
      <c r="B107" s="88" t="s">
        <v>655</v>
      </c>
      <c r="C107" s="661" t="s">
        <v>217</v>
      </c>
      <c r="D107" s="662"/>
      <c r="E107" s="662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48" t="s">
        <v>343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48" t="s">
        <v>344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48" t="s">
        <v>345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 t="s">
        <v>218</v>
      </c>
      <c r="B111" s="88" t="s">
        <v>656</v>
      </c>
      <c r="C111" s="661" t="s">
        <v>219</v>
      </c>
      <c r="D111" s="662"/>
      <c r="E111" s="662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48" t="s">
        <v>835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48" t="s">
        <v>346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48" t="s">
        <v>836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48" t="s">
        <v>834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65" t="s">
        <v>221</v>
      </c>
      <c r="D116" s="666"/>
      <c r="E116" s="666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 t="s">
        <v>222</v>
      </c>
      <c r="B117" s="116" t="s">
        <v>657</v>
      </c>
      <c r="C117" s="667" t="s">
        <v>223</v>
      </c>
      <c r="D117" s="668"/>
      <c r="E117" s="66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48" t="s">
        <v>347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48" t="s">
        <v>348</v>
      </c>
      <c r="E119" s="648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67" t="s">
        <v>838</v>
      </c>
      <c r="D120" s="668"/>
      <c r="E120" s="66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 t="s">
        <v>882</v>
      </c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 t="s">
        <v>224</v>
      </c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 t="s">
        <v>226</v>
      </c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 t="s">
        <v>228</v>
      </c>
      <c r="B124" s="101" t="s">
        <v>660</v>
      </c>
      <c r="C124" s="704" t="s">
        <v>353</v>
      </c>
      <c r="D124" s="705"/>
      <c r="E124" s="705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 t="s">
        <v>229</v>
      </c>
      <c r="B125" s="101" t="s">
        <v>661</v>
      </c>
      <c r="C125" s="704" t="s">
        <v>803</v>
      </c>
      <c r="D125" s="705"/>
      <c r="E125" s="705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48" t="s">
        <v>370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48" t="s">
        <v>506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48" t="s">
        <v>507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48" t="s">
        <v>508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48" t="s">
        <v>509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48" t="s">
        <v>510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49" t="s">
        <v>511</v>
      </c>
      <c r="E132" s="649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48" t="s">
        <v>804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49" t="s">
        <v>512</v>
      </c>
      <c r="E134" s="649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49" t="s">
        <v>513</v>
      </c>
      <c r="E135" s="649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 t="s">
        <v>230</v>
      </c>
      <c r="B136" s="101" t="s">
        <v>662</v>
      </c>
      <c r="C136" s="704" t="s">
        <v>805</v>
      </c>
      <c r="D136" s="705"/>
      <c r="E136" s="705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48" t="s">
        <v>369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48" t="s">
        <v>514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48" t="s">
        <v>516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48" t="s">
        <v>807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48" t="s">
        <v>521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48" t="s">
        <v>519</v>
      </c>
      <c r="E142" s="648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49" t="s">
        <v>523</v>
      </c>
      <c r="E143" s="649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48" t="s">
        <v>806</v>
      </c>
      <c r="E144" s="648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49" t="s">
        <v>526</v>
      </c>
      <c r="E145" s="649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49" t="s">
        <v>528</v>
      </c>
      <c r="E146" s="649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 t="s">
        <v>231</v>
      </c>
      <c r="B147" s="101" t="s">
        <v>663</v>
      </c>
      <c r="C147" s="669" t="s">
        <v>232</v>
      </c>
      <c r="D147" s="670"/>
      <c r="E147" s="670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48" t="s">
        <v>368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48" t="s">
        <v>515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48" t="s">
        <v>517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48" t="s">
        <v>518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48" t="s">
        <v>522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48" t="s">
        <v>520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49" t="s">
        <v>524</v>
      </c>
      <c r="E154" s="649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48" t="s">
        <v>525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49" t="s">
        <v>527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49" t="s">
        <v>529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 t="s">
        <v>233</v>
      </c>
      <c r="B158" s="101" t="s">
        <v>664</v>
      </c>
      <c r="C158" s="704" t="s">
        <v>808</v>
      </c>
      <c r="D158" s="705"/>
      <c r="E158" s="705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48" t="s">
        <v>531</v>
      </c>
      <c r="E159" s="648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49" t="s">
        <v>530</v>
      </c>
      <c r="E160" s="649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 t="s">
        <v>234</v>
      </c>
      <c r="B161" s="101" t="s">
        <v>666</v>
      </c>
      <c r="C161" s="704" t="s">
        <v>809</v>
      </c>
      <c r="D161" s="705"/>
      <c r="E161" s="705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48" t="s">
        <v>354</v>
      </c>
      <c r="E162" s="648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48" t="s">
        <v>357</v>
      </c>
      <c r="E163" s="648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48" t="s">
        <v>358</v>
      </c>
      <c r="E164" s="648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48" t="s">
        <v>355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48" t="s">
        <v>810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49" t="s">
        <v>532</v>
      </c>
      <c r="E167" s="649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49" t="s">
        <v>533</v>
      </c>
      <c r="E168" s="649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48" t="s">
        <v>364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48" t="s">
        <v>356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49" t="s">
        <v>534</v>
      </c>
      <c r="E171" s="649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48" t="s">
        <v>535</v>
      </c>
      <c r="E172" s="648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 t="s">
        <v>235</v>
      </c>
      <c r="B173" s="101" t="s">
        <v>665</v>
      </c>
      <c r="C173" s="669" t="s">
        <v>236</v>
      </c>
      <c r="D173" s="670"/>
      <c r="E173" s="670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 t="s">
        <v>237</v>
      </c>
      <c r="B174" s="101" t="s">
        <v>667</v>
      </c>
      <c r="C174" s="669" t="s">
        <v>238</v>
      </c>
      <c r="D174" s="670"/>
      <c r="E174" s="670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 t="s">
        <v>239</v>
      </c>
      <c r="B175" s="101" t="s">
        <v>668</v>
      </c>
      <c r="C175" s="669" t="s">
        <v>240</v>
      </c>
      <c r="D175" s="670"/>
      <c r="E175" s="670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 t="s">
        <v>241</v>
      </c>
      <c r="B176" s="101" t="s">
        <v>669</v>
      </c>
      <c r="C176" s="669" t="s">
        <v>242</v>
      </c>
      <c r="D176" s="670"/>
      <c r="E176" s="670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48" t="s">
        <v>359</v>
      </c>
      <c r="E177" s="648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48" t="s">
        <v>360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48" t="s">
        <v>361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48" t="s">
        <v>362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48" t="s">
        <v>363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49" t="s">
        <v>536</v>
      </c>
      <c r="E182" s="649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49" t="s">
        <v>539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48" t="s">
        <v>365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49" t="s">
        <v>542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48" t="s">
        <v>543</v>
      </c>
      <c r="E186" s="648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 t="s">
        <v>243</v>
      </c>
      <c r="B187" s="127" t="s">
        <v>670</v>
      </c>
      <c r="C187" s="702" t="s">
        <v>244</v>
      </c>
      <c r="D187" s="703"/>
      <c r="E187" s="703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65" t="s">
        <v>246</v>
      </c>
      <c r="D188" s="666"/>
      <c r="E188" s="666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428990</v>
      </c>
      <c r="K188" s="362">
        <f t="shared" ref="K188:Z188" si="59">K189+K190+K193+K194+K197+K198+K199</f>
        <v>0</v>
      </c>
      <c r="L188" s="359">
        <f>SUM(J188:K188)</f>
        <v>428990</v>
      </c>
      <c r="M188" s="82">
        <f>M189+M190+M193+M194+M197+M198+M199</f>
        <v>0</v>
      </c>
      <c r="N188" s="83">
        <f>N189+N190+N193+N194+N197+N198+N199</f>
        <v>428990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310000</v>
      </c>
      <c r="Z188" s="87">
        <f t="shared" si="59"/>
        <v>0</v>
      </c>
    </row>
    <row r="189" spans="1:26" s="18" customFormat="1" ht="15" hidden="1" customHeight="1" x14ac:dyDescent="0.25">
      <c r="A189" s="118" t="s">
        <v>247</v>
      </c>
      <c r="B189" s="108" t="s">
        <v>671</v>
      </c>
      <c r="C189" s="685" t="s">
        <v>248</v>
      </c>
      <c r="D189" s="686"/>
      <c r="E189" s="686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 t="s">
        <v>249</v>
      </c>
      <c r="B190" s="88" t="s">
        <v>672</v>
      </c>
      <c r="C190" s="661" t="s">
        <v>250</v>
      </c>
      <c r="D190" s="662"/>
      <c r="E190" s="662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48" t="s">
        <v>250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48" t="s">
        <v>349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 t="s">
        <v>251</v>
      </c>
      <c r="B193" s="88" t="s">
        <v>673</v>
      </c>
      <c r="C193" s="661" t="s">
        <v>252</v>
      </c>
      <c r="D193" s="662"/>
      <c r="E193" s="662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 t="s">
        <v>253</v>
      </c>
      <c r="B194" s="262" t="s">
        <v>674</v>
      </c>
      <c r="C194" s="694" t="s">
        <v>254</v>
      </c>
      <c r="D194" s="695"/>
      <c r="E194" s="695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337788</v>
      </c>
      <c r="K194" s="370"/>
      <c r="L194" s="369">
        <f>SUM(J194:K194)</f>
        <v>337788</v>
      </c>
      <c r="M194" s="191">
        <f>M195</f>
        <v>0</v>
      </c>
      <c r="N194" s="185">
        <f>N196</f>
        <v>337788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244095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337788</v>
      </c>
      <c r="K196" s="366"/>
      <c r="L196" s="361">
        <f t="shared" si="62"/>
        <v>337788</v>
      </c>
      <c r="M196" s="383"/>
      <c r="N196" s="73">
        <f>L196</f>
        <v>337788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>
        <v>244095</v>
      </c>
      <c r="Z196" s="261"/>
    </row>
    <row r="197" spans="1:26" s="18" customFormat="1" ht="15" hidden="1" customHeight="1" x14ac:dyDescent="0.25">
      <c r="A197" s="118" t="s">
        <v>255</v>
      </c>
      <c r="B197" s="262" t="s">
        <v>675</v>
      </c>
      <c r="C197" s="694" t="s">
        <v>256</v>
      </c>
      <c r="D197" s="701"/>
      <c r="E197" s="70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 t="s">
        <v>257</v>
      </c>
      <c r="B198" s="262" t="s">
        <v>676</v>
      </c>
      <c r="C198" s="694" t="s">
        <v>258</v>
      </c>
      <c r="D198" s="695"/>
      <c r="E198" s="695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 t="s">
        <v>259</v>
      </c>
      <c r="B199" s="262" t="s">
        <v>677</v>
      </c>
      <c r="C199" s="696" t="s">
        <v>260</v>
      </c>
      <c r="D199" s="697"/>
      <c r="E199" s="697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91202</v>
      </c>
      <c r="K199" s="370"/>
      <c r="L199" s="369">
        <f>SUM(J199:K199)</f>
        <v>91202</v>
      </c>
      <c r="M199" s="191">
        <f>M200</f>
        <v>0</v>
      </c>
      <c r="N199" s="185">
        <f>N201</f>
        <v>91202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65905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91202</v>
      </c>
      <c r="K201" s="386"/>
      <c r="L201" s="361">
        <f t="shared" si="62"/>
        <v>91202</v>
      </c>
      <c r="M201" s="257"/>
      <c r="N201" s="378">
        <f>L201</f>
        <v>91202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>
        <v>65905</v>
      </c>
      <c r="Z201" s="387"/>
    </row>
    <row r="202" spans="1:26" ht="15.75" thickBot="1" x14ac:dyDescent="0.3">
      <c r="B202" s="96" t="s">
        <v>261</v>
      </c>
      <c r="C202" s="665" t="s">
        <v>262</v>
      </c>
      <c r="D202" s="666"/>
      <c r="E202" s="666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 t="s">
        <v>263</v>
      </c>
      <c r="B203" s="253" t="s">
        <v>678</v>
      </c>
      <c r="C203" s="700" t="s">
        <v>264</v>
      </c>
      <c r="D203" s="701"/>
      <c r="E203" s="70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 t="s">
        <v>265</v>
      </c>
      <c r="B206" s="262" t="s">
        <v>679</v>
      </c>
      <c r="C206" s="694" t="s">
        <v>884</v>
      </c>
      <c r="D206" s="695"/>
      <c r="E206" s="695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 t="s">
        <v>266</v>
      </c>
      <c r="B207" s="262" t="s">
        <v>680</v>
      </c>
      <c r="C207" s="694" t="s">
        <v>267</v>
      </c>
      <c r="D207" s="695"/>
      <c r="E207" s="695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1034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 t="s">
        <v>268</v>
      </c>
      <c r="B209" s="262" t="s">
        <v>681</v>
      </c>
      <c r="C209" s="696" t="s">
        <v>366</v>
      </c>
      <c r="D209" s="697"/>
      <c r="E209" s="697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1034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65" t="s">
        <v>270</v>
      </c>
      <c r="D213" s="666"/>
      <c r="E213" s="666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 t="s">
        <v>271</v>
      </c>
      <c r="B214" s="88" t="s">
        <v>682</v>
      </c>
      <c r="C214" s="658" t="s">
        <v>367</v>
      </c>
      <c r="D214" s="659"/>
      <c r="E214" s="659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 t="s">
        <v>272</v>
      </c>
      <c r="B215" s="88" t="s">
        <v>683</v>
      </c>
      <c r="C215" s="692" t="s">
        <v>811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48" t="s">
        <v>812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48" t="s">
        <v>813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48" t="s">
        <v>545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49" t="s">
        <v>548</v>
      </c>
      <c r="E219" s="649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48" t="s">
        <v>550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48" t="s">
        <v>551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49" t="s">
        <v>555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49" t="s">
        <v>558</v>
      </c>
      <c r="E223" s="649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49" t="s">
        <v>560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49" t="s">
        <v>563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 t="s">
        <v>273</v>
      </c>
      <c r="B226" s="88" t="s">
        <v>684</v>
      </c>
      <c r="C226" s="692" t="s">
        <v>605</v>
      </c>
      <c r="D226" s="693"/>
      <c r="E226" s="693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48" t="s">
        <v>814</v>
      </c>
      <c r="E227" s="648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48" t="s">
        <v>815</v>
      </c>
      <c r="E228" s="648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48" t="s">
        <v>546</v>
      </c>
      <c r="E229" s="648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49" t="s">
        <v>549</v>
      </c>
      <c r="E230" s="649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48" t="s">
        <v>552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48" t="s">
        <v>816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49" t="s">
        <v>556</v>
      </c>
      <c r="E233" s="649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49" t="s">
        <v>559</v>
      </c>
      <c r="E234" s="649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49" t="s">
        <v>561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49" t="s">
        <v>564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 t="s">
        <v>274</v>
      </c>
      <c r="B237" s="88" t="s">
        <v>685</v>
      </c>
      <c r="C237" s="661" t="s">
        <v>275</v>
      </c>
      <c r="D237" s="662"/>
      <c r="E237" s="662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48" t="s">
        <v>371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48" t="s">
        <v>544</v>
      </c>
      <c r="E239" s="648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48" t="s">
        <v>547</v>
      </c>
      <c r="E240" s="648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49" t="s">
        <v>817</v>
      </c>
      <c r="E241" s="649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48" t="s">
        <v>554</v>
      </c>
      <c r="E242" s="648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48" t="s">
        <v>553</v>
      </c>
      <c r="E243" s="648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49" t="s">
        <v>557</v>
      </c>
      <c r="E244" s="649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48" t="s">
        <v>818</v>
      </c>
      <c r="E245" s="648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49" t="s">
        <v>562</v>
      </c>
      <c r="E246" s="649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49" t="s">
        <v>565</v>
      </c>
      <c r="E247" s="649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 t="s">
        <v>276</v>
      </c>
      <c r="B248" s="88" t="s">
        <v>686</v>
      </c>
      <c r="C248" s="692" t="s">
        <v>606</v>
      </c>
      <c r="D248" s="693"/>
      <c r="E248" s="693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49" t="s">
        <v>568</v>
      </c>
      <c r="E249" s="649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49" t="s">
        <v>569</v>
      </c>
      <c r="E250" s="649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 t="s">
        <v>277</v>
      </c>
      <c r="B251" s="88" t="s">
        <v>687</v>
      </c>
      <c r="C251" s="692" t="s">
        <v>819</v>
      </c>
      <c r="D251" s="693"/>
      <c r="E251" s="693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48" t="s">
        <v>372</v>
      </c>
      <c r="E252" s="648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48" t="s">
        <v>820</v>
      </c>
      <c r="E253" s="648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48" t="s">
        <v>375</v>
      </c>
      <c r="E254" s="648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48" t="s">
        <v>373</v>
      </c>
      <c r="E255" s="648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48" t="s">
        <v>821</v>
      </c>
      <c r="E256" s="648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49" t="s">
        <v>537</v>
      </c>
      <c r="E257" s="649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49" t="s">
        <v>540</v>
      </c>
      <c r="E258" s="649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48" t="s">
        <v>822</v>
      </c>
      <c r="E259" s="648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48" t="s">
        <v>374</v>
      </c>
      <c r="E260" s="648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48" t="s">
        <v>823</v>
      </c>
      <c r="E261" s="648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48" t="s">
        <v>566</v>
      </c>
      <c r="E262" s="648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 t="s">
        <v>278</v>
      </c>
      <c r="B263" s="88" t="s">
        <v>688</v>
      </c>
      <c r="C263" s="661" t="s">
        <v>279</v>
      </c>
      <c r="D263" s="662"/>
      <c r="E263" s="662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 t="s">
        <v>280</v>
      </c>
      <c r="B264" s="88" t="s">
        <v>689</v>
      </c>
      <c r="C264" s="661" t="s">
        <v>281</v>
      </c>
      <c r="D264" s="662"/>
      <c r="E264" s="662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 t="s">
        <v>282</v>
      </c>
      <c r="B265" s="88" t="s">
        <v>690</v>
      </c>
      <c r="C265" s="661" t="s">
        <v>283</v>
      </c>
      <c r="D265" s="662"/>
      <c r="E265" s="662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48" t="s">
        <v>376</v>
      </c>
      <c r="E266" s="648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48" t="s">
        <v>377</v>
      </c>
      <c r="E267" s="648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48" t="s">
        <v>378</v>
      </c>
      <c r="E268" s="648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48" t="s">
        <v>379</v>
      </c>
      <c r="E269" s="648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48" t="s">
        <v>380</v>
      </c>
      <c r="E270" s="648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49" t="s">
        <v>538</v>
      </c>
      <c r="E271" s="649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49" t="s">
        <v>541</v>
      </c>
      <c r="E272" s="649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48" t="s">
        <v>381</v>
      </c>
      <c r="E273" s="648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48" t="s">
        <v>382</v>
      </c>
      <c r="E274" s="648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64" t="s">
        <v>567</v>
      </c>
      <c r="E275" s="664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65" t="s">
        <v>285</v>
      </c>
      <c r="D276" s="666"/>
      <c r="E276" s="666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85" t="s">
        <v>286</v>
      </c>
      <c r="D277" s="686"/>
      <c r="E277" s="686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83" t="s">
        <v>287</v>
      </c>
      <c r="D278" s="684"/>
      <c r="E278" s="684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 t="s">
        <v>288</v>
      </c>
      <c r="B279" s="181" t="s">
        <v>693</v>
      </c>
      <c r="C279" s="228"/>
      <c r="D279" s="687" t="s">
        <v>705</v>
      </c>
      <c r="E279" s="687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 t="s">
        <v>289</v>
      </c>
      <c r="B280" s="181" t="s">
        <v>694</v>
      </c>
      <c r="C280" s="190"/>
      <c r="D280" s="671" t="s">
        <v>706</v>
      </c>
      <c r="E280" s="671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 t="s">
        <v>290</v>
      </c>
      <c r="B281" s="181" t="s">
        <v>695</v>
      </c>
      <c r="C281" s="190"/>
      <c r="D281" s="671" t="s">
        <v>707</v>
      </c>
      <c r="E281" s="671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83" t="s">
        <v>291</v>
      </c>
      <c r="D282" s="684"/>
      <c r="E282" s="684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 t="s">
        <v>292</v>
      </c>
      <c r="B283" s="181" t="s">
        <v>697</v>
      </c>
      <c r="C283" s="190"/>
      <c r="D283" s="671" t="s">
        <v>383</v>
      </c>
      <c r="E283" s="671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 t="s">
        <v>293</v>
      </c>
      <c r="B284" s="181" t="s">
        <v>698</v>
      </c>
      <c r="C284" s="190"/>
      <c r="D284" s="671" t="s">
        <v>384</v>
      </c>
      <c r="E284" s="671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 t="s">
        <v>885</v>
      </c>
      <c r="B285" s="181" t="s">
        <v>886</v>
      </c>
      <c r="C285" s="190"/>
      <c r="D285" s="671" t="s">
        <v>887</v>
      </c>
      <c r="E285" s="671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 t="s">
        <v>294</v>
      </c>
      <c r="B286" s="181" t="s">
        <v>699</v>
      </c>
      <c r="C286" s="190"/>
      <c r="D286" s="671" t="s">
        <v>295</v>
      </c>
      <c r="E286" s="671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 t="s">
        <v>296</v>
      </c>
      <c r="B287" s="181" t="s">
        <v>700</v>
      </c>
      <c r="C287" s="190"/>
      <c r="D287" s="671" t="s">
        <v>297</v>
      </c>
      <c r="E287" s="671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 t="s">
        <v>888</v>
      </c>
      <c r="B288" s="181" t="s">
        <v>889</v>
      </c>
      <c r="C288" s="190"/>
      <c r="D288" s="671" t="s">
        <v>890</v>
      </c>
      <c r="E288" s="671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 t="s">
        <v>891</v>
      </c>
      <c r="B289" s="53" t="s">
        <v>892</v>
      </c>
      <c r="C289" s="683" t="s">
        <v>893</v>
      </c>
      <c r="D289" s="684"/>
      <c r="E289" s="684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 t="s">
        <v>298</v>
      </c>
      <c r="B290" s="53" t="s">
        <v>701</v>
      </c>
      <c r="C290" s="683" t="s">
        <v>299</v>
      </c>
      <c r="D290" s="684"/>
      <c r="E290" s="684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 t="s">
        <v>300</v>
      </c>
      <c r="B291" s="53" t="s">
        <v>702</v>
      </c>
      <c r="C291" s="683" t="s">
        <v>894</v>
      </c>
      <c r="D291" s="684"/>
      <c r="E291" s="684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 t="s">
        <v>301</v>
      </c>
      <c r="B292" s="53" t="s">
        <v>703</v>
      </c>
      <c r="C292" s="683" t="s">
        <v>895</v>
      </c>
      <c r="D292" s="684"/>
      <c r="E292" s="684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 t="s">
        <v>302</v>
      </c>
      <c r="B293" s="53" t="s">
        <v>704</v>
      </c>
      <c r="C293" s="683" t="s">
        <v>303</v>
      </c>
      <c r="D293" s="684"/>
      <c r="E293" s="684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 t="s">
        <v>896</v>
      </c>
      <c r="B294" s="53" t="s">
        <v>897</v>
      </c>
      <c r="C294" s="683" t="s">
        <v>899</v>
      </c>
      <c r="D294" s="684"/>
      <c r="E294" s="684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83" t="s">
        <v>900</v>
      </c>
      <c r="D295" s="684"/>
      <c r="E295" s="684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 t="s">
        <v>902</v>
      </c>
      <c r="B296" s="181" t="s">
        <v>901</v>
      </c>
      <c r="C296" s="190"/>
      <c r="D296" s="671" t="s">
        <v>905</v>
      </c>
      <c r="E296" s="671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 t="s">
        <v>903</v>
      </c>
      <c r="B297" s="181" t="s">
        <v>904</v>
      </c>
      <c r="C297" s="190"/>
      <c r="D297" s="671" t="s">
        <v>906</v>
      </c>
      <c r="E297" s="671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61" t="s">
        <v>304</v>
      </c>
      <c r="D298" s="662"/>
      <c r="E298" s="662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 t="s">
        <v>305</v>
      </c>
      <c r="B299" s="188" t="s">
        <v>709</v>
      </c>
      <c r="C299" s="688" t="s">
        <v>385</v>
      </c>
      <c r="D299" s="689"/>
      <c r="E299" s="689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 t="s">
        <v>306</v>
      </c>
      <c r="B300" s="188" t="s">
        <v>710</v>
      </c>
      <c r="C300" s="688" t="s">
        <v>386</v>
      </c>
      <c r="D300" s="689"/>
      <c r="E300" s="689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 t="s">
        <v>307</v>
      </c>
      <c r="B301" s="188" t="s">
        <v>711</v>
      </c>
      <c r="C301" s="688" t="s">
        <v>308</v>
      </c>
      <c r="D301" s="689"/>
      <c r="E301" s="689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 t="s">
        <v>309</v>
      </c>
      <c r="B302" s="188" t="s">
        <v>712</v>
      </c>
      <c r="C302" s="688" t="s">
        <v>310</v>
      </c>
      <c r="D302" s="689"/>
      <c r="E302" s="689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 t="s">
        <v>311</v>
      </c>
      <c r="B303" s="188" t="s">
        <v>713</v>
      </c>
      <c r="C303" s="688" t="s">
        <v>387</v>
      </c>
      <c r="D303" s="689"/>
      <c r="E303" s="689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A304" s="118" t="s">
        <v>313</v>
      </c>
      <c r="B304" s="88" t="s">
        <v>714</v>
      </c>
      <c r="C304" s="661" t="s">
        <v>312</v>
      </c>
      <c r="D304" s="662"/>
      <c r="E304" s="662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1:26" ht="15.75" hidden="1" customHeight="1" thickBot="1" x14ac:dyDescent="0.3">
      <c r="A305" s="118" t="s">
        <v>907</v>
      </c>
      <c r="B305" s="88" t="s">
        <v>908</v>
      </c>
      <c r="C305" s="661" t="s">
        <v>909</v>
      </c>
      <c r="D305" s="662"/>
      <c r="E305" s="662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1:26" ht="15.75" thickBot="1" x14ac:dyDescent="0.3">
      <c r="B306" s="690" t="s">
        <v>314</v>
      </c>
      <c r="C306" s="691"/>
      <c r="D306" s="691"/>
      <c r="E306" s="691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54554720.375</v>
      </c>
      <c r="K306" s="139">
        <f>K5+K36+K50+K100+K116+K188+K202+K213+K276</f>
        <v>0</v>
      </c>
      <c r="L306" s="156">
        <f t="shared" si="75"/>
        <v>54554720.375</v>
      </c>
      <c r="M306" s="82">
        <f t="shared" ref="M306:Z306" si="88">M5+M36+M50+M100+M116+M188+M202+M213+M276</f>
        <v>1343731.875</v>
      </c>
      <c r="N306" s="83">
        <f t="shared" si="88"/>
        <v>53210988.5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1411347.5249999999</v>
      </c>
      <c r="Z306" s="87">
        <f t="shared" si="88"/>
        <v>15522493.050000001</v>
      </c>
    </row>
    <row r="307" spans="1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view="pageLayout" topLeftCell="B1" zoomScale="78" zoomScaleNormal="82" zoomScalePageLayoutView="78" workbookViewId="0">
      <selection activeCell="AB162" sqref="AB16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42" t="s">
        <v>1048</v>
      </c>
      <c r="N2" s="642"/>
      <c r="O2" s="642"/>
      <c r="P2" s="642"/>
      <c r="Q2" s="642"/>
      <c r="R2" s="643"/>
      <c r="S2" s="628" t="s">
        <v>1056</v>
      </c>
      <c r="T2" s="624"/>
      <c r="U2" s="624"/>
      <c r="V2" s="624"/>
      <c r="W2" s="624"/>
      <c r="X2" s="624"/>
      <c r="Y2" s="624"/>
      <c r="Z2" s="625"/>
      <c r="AA2" s="624" t="s">
        <v>1044</v>
      </c>
      <c r="AB2" s="624"/>
      <c r="AC2" s="624"/>
      <c r="AD2" s="625"/>
    </row>
    <row r="3" spans="1:30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741" t="s">
        <v>974</v>
      </c>
      <c r="N3" s="730" t="s">
        <v>856</v>
      </c>
      <c r="O3" s="730" t="s">
        <v>973</v>
      </c>
      <c r="P3" s="730" t="s">
        <v>975</v>
      </c>
      <c r="Q3" s="730" t="s">
        <v>1033</v>
      </c>
      <c r="R3" s="731" t="s">
        <v>976</v>
      </c>
      <c r="S3" s="629"/>
      <c r="T3" s="626"/>
      <c r="U3" s="626"/>
      <c r="V3" s="626"/>
      <c r="W3" s="626"/>
      <c r="X3" s="626"/>
      <c r="Y3" s="626"/>
      <c r="Z3" s="627"/>
      <c r="AA3" s="626"/>
      <c r="AB3" s="626"/>
      <c r="AC3" s="626"/>
      <c r="AD3" s="627"/>
    </row>
    <row r="4" spans="1:30" ht="58.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742"/>
      <c r="N4" s="633"/>
      <c r="O4" s="633"/>
      <c r="P4" s="633"/>
      <c r="Q4" s="633"/>
      <c r="R4" s="732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 t="s">
        <v>147</v>
      </c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53" t="s">
        <v>162</v>
      </c>
      <c r="D32" s="663"/>
      <c r="E32" s="663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56" t="s">
        <v>175</v>
      </c>
      <c r="D40" s="657"/>
      <c r="E40" s="657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 t="s">
        <v>178</v>
      </c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 t="s">
        <v>180</v>
      </c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 t="s">
        <v>182</v>
      </c>
      <c r="B44" s="53" t="s">
        <v>637</v>
      </c>
      <c r="C44" s="679" t="s">
        <v>183</v>
      </c>
      <c r="D44" s="680"/>
      <c r="E44" s="680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 t="s">
        <v>184</v>
      </c>
      <c r="B45" s="53" t="s">
        <v>638</v>
      </c>
      <c r="C45" s="679" t="s">
        <v>185</v>
      </c>
      <c r="D45" s="680"/>
      <c r="E45" s="680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48" t="s">
        <v>1021</v>
      </c>
      <c r="E46" s="648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 t="s">
        <v>188</v>
      </c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 t="s">
        <v>190</v>
      </c>
      <c r="B49" s="53" t="s">
        <v>640</v>
      </c>
      <c r="C49" s="683" t="s">
        <v>191</v>
      </c>
      <c r="D49" s="684"/>
      <c r="E49" s="684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 t="s">
        <v>193</v>
      </c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 t="s">
        <v>195</v>
      </c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61" t="s">
        <v>197</v>
      </c>
      <c r="D53" s="662"/>
      <c r="E53" s="662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 t="s">
        <v>198</v>
      </c>
      <c r="B54" s="53" t="s">
        <v>645</v>
      </c>
      <c r="C54" s="683" t="s">
        <v>876</v>
      </c>
      <c r="D54" s="684"/>
      <c r="E54" s="684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 t="s">
        <v>199</v>
      </c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 t="s">
        <v>201</v>
      </c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 t="s">
        <v>203</v>
      </c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 t="s">
        <v>205</v>
      </c>
      <c r="B58" s="188" t="s">
        <v>649</v>
      </c>
      <c r="C58" s="688" t="s">
        <v>206</v>
      </c>
      <c r="D58" s="689"/>
      <c r="E58" s="689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65" t="s">
        <v>208</v>
      </c>
      <c r="D59" s="666"/>
      <c r="E59" s="666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1934970</v>
      </c>
      <c r="K59" s="144">
        <f t="shared" ref="K59:AD59" si="25">K60+K61+K62+K63+K64+K65+K66+K70</f>
        <v>0</v>
      </c>
      <c r="L59" s="156">
        <f t="shared" si="3"/>
        <v>1934970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1934970</v>
      </c>
      <c r="S59" s="82">
        <f t="shared" si="25"/>
        <v>36000</v>
      </c>
      <c r="T59" s="83">
        <f t="shared" si="25"/>
        <v>82000</v>
      </c>
      <c r="U59" s="86">
        <f t="shared" si="25"/>
        <v>53000</v>
      </c>
      <c r="V59" s="86">
        <f t="shared" si="25"/>
        <v>63000</v>
      </c>
      <c r="W59" s="83">
        <f t="shared" si="25"/>
        <v>68000</v>
      </c>
      <c r="X59" s="86">
        <f t="shared" si="25"/>
        <v>82000</v>
      </c>
      <c r="Y59" s="86">
        <f t="shared" si="25"/>
        <v>85000</v>
      </c>
      <c r="Z59" s="87">
        <f t="shared" si="25"/>
        <v>79000</v>
      </c>
      <c r="AA59" s="338">
        <f t="shared" si="25"/>
        <v>127000</v>
      </c>
      <c r="AB59" s="86">
        <f t="shared" si="25"/>
        <v>154575</v>
      </c>
      <c r="AC59" s="86">
        <f t="shared" si="25"/>
        <v>83000</v>
      </c>
      <c r="AD59" s="87">
        <f t="shared" si="25"/>
        <v>1022395</v>
      </c>
    </row>
    <row r="60" spans="1:30" s="18" customFormat="1" ht="15" hidden="1" customHeight="1" x14ac:dyDescent="0.25">
      <c r="A60" s="118" t="s">
        <v>877</v>
      </c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 t="s">
        <v>209</v>
      </c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 t="s">
        <v>211</v>
      </c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 t="s">
        <v>212</v>
      </c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 t="s">
        <v>213</v>
      </c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 t="s">
        <v>214</v>
      </c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 t="s">
        <v>216</v>
      </c>
      <c r="B66" s="88" t="s">
        <v>655</v>
      </c>
      <c r="C66" s="661" t="s">
        <v>217</v>
      </c>
      <c r="D66" s="662"/>
      <c r="E66" s="662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0</v>
      </c>
      <c r="K66" s="142">
        <f t="shared" ref="K66:AD66" si="28">K67+K68+K69</f>
        <v>0</v>
      </c>
      <c r="L66" s="158">
        <f t="shared" si="3"/>
        <v>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0</v>
      </c>
      <c r="S66" s="90">
        <f t="shared" si="28"/>
        <v>0</v>
      </c>
      <c r="T66" s="91">
        <f t="shared" si="28"/>
        <v>0</v>
      </c>
      <c r="U66" s="94">
        <f t="shared" si="28"/>
        <v>0</v>
      </c>
      <c r="V66" s="94">
        <f t="shared" si="28"/>
        <v>0</v>
      </c>
      <c r="W66" s="91">
        <f t="shared" si="28"/>
        <v>0</v>
      </c>
      <c r="X66" s="94">
        <f t="shared" si="28"/>
        <v>0</v>
      </c>
      <c r="Y66" s="94">
        <f t="shared" si="28"/>
        <v>0</v>
      </c>
      <c r="Z66" s="95">
        <f t="shared" si="28"/>
        <v>0</v>
      </c>
      <c r="AA66" s="341">
        <f t="shared" si="28"/>
        <v>0</v>
      </c>
      <c r="AB66" s="94">
        <f t="shared" si="28"/>
        <v>0</v>
      </c>
      <c r="AC66" s="94">
        <f t="shared" si="28"/>
        <v>0</v>
      </c>
      <c r="AD66" s="95">
        <f t="shared" si="28"/>
        <v>0</v>
      </c>
    </row>
    <row r="67" spans="1:31" ht="15" hidden="1" customHeight="1" x14ac:dyDescent="0.25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71" t="s">
        <v>344</v>
      </c>
      <c r="E68" s="671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0</v>
      </c>
      <c r="K68" s="182"/>
      <c r="L68" s="183">
        <f t="shared" si="3"/>
        <v>0</v>
      </c>
      <c r="M68" s="184"/>
      <c r="N68" s="185"/>
      <c r="O68" s="185"/>
      <c r="P68" s="185"/>
      <c r="Q68" s="185"/>
      <c r="R68" s="185">
        <f>L68</f>
        <v>0</v>
      </c>
      <c r="S68" s="191"/>
      <c r="T68" s="185"/>
      <c r="U68" s="186"/>
      <c r="V68" s="186"/>
      <c r="W68" s="185"/>
      <c r="X68" s="186"/>
      <c r="Y68" s="186"/>
      <c r="Z68" s="187"/>
      <c r="AA68" s="340"/>
      <c r="AB68" s="186"/>
      <c r="AC68" s="186"/>
      <c r="AD68" s="187"/>
    </row>
    <row r="69" spans="1:31" ht="15" hidden="1" customHeight="1" x14ac:dyDescent="0.25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 t="s">
        <v>218</v>
      </c>
      <c r="B70" s="88" t="s">
        <v>656</v>
      </c>
      <c r="C70" s="661" t="s">
        <v>219</v>
      </c>
      <c r="D70" s="662"/>
      <c r="E70" s="662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71" t="s">
        <v>835</v>
      </c>
      <c r="E71" s="671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1024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1025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71" t="s">
        <v>346</v>
      </c>
      <c r="E74" s="671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71" t="s">
        <v>836</v>
      </c>
      <c r="E75" s="671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71" t="s">
        <v>834</v>
      </c>
      <c r="E76" s="671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65" t="s">
        <v>221</v>
      </c>
      <c r="D77" s="666"/>
      <c r="E77" s="666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5478313</v>
      </c>
      <c r="K77" s="144">
        <f>K78+K81+K85+K86+K97+K108+K129+K132+K144+K145+K146+K147+K161</f>
        <v>0</v>
      </c>
      <c r="L77" s="156">
        <f t="shared" si="31"/>
        <v>5478313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741186</v>
      </c>
      <c r="P77" s="83">
        <f t="shared" si="34"/>
        <v>0</v>
      </c>
      <c r="Q77" s="83"/>
      <c r="R77" s="83">
        <f t="shared" si="34"/>
        <v>1496597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1988474</v>
      </c>
      <c r="AC77" s="86">
        <f t="shared" si="34"/>
        <v>547225</v>
      </c>
      <c r="AD77" s="87">
        <f t="shared" si="34"/>
        <v>407039</v>
      </c>
    </row>
    <row r="78" spans="1:31" s="41" customFormat="1" ht="13.5" hidden="1" customHeight="1" x14ac:dyDescent="0.25">
      <c r="A78" s="118" t="s">
        <v>222</v>
      </c>
      <c r="B78" s="116" t="s">
        <v>657</v>
      </c>
      <c r="C78" s="667" t="s">
        <v>223</v>
      </c>
      <c r="D78" s="668"/>
      <c r="E78" s="66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48" t="s">
        <v>347</v>
      </c>
      <c r="E79" s="648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48" t="s">
        <v>348</v>
      </c>
      <c r="E80" s="648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67" t="s">
        <v>838</v>
      </c>
      <c r="D81" s="668"/>
      <c r="E81" s="66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 t="s">
        <v>228</v>
      </c>
      <c r="B85" s="101" t="s">
        <v>660</v>
      </c>
      <c r="C85" s="704" t="s">
        <v>353</v>
      </c>
      <c r="D85" s="705"/>
      <c r="E85" s="705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 t="s">
        <v>229</v>
      </c>
      <c r="B86" s="101" t="s">
        <v>661</v>
      </c>
      <c r="C86" s="704" t="s">
        <v>803</v>
      </c>
      <c r="D86" s="705"/>
      <c r="E86" s="705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48" t="s">
        <v>370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48" t="s">
        <v>506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48" t="s">
        <v>507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48" t="s">
        <v>508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48" t="s">
        <v>509</v>
      </c>
      <c r="E91" s="648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48" t="s">
        <v>510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49" t="s">
        <v>511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48" t="s">
        <v>804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49" t="s">
        <v>512</v>
      </c>
      <c r="E95" s="649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49" t="s">
        <v>513</v>
      </c>
      <c r="E96" s="649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 t="s">
        <v>230</v>
      </c>
      <c r="B97" s="101" t="s">
        <v>662</v>
      </c>
      <c r="C97" s="704" t="s">
        <v>805</v>
      </c>
      <c r="D97" s="705"/>
      <c r="E97" s="705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48" t="s">
        <v>369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48" t="s">
        <v>514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48" t="s">
        <v>516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48" t="s">
        <v>807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48" t="s">
        <v>521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48" t="s">
        <v>519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49" t="s">
        <v>523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48" t="s">
        <v>806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49" t="s">
        <v>526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49" t="s">
        <v>528</v>
      </c>
      <c r="E107" s="649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 t="s">
        <v>231</v>
      </c>
      <c r="B108" s="101" t="s">
        <v>663</v>
      </c>
      <c r="C108" s="669" t="s">
        <v>232</v>
      </c>
      <c r="D108" s="670"/>
      <c r="E108" s="670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71" t="s">
        <v>368</v>
      </c>
      <c r="E109" s="671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48" t="s">
        <v>515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48" t="s">
        <v>517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48" t="s">
        <v>518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48" t="s">
        <v>522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48" t="s">
        <v>520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3" t="s">
        <v>524</v>
      </c>
      <c r="E115" s="743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1012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1013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1014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1061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1037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71" t="s">
        <v>525</v>
      </c>
      <c r="E121" s="671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1022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1015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1016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1017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49" t="s">
        <v>527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49" t="s">
        <v>529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 t="s">
        <v>233</v>
      </c>
      <c r="B129" s="101" t="s">
        <v>664</v>
      </c>
      <c r="C129" s="704" t="s">
        <v>808</v>
      </c>
      <c r="D129" s="705"/>
      <c r="E129" s="705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48" t="s">
        <v>531</v>
      </c>
      <c r="E130" s="648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49" t="s">
        <v>530</v>
      </c>
      <c r="E131" s="649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 t="s">
        <v>234</v>
      </c>
      <c r="B132" s="101" t="s">
        <v>666</v>
      </c>
      <c r="C132" s="704" t="s">
        <v>809</v>
      </c>
      <c r="D132" s="705"/>
      <c r="E132" s="705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48" t="s">
        <v>354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48" t="s">
        <v>357</v>
      </c>
      <c r="E134" s="648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48" t="s">
        <v>358</v>
      </c>
      <c r="E135" s="648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48" t="s">
        <v>355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48" t="s">
        <v>810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49" t="s">
        <v>532</v>
      </c>
      <c r="E138" s="649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49" t="s">
        <v>533</v>
      </c>
      <c r="E139" s="649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48" t="s">
        <v>364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48" t="s">
        <v>356</v>
      </c>
      <c r="E141" s="648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49" t="s">
        <v>534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48" t="s">
        <v>535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 t="s">
        <v>235</v>
      </c>
      <c r="B144" s="101" t="s">
        <v>665</v>
      </c>
      <c r="C144" s="669" t="s">
        <v>236</v>
      </c>
      <c r="D144" s="670"/>
      <c r="E144" s="670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 t="s">
        <v>237</v>
      </c>
      <c r="B145" s="101" t="s">
        <v>667</v>
      </c>
      <c r="C145" s="669" t="s">
        <v>238</v>
      </c>
      <c r="D145" s="670"/>
      <c r="E145" s="670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 t="s">
        <v>239</v>
      </c>
      <c r="B146" s="101" t="s">
        <v>668</v>
      </c>
      <c r="C146" s="669" t="s">
        <v>240</v>
      </c>
      <c r="D146" s="670"/>
      <c r="E146" s="670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 t="s">
        <v>241</v>
      </c>
      <c r="B147" s="101" t="s">
        <v>669</v>
      </c>
      <c r="C147" s="669" t="s">
        <v>242</v>
      </c>
      <c r="D147" s="670"/>
      <c r="E147" s="670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741186</v>
      </c>
      <c r="K147" s="152">
        <f>K148+K149+K150+K154+K155+K156+K157+K158+K159+K160</f>
        <v>0</v>
      </c>
      <c r="L147" s="162">
        <f t="shared" si="57"/>
        <v>741186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741186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150000</v>
      </c>
      <c r="AC147" s="106">
        <f t="shared" si="58"/>
        <v>141186</v>
      </c>
      <c r="AD147" s="107">
        <f t="shared" si="58"/>
        <v>0</v>
      </c>
    </row>
    <row r="148" spans="1:30" ht="15" hidden="1" customHeight="1" x14ac:dyDescent="0.25">
      <c r="B148" s="54"/>
      <c r="C148" s="2"/>
      <c r="D148" s="648" t="s">
        <v>359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48" t="s">
        <v>360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71" t="s">
        <v>361</v>
      </c>
      <c r="E150" s="671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741186</v>
      </c>
      <c r="K150" s="182">
        <f>SUM(K151:K153)</f>
        <v>0</v>
      </c>
      <c r="L150" s="183">
        <f t="shared" si="57"/>
        <v>741186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741186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150000</v>
      </c>
      <c r="AC150" s="186">
        <f t="shared" si="60"/>
        <v>141186</v>
      </c>
      <c r="AD150" s="187">
        <f t="shared" si="60"/>
        <v>0</v>
      </c>
    </row>
    <row r="151" spans="1:30" x14ac:dyDescent="0.25">
      <c r="B151" s="54"/>
      <c r="C151" s="2"/>
      <c r="D151" s="322"/>
      <c r="E151" s="322" t="s">
        <v>1018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150000</v>
      </c>
      <c r="K151" s="141"/>
      <c r="L151" s="159">
        <f t="shared" si="57"/>
        <v>150000</v>
      </c>
      <c r="M151" s="42"/>
      <c r="N151" s="1"/>
      <c r="O151" s="1">
        <f>L151</f>
        <v>150000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>
        <v>150000</v>
      </c>
      <c r="AC151" s="78"/>
      <c r="AD151" s="44"/>
    </row>
    <row r="152" spans="1:30" x14ac:dyDescent="0.25">
      <c r="B152" s="54"/>
      <c r="C152" s="2"/>
      <c r="D152" s="322"/>
      <c r="E152" s="322" t="s">
        <v>1019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1020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48" t="s">
        <v>362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48" t="s">
        <v>363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49" t="s">
        <v>536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49" t="s">
        <v>539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48" t="s">
        <v>365</v>
      </c>
      <c r="E158" s="648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49" t="s">
        <v>542</v>
      </c>
      <c r="E159" s="649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48" t="s">
        <v>543</v>
      </c>
      <c r="E160" s="648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 t="s">
        <v>243</v>
      </c>
      <c r="B161" s="127" t="s">
        <v>670</v>
      </c>
      <c r="C161" s="702" t="s">
        <v>244</v>
      </c>
      <c r="D161" s="703"/>
      <c r="E161" s="703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1396597</v>
      </c>
      <c r="K161" s="153"/>
      <c r="L161" s="162">
        <f>SUM(J161:K161)</f>
        <v>1396597</v>
      </c>
      <c r="M161" s="105"/>
      <c r="N161" s="103"/>
      <c r="O161" s="103"/>
      <c r="P161" s="103"/>
      <c r="Q161" s="103"/>
      <c r="R161" s="103">
        <f>L161</f>
        <v>1396597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1396597</v>
      </c>
      <c r="AC161" s="106"/>
      <c r="AD161" s="107"/>
    </row>
    <row r="162" spans="1:30" ht="15.75" thickBot="1" x14ac:dyDescent="0.3">
      <c r="B162" s="96" t="s">
        <v>245</v>
      </c>
      <c r="C162" s="665" t="s">
        <v>246</v>
      </c>
      <c r="D162" s="666"/>
      <c r="E162" s="666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 t="s">
        <v>247</v>
      </c>
      <c r="B163" s="108" t="s">
        <v>671</v>
      </c>
      <c r="C163" s="685" t="s">
        <v>248</v>
      </c>
      <c r="D163" s="686"/>
      <c r="E163" s="686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 t="s">
        <v>249</v>
      </c>
      <c r="B164" s="88" t="s">
        <v>672</v>
      </c>
      <c r="C164" s="661" t="s">
        <v>250</v>
      </c>
      <c r="D164" s="662"/>
      <c r="E164" s="662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48" t="s">
        <v>250</v>
      </c>
      <c r="E165" s="648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48" t="s">
        <v>349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 t="s">
        <v>251</v>
      </c>
      <c r="B167" s="88" t="s">
        <v>673</v>
      </c>
      <c r="C167" s="661" t="s">
        <v>252</v>
      </c>
      <c r="D167" s="662"/>
      <c r="E167" s="662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 t="s">
        <v>253</v>
      </c>
      <c r="B168" s="88" t="s">
        <v>674</v>
      </c>
      <c r="C168" s="661" t="s">
        <v>254</v>
      </c>
      <c r="D168" s="662"/>
      <c r="E168" s="662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 t="s">
        <v>255</v>
      </c>
      <c r="B169" s="88" t="s">
        <v>675</v>
      </c>
      <c r="C169" s="661" t="s">
        <v>256</v>
      </c>
      <c r="D169" s="662"/>
      <c r="E169" s="662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 t="s">
        <v>257</v>
      </c>
      <c r="B170" s="88" t="s">
        <v>676</v>
      </c>
      <c r="C170" s="661" t="s">
        <v>258</v>
      </c>
      <c r="D170" s="662"/>
      <c r="E170" s="662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 t="s">
        <v>259</v>
      </c>
      <c r="B171" s="117" t="s">
        <v>677</v>
      </c>
      <c r="C171" s="698" t="s">
        <v>260</v>
      </c>
      <c r="D171" s="699"/>
      <c r="E171" s="69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65" t="s">
        <v>262</v>
      </c>
      <c r="D172" s="666"/>
      <c r="E172" s="666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 t="s">
        <v>263</v>
      </c>
      <c r="B173" s="253" t="s">
        <v>678</v>
      </c>
      <c r="C173" s="700" t="s">
        <v>264</v>
      </c>
      <c r="D173" s="701"/>
      <c r="E173" s="70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 t="s">
        <v>265</v>
      </c>
      <c r="B174" s="262" t="s">
        <v>679</v>
      </c>
      <c r="C174" s="694" t="s">
        <v>884</v>
      </c>
      <c r="D174" s="695"/>
      <c r="E174" s="695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 t="s">
        <v>266</v>
      </c>
      <c r="B175" s="262" t="s">
        <v>680</v>
      </c>
      <c r="C175" s="694" t="s">
        <v>267</v>
      </c>
      <c r="D175" s="695"/>
      <c r="E175" s="695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 t="s">
        <v>268</v>
      </c>
      <c r="B176" s="265" t="s">
        <v>681</v>
      </c>
      <c r="C176" s="696" t="s">
        <v>366</v>
      </c>
      <c r="D176" s="697"/>
      <c r="E176" s="697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65" t="s">
        <v>270</v>
      </c>
      <c r="D177" s="666"/>
      <c r="E177" s="666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 t="s">
        <v>271</v>
      </c>
      <c r="B178" s="88" t="s">
        <v>682</v>
      </c>
      <c r="C178" s="658" t="s">
        <v>367</v>
      </c>
      <c r="D178" s="659"/>
      <c r="E178" s="659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 t="s">
        <v>272</v>
      </c>
      <c r="B179" s="88" t="s">
        <v>683</v>
      </c>
      <c r="C179" s="692" t="s">
        <v>811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48" t="s">
        <v>812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48" t="s">
        <v>813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48" t="s">
        <v>545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49" t="s">
        <v>548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48" t="s">
        <v>550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48" t="s">
        <v>551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49" t="s">
        <v>555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49" t="s">
        <v>558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49" t="s">
        <v>560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49" t="s">
        <v>563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 t="s">
        <v>273</v>
      </c>
      <c r="B190" s="88" t="s">
        <v>684</v>
      </c>
      <c r="C190" s="692" t="s">
        <v>605</v>
      </c>
      <c r="D190" s="693"/>
      <c r="E190" s="693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48" t="s">
        <v>814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48" t="s">
        <v>815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48" t="s">
        <v>546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49" t="s">
        <v>549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48" t="s">
        <v>552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48" t="s">
        <v>816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49" t="s">
        <v>556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49" t="s">
        <v>559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49" t="s">
        <v>561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49" t="s">
        <v>564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 t="s">
        <v>274</v>
      </c>
      <c r="B201" s="88" t="s">
        <v>685</v>
      </c>
      <c r="C201" s="661" t="s">
        <v>275</v>
      </c>
      <c r="D201" s="662"/>
      <c r="E201" s="662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48" t="s">
        <v>371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48" t="s">
        <v>544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48" t="s">
        <v>547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49" t="s">
        <v>817</v>
      </c>
      <c r="E205" s="649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48" t="s">
        <v>554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48" t="s">
        <v>553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49" t="s">
        <v>557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48" t="s">
        <v>818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49" t="s">
        <v>562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49" t="s">
        <v>565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 t="s">
        <v>276</v>
      </c>
      <c r="B212" s="88" t="s">
        <v>686</v>
      </c>
      <c r="C212" s="692" t="s">
        <v>606</v>
      </c>
      <c r="D212" s="693"/>
      <c r="E212" s="693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49" t="s">
        <v>568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49" t="s">
        <v>569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 t="s">
        <v>277</v>
      </c>
      <c r="B215" s="88" t="s">
        <v>687</v>
      </c>
      <c r="C215" s="692" t="s">
        <v>819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48" t="s">
        <v>372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48" t="s">
        <v>820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48" t="s">
        <v>375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48" t="s">
        <v>373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48" t="s">
        <v>821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49" t="s">
        <v>537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49" t="s">
        <v>540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48" t="s">
        <v>822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48" t="s">
        <v>374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48" t="s">
        <v>823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48" t="s">
        <v>566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 t="s">
        <v>278</v>
      </c>
      <c r="B227" s="88" t="s">
        <v>688</v>
      </c>
      <c r="C227" s="661" t="s">
        <v>279</v>
      </c>
      <c r="D227" s="662"/>
      <c r="E227" s="662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 t="s">
        <v>280</v>
      </c>
      <c r="B228" s="88" t="s">
        <v>689</v>
      </c>
      <c r="C228" s="661" t="s">
        <v>281</v>
      </c>
      <c r="D228" s="662"/>
      <c r="E228" s="662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 t="s">
        <v>282</v>
      </c>
      <c r="B229" s="88" t="s">
        <v>690</v>
      </c>
      <c r="C229" s="661" t="s">
        <v>283</v>
      </c>
      <c r="D229" s="662"/>
      <c r="E229" s="662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48" t="s">
        <v>376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48" t="s">
        <v>377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48" t="s">
        <v>378</v>
      </c>
      <c r="E232" s="648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48" t="s">
        <v>379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48" t="s">
        <v>380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49" t="s">
        <v>538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49" t="s">
        <v>541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48" t="s">
        <v>381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48" t="s">
        <v>382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64" t="s">
        <v>567</v>
      </c>
      <c r="E239" s="664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65" t="s">
        <v>285</v>
      </c>
      <c r="D240" s="666"/>
      <c r="E240" s="666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85" t="s">
        <v>286</v>
      </c>
      <c r="D241" s="686"/>
      <c r="E241" s="686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83" t="s">
        <v>287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 t="s">
        <v>288</v>
      </c>
      <c r="B243" s="181" t="s">
        <v>693</v>
      </c>
      <c r="C243" s="228"/>
      <c r="D243" s="687" t="s">
        <v>705</v>
      </c>
      <c r="E243" s="687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 t="s">
        <v>289</v>
      </c>
      <c r="B244" s="181" t="s">
        <v>694</v>
      </c>
      <c r="C244" s="190"/>
      <c r="D244" s="671" t="s">
        <v>706</v>
      </c>
      <c r="E244" s="671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 t="s">
        <v>290</v>
      </c>
      <c r="B245" s="181" t="s">
        <v>695</v>
      </c>
      <c r="C245" s="190"/>
      <c r="D245" s="671" t="s">
        <v>707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83" t="s">
        <v>291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 t="s">
        <v>292</v>
      </c>
      <c r="B247" s="181" t="s">
        <v>697</v>
      </c>
      <c r="C247" s="190"/>
      <c r="D247" s="671" t="s">
        <v>383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 t="s">
        <v>293</v>
      </c>
      <c r="B248" s="181" t="s">
        <v>698</v>
      </c>
      <c r="C248" s="190"/>
      <c r="D248" s="671" t="s">
        <v>384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 t="s">
        <v>885</v>
      </c>
      <c r="B249" s="181" t="s">
        <v>886</v>
      </c>
      <c r="C249" s="190"/>
      <c r="D249" s="671" t="s">
        <v>887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 t="s">
        <v>294</v>
      </c>
      <c r="B250" s="181" t="s">
        <v>699</v>
      </c>
      <c r="C250" s="190"/>
      <c r="D250" s="671" t="s">
        <v>295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 t="s">
        <v>296</v>
      </c>
      <c r="B251" s="181" t="s">
        <v>700</v>
      </c>
      <c r="C251" s="190"/>
      <c r="D251" s="671" t="s">
        <v>297</v>
      </c>
      <c r="E251" s="671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 t="s">
        <v>888</v>
      </c>
      <c r="B252" s="181" t="s">
        <v>889</v>
      </c>
      <c r="C252" s="190"/>
      <c r="D252" s="671" t="s">
        <v>890</v>
      </c>
      <c r="E252" s="671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 t="s">
        <v>891</v>
      </c>
      <c r="B253" s="53" t="s">
        <v>892</v>
      </c>
      <c r="C253" s="683" t="s">
        <v>893</v>
      </c>
      <c r="D253" s="684"/>
      <c r="E253" s="684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 t="s">
        <v>298</v>
      </c>
      <c r="B254" s="53" t="s">
        <v>701</v>
      </c>
      <c r="C254" s="683" t="s">
        <v>299</v>
      </c>
      <c r="D254" s="684"/>
      <c r="E254" s="684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 t="s">
        <v>300</v>
      </c>
      <c r="B255" s="53" t="s">
        <v>702</v>
      </c>
      <c r="C255" s="683" t="s">
        <v>894</v>
      </c>
      <c r="D255" s="684"/>
      <c r="E255" s="684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 t="s">
        <v>301</v>
      </c>
      <c r="B256" s="53" t="s">
        <v>703</v>
      </c>
      <c r="C256" s="683" t="s">
        <v>895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 t="s">
        <v>302</v>
      </c>
      <c r="B257" s="53" t="s">
        <v>704</v>
      </c>
      <c r="C257" s="683" t="s">
        <v>303</v>
      </c>
      <c r="D257" s="684"/>
      <c r="E257" s="684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 t="s">
        <v>896</v>
      </c>
      <c r="B258" s="53" t="s">
        <v>897</v>
      </c>
      <c r="C258" s="683" t="s">
        <v>899</v>
      </c>
      <c r="D258" s="684"/>
      <c r="E258" s="684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83" t="s">
        <v>900</v>
      </c>
      <c r="D259" s="684"/>
      <c r="E259" s="684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 t="s">
        <v>902</v>
      </c>
      <c r="B260" s="181" t="s">
        <v>901</v>
      </c>
      <c r="C260" s="190"/>
      <c r="D260" s="671" t="s">
        <v>905</v>
      </c>
      <c r="E260" s="671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 t="s">
        <v>903</v>
      </c>
      <c r="B261" s="181" t="s">
        <v>904</v>
      </c>
      <c r="C261" s="190"/>
      <c r="D261" s="671" t="s">
        <v>906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61" t="s">
        <v>304</v>
      </c>
      <c r="D262" s="662"/>
      <c r="E262" s="662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 t="s">
        <v>305</v>
      </c>
      <c r="B263" s="188" t="s">
        <v>709</v>
      </c>
      <c r="C263" s="688" t="s">
        <v>385</v>
      </c>
      <c r="D263" s="689"/>
      <c r="E263" s="689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 t="s">
        <v>306</v>
      </c>
      <c r="B264" s="188" t="s">
        <v>710</v>
      </c>
      <c r="C264" s="688" t="s">
        <v>386</v>
      </c>
      <c r="D264" s="689"/>
      <c r="E264" s="689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 t="s">
        <v>307</v>
      </c>
      <c r="B265" s="188" t="s">
        <v>711</v>
      </c>
      <c r="C265" s="688" t="s">
        <v>308</v>
      </c>
      <c r="D265" s="689"/>
      <c r="E265" s="689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 t="s">
        <v>309</v>
      </c>
      <c r="B266" s="188" t="s">
        <v>712</v>
      </c>
      <c r="C266" s="688" t="s">
        <v>310</v>
      </c>
      <c r="D266" s="689"/>
      <c r="E266" s="689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 t="s">
        <v>311</v>
      </c>
      <c r="B267" s="188" t="s">
        <v>713</v>
      </c>
      <c r="C267" s="688" t="s">
        <v>387</v>
      </c>
      <c r="D267" s="689"/>
      <c r="E267" s="689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A268" s="118" t="s">
        <v>313</v>
      </c>
      <c r="B268" s="88" t="s">
        <v>714</v>
      </c>
      <c r="C268" s="661" t="s">
        <v>312</v>
      </c>
      <c r="D268" s="662"/>
      <c r="E268" s="662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A269" s="118" t="s">
        <v>907</v>
      </c>
      <c r="B269" s="88" t="s">
        <v>908</v>
      </c>
      <c r="C269" s="661" t="s">
        <v>909</v>
      </c>
      <c r="D269" s="662"/>
      <c r="E269" s="662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690" t="s">
        <v>314</v>
      </c>
      <c r="C270" s="691"/>
      <c r="D270" s="691"/>
      <c r="E270" s="691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8777997</v>
      </c>
      <c r="K270" s="139">
        <f>K5+K24+K32+K59+K77+K162+K172+K177+K240</f>
        <v>0</v>
      </c>
      <c r="L270" s="156">
        <f>SUM(J270:K270)</f>
        <v>8777997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741186</v>
      </c>
      <c r="P270" s="83">
        <f t="shared" si="103"/>
        <v>526061</v>
      </c>
      <c r="Q270" s="83">
        <f t="shared" si="103"/>
        <v>40200</v>
      </c>
      <c r="R270" s="83">
        <f t="shared" si="103"/>
        <v>3431567</v>
      </c>
      <c r="S270" s="82">
        <f t="shared" si="103"/>
        <v>1040492</v>
      </c>
      <c r="T270" s="83">
        <f t="shared" si="103"/>
        <v>119750</v>
      </c>
      <c r="U270" s="86">
        <f t="shared" si="103"/>
        <v>53000</v>
      </c>
      <c r="V270" s="86">
        <f t="shared" si="103"/>
        <v>87198</v>
      </c>
      <c r="W270" s="83">
        <f t="shared" si="103"/>
        <v>151676</v>
      </c>
      <c r="X270" s="86">
        <f t="shared" si="103"/>
        <v>232000</v>
      </c>
      <c r="Y270" s="86">
        <f t="shared" si="103"/>
        <v>110800</v>
      </c>
      <c r="Z270" s="87">
        <f t="shared" si="103"/>
        <v>229000</v>
      </c>
      <c r="AA270" s="338">
        <f t="shared" si="103"/>
        <v>2501373</v>
      </c>
      <c r="AB270" s="86">
        <f t="shared" si="103"/>
        <v>2193049</v>
      </c>
      <c r="AC270" s="86">
        <f t="shared" si="103"/>
        <v>630225</v>
      </c>
      <c r="AD270" s="87">
        <f>AD5+AD24+AD32+AD59+AD77+AD162+AD172+AD177+AD240</f>
        <v>1429434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Layout" zoomScaleNormal="100" zoomScaleSheetLayoutView="100" workbookViewId="0">
      <selection activeCell="N14" sqref="N14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1051</v>
      </c>
      <c r="D2" s="451" t="s">
        <v>1055</v>
      </c>
      <c r="E2" s="451" t="s">
        <v>1057</v>
      </c>
      <c r="F2" s="451" t="s">
        <v>1058</v>
      </c>
      <c r="G2" s="450" t="s">
        <v>1049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1059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1033</v>
      </c>
      <c r="W2" s="272" t="s">
        <v>851</v>
      </c>
      <c r="X2" s="272" t="s">
        <v>852</v>
      </c>
      <c r="Y2" s="443" t="s">
        <v>1040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32544242.32</v>
      </c>
      <c r="H8" s="215">
        <f>Igazgatás!L5+Igazgatás!L24+Igazgatás!L32+Igazgatás!L84+Igazgatás!L100</f>
        <v>15173436.105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683555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2410577.7199999997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1343731.875</v>
      </c>
      <c r="S8" s="178">
        <f>Közművelődés!N5+Közművelődés!N36+Közművelődés!N50+Közművelődés!N100+Közművelődés!N116</f>
        <v>3613831.5</v>
      </c>
      <c r="T8" s="178">
        <f>Támogatás!O5+Támogatás!O24+Támogatás!O32+Támogatás!O59+Támogatás!O77</f>
        <v>741186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3431567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125670336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34597157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173963031.31999999</v>
      </c>
      <c r="H11" s="214">
        <f>SUM(H8:H10)</f>
        <v>15223436.105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17721095</v>
      </c>
      <c r="N11" s="175">
        <f t="shared" si="1"/>
        <v>73898233</v>
      </c>
      <c r="O11" s="175">
        <f t="shared" si="1"/>
        <v>937170</v>
      </c>
      <c r="P11" s="175">
        <f t="shared" si="1"/>
        <v>2410577.7199999997</v>
      </c>
      <c r="Q11" s="175">
        <f t="shared" si="1"/>
        <v>191500</v>
      </c>
      <c r="R11" s="175">
        <f t="shared" si="1"/>
        <v>1343731.875</v>
      </c>
      <c r="S11" s="175">
        <f t="shared" si="1"/>
        <v>53210988.5</v>
      </c>
      <c r="T11" s="175">
        <f>SUM(T8:T10)</f>
        <v>741186</v>
      </c>
      <c r="U11" s="175">
        <f t="shared" si="1"/>
        <v>526061</v>
      </c>
      <c r="V11" s="175">
        <f>SUM(V8:V10)</f>
        <v>40200</v>
      </c>
      <c r="W11" s="176">
        <f>SUM(W8:W10)</f>
        <v>3431567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161050.68000000715</v>
      </c>
      <c r="H12" s="216">
        <f>H7-H11</f>
        <v>-14719681.105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-17721095</v>
      </c>
      <c r="N12" s="135">
        <f t="shared" si="2"/>
        <v>-73898233</v>
      </c>
      <c r="O12" s="135">
        <f t="shared" si="2"/>
        <v>-937170</v>
      </c>
      <c r="P12" s="135">
        <f t="shared" si="2"/>
        <v>-2410577.7199999997</v>
      </c>
      <c r="Q12" s="135">
        <f t="shared" si="2"/>
        <v>-191500</v>
      </c>
      <c r="R12" s="135">
        <f t="shared" si="2"/>
        <v>-1343731.875</v>
      </c>
      <c r="S12" s="135">
        <f t="shared" si="2"/>
        <v>-53110988.5</v>
      </c>
      <c r="T12" s="135">
        <f>T7-T11</f>
        <v>-741186</v>
      </c>
      <c r="U12" s="135">
        <f t="shared" si="2"/>
        <v>-526061</v>
      </c>
      <c r="V12" s="135">
        <f>V7-V11</f>
        <v>-40200</v>
      </c>
      <c r="W12" s="164">
        <f>W7-W11</f>
        <v>-3431567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topLeftCell="Q1" zoomScaleNormal="100" zoomScaleSheetLayoutView="66" workbookViewId="0">
      <pane ySplit="4" topLeftCell="A145" activePane="bottomLeft" state="frozen"/>
      <selection pane="bottomLeft" activeCell="AF4" sqref="AF4:AG252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7.5703125" style="12" customWidth="1"/>
    <col min="12" max="12" width="10.85546875" style="12" customWidth="1"/>
    <col min="13" max="13" width="10.5703125" style="12" customWidth="1"/>
    <col min="14" max="14" width="13.5703125" style="12" customWidth="1"/>
    <col min="15" max="15" width="12.7109375" style="12" customWidth="1"/>
    <col min="16" max="16" width="8.42578125" style="12" customWidth="1"/>
    <col min="17" max="17" width="10.28515625" style="12" customWidth="1"/>
    <col min="18" max="18" width="17.5703125" style="12" customWidth="1"/>
    <col min="19" max="19" width="16.5703125" style="12" customWidth="1"/>
    <col min="20" max="21" width="11.5703125" style="12" customWidth="1"/>
    <col min="22" max="22" width="14.28515625" style="12" customWidth="1"/>
    <col min="23" max="23" width="15.42578125" style="12" customWidth="1"/>
    <col min="24" max="24" width="12.85546875" style="12" customWidth="1"/>
    <col min="25" max="25" width="14.42578125" style="12" customWidth="1"/>
    <col min="26" max="26" width="12.7109375" style="12" customWidth="1"/>
    <col min="27" max="27" width="16.28515625" style="12" customWidth="1"/>
    <col min="28" max="28" width="16.42578125" style="12" customWidth="1"/>
    <col min="29" max="29" width="17.42578125" style="12" customWidth="1"/>
    <col min="30" max="30" width="15.7109375" style="12" customWidth="1"/>
    <col min="31" max="31" width="17.42578125" style="12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36" t="s">
        <v>0</v>
      </c>
      <c r="C2" s="624"/>
      <c r="D2" s="624"/>
      <c r="E2" s="624"/>
      <c r="F2" s="628" t="s">
        <v>1051</v>
      </c>
      <c r="G2" s="628" t="s">
        <v>1055</v>
      </c>
      <c r="H2" s="628" t="s">
        <v>1057</v>
      </c>
      <c r="I2" s="628" t="s">
        <v>1058</v>
      </c>
      <c r="J2" s="628" t="s">
        <v>1062</v>
      </c>
      <c r="K2" s="628" t="s">
        <v>1043</v>
      </c>
      <c r="L2" s="641" t="s">
        <v>1048</v>
      </c>
      <c r="M2" s="642"/>
      <c r="N2" s="642"/>
      <c r="O2" s="642"/>
      <c r="P2" s="642"/>
      <c r="Q2" s="642"/>
      <c r="R2" s="642"/>
      <c r="S2" s="643"/>
      <c r="T2" s="628" t="s">
        <v>1056</v>
      </c>
      <c r="U2" s="624"/>
      <c r="V2" s="624"/>
      <c r="W2" s="624"/>
      <c r="X2" s="624"/>
      <c r="Y2" s="624"/>
      <c r="Z2" s="624"/>
      <c r="AA2" s="625"/>
      <c r="AB2" s="624" t="s">
        <v>1053</v>
      </c>
      <c r="AC2" s="624"/>
      <c r="AD2" s="624"/>
      <c r="AE2" s="625"/>
      <c r="AF2" s="51"/>
    </row>
    <row r="3" spans="1:34" ht="15" customHeight="1" x14ac:dyDescent="0.25">
      <c r="B3" s="637"/>
      <c r="C3" s="638"/>
      <c r="D3" s="638"/>
      <c r="E3" s="638"/>
      <c r="F3" s="646"/>
      <c r="G3" s="646"/>
      <c r="H3" s="646"/>
      <c r="I3" s="646"/>
      <c r="J3" s="646"/>
      <c r="K3" s="646"/>
      <c r="L3" s="650" t="s">
        <v>839</v>
      </c>
      <c r="M3" s="632" t="s">
        <v>840</v>
      </c>
      <c r="N3" s="632" t="s">
        <v>841</v>
      </c>
      <c r="O3" s="632" t="s">
        <v>826</v>
      </c>
      <c r="P3" s="632" t="s">
        <v>856</v>
      </c>
      <c r="Q3" s="632" t="s">
        <v>998</v>
      </c>
      <c r="R3" s="630" t="s">
        <v>852</v>
      </c>
      <c r="S3" s="644" t="s">
        <v>1040</v>
      </c>
      <c r="T3" s="629"/>
      <c r="U3" s="626"/>
      <c r="V3" s="626"/>
      <c r="W3" s="626"/>
      <c r="X3" s="626"/>
      <c r="Y3" s="626"/>
      <c r="Z3" s="626"/>
      <c r="AA3" s="627"/>
      <c r="AB3" s="626"/>
      <c r="AC3" s="626"/>
      <c r="AD3" s="626"/>
      <c r="AE3" s="627"/>
      <c r="AF3" s="51"/>
    </row>
    <row r="4" spans="1:34" ht="74.25" customHeight="1" thickBot="1" x14ac:dyDescent="0.3">
      <c r="B4" s="639"/>
      <c r="C4" s="640"/>
      <c r="D4" s="640"/>
      <c r="E4" s="640"/>
      <c r="F4" s="647"/>
      <c r="G4" s="647"/>
      <c r="H4" s="647"/>
      <c r="I4" s="647"/>
      <c r="J4" s="647"/>
      <c r="K4" s="647"/>
      <c r="L4" s="651"/>
      <c r="M4" s="633"/>
      <c r="N4" s="633"/>
      <c r="O4" s="633"/>
      <c r="P4" s="633"/>
      <c r="Q4" s="633"/>
      <c r="R4" s="631"/>
      <c r="S4" s="645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 t="s">
        <v>1063</v>
      </c>
    </row>
    <row r="5" spans="1:34" ht="15.75" customHeight="1" thickBot="1" x14ac:dyDescent="0.3">
      <c r="B5" s="81" t="s">
        <v>1</v>
      </c>
      <c r="C5" s="652" t="s">
        <v>2</v>
      </c>
      <c r="D5" s="652"/>
      <c r="E5" s="653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>
        <f>K5-J5</f>
        <v>0</v>
      </c>
      <c r="AH5" s="180"/>
    </row>
    <row r="6" spans="1:34" s="18" customFormat="1" x14ac:dyDescent="0.25">
      <c r="A6" s="118"/>
      <c r="B6" s="115" t="s">
        <v>715</v>
      </c>
      <c r="C6" s="654" t="s">
        <v>3</v>
      </c>
      <c r="D6" s="655"/>
      <c r="E6" s="655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>
        <f t="shared" ref="AF6:AF69" si="6">K6-J6</f>
        <v>0</v>
      </c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7">SUM(T7:AE7)</f>
        <v>14460199</v>
      </c>
      <c r="L7" s="74">
        <f t="shared" ref="L7:R7" si="8">SUM(L8:L16)</f>
        <v>0</v>
      </c>
      <c r="M7" s="43">
        <f t="shared" si="8"/>
        <v>0</v>
      </c>
      <c r="N7" s="43">
        <f t="shared" si="8"/>
        <v>0</v>
      </c>
      <c r="O7" s="43">
        <f>SUM(O8:O17)</f>
        <v>14460199</v>
      </c>
      <c r="P7" s="13">
        <f t="shared" si="8"/>
        <v>0</v>
      </c>
      <c r="Q7" s="79"/>
      <c r="R7" s="79">
        <f t="shared" si="8"/>
        <v>0</v>
      </c>
      <c r="S7" s="75"/>
      <c r="T7" s="74">
        <f>SUM(T8:T17)</f>
        <v>1753582</v>
      </c>
      <c r="U7" s="13">
        <f t="shared" ref="U7:AE7" si="9">SUM(U8:U17)</f>
        <v>1155147</v>
      </c>
      <c r="V7" s="79">
        <f t="shared" si="9"/>
        <v>1155147</v>
      </c>
      <c r="W7" s="79">
        <f t="shared" si="9"/>
        <v>1155147</v>
      </c>
      <c r="X7" s="13">
        <f t="shared" si="9"/>
        <v>1155147</v>
      </c>
      <c r="Y7" s="79">
        <f t="shared" si="9"/>
        <v>1155147</v>
      </c>
      <c r="Z7" s="79">
        <f t="shared" si="9"/>
        <v>1155147</v>
      </c>
      <c r="AA7" s="45">
        <f t="shared" si="9"/>
        <v>1155147</v>
      </c>
      <c r="AB7" s="43">
        <f t="shared" si="9"/>
        <v>1123001</v>
      </c>
      <c r="AC7" s="13">
        <f t="shared" si="9"/>
        <v>1123001</v>
      </c>
      <c r="AD7" s="13">
        <f t="shared" si="9"/>
        <v>1109275</v>
      </c>
      <c r="AE7" s="43">
        <f t="shared" si="9"/>
        <v>1265311</v>
      </c>
      <c r="AF7" s="52">
        <f t="shared" si="6"/>
        <v>0</v>
      </c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7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>
        <f t="shared" si="6"/>
        <v>0</v>
      </c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7"/>
        <v>1600000</v>
      </c>
      <c r="L9" s="72"/>
      <c r="M9" s="42"/>
      <c r="N9" s="42"/>
      <c r="O9" s="42">
        <f t="shared" ref="O9:O16" si="10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>
        <f t="shared" si="6"/>
        <v>0</v>
      </c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7"/>
        <v>100000</v>
      </c>
      <c r="L10" s="72"/>
      <c r="M10" s="42"/>
      <c r="N10" s="42"/>
      <c r="O10" s="42">
        <f t="shared" si="10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>
        <f t="shared" si="6"/>
        <v>0</v>
      </c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7"/>
        <v>640140</v>
      </c>
      <c r="L11" s="72"/>
      <c r="M11" s="42"/>
      <c r="N11" s="42"/>
      <c r="O11" s="42">
        <f t="shared" si="10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>
        <f t="shared" si="6"/>
        <v>0</v>
      </c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7"/>
        <v>5000000</v>
      </c>
      <c r="L12" s="72"/>
      <c r="M12" s="42"/>
      <c r="N12" s="42"/>
      <c r="O12" s="42">
        <f t="shared" si="10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>
        <f t="shared" si="6"/>
        <v>0</v>
      </c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7"/>
        <v>86700</v>
      </c>
      <c r="L13" s="72"/>
      <c r="M13" s="42"/>
      <c r="N13" s="42"/>
      <c r="O13" s="42">
        <f t="shared" si="10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>
        <f t="shared" si="6"/>
        <v>0</v>
      </c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7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1">128457+192781</f>
        <v>321238</v>
      </c>
      <c r="W14" s="78">
        <f t="shared" si="11"/>
        <v>321238</v>
      </c>
      <c r="X14" s="1">
        <f t="shared" si="11"/>
        <v>321238</v>
      </c>
      <c r="Y14" s="78">
        <f t="shared" si="11"/>
        <v>321238</v>
      </c>
      <c r="Z14" s="78">
        <f t="shared" si="11"/>
        <v>321238</v>
      </c>
      <c r="AA14" s="44">
        <f t="shared" si="11"/>
        <v>321238</v>
      </c>
      <c r="AB14" s="42">
        <f t="shared" si="11"/>
        <v>321238</v>
      </c>
      <c r="AC14" s="1">
        <f t="shared" si="11"/>
        <v>321238</v>
      </c>
      <c r="AD14" s="42">
        <f t="shared" si="11"/>
        <v>321238</v>
      </c>
      <c r="AE14" s="1">
        <f>128457+192781+11-17397-27451</f>
        <v>276401</v>
      </c>
      <c r="AF14" s="52">
        <f t="shared" si="6"/>
        <v>0</v>
      </c>
      <c r="AG14" s="180"/>
      <c r="AH14" s="180"/>
    </row>
    <row r="15" spans="1:34" x14ac:dyDescent="0.25">
      <c r="B15" s="54"/>
      <c r="C15" s="226"/>
      <c r="D15" s="336" t="s">
        <v>1028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7"/>
        <v>0</v>
      </c>
      <c r="L15" s="72"/>
      <c r="M15" s="42"/>
      <c r="N15" s="42"/>
      <c r="O15" s="42">
        <f t="shared" si="10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>
        <f t="shared" si="6"/>
        <v>0</v>
      </c>
      <c r="AG15" s="180"/>
      <c r="AH15" s="180"/>
    </row>
    <row r="16" spans="1:34" x14ac:dyDescent="0.25">
      <c r="B16" s="54"/>
      <c r="C16" s="166"/>
      <c r="D16" s="424" t="s">
        <v>1036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7"/>
        <v>20862</v>
      </c>
      <c r="L16" s="72"/>
      <c r="M16" s="42"/>
      <c r="N16" s="42"/>
      <c r="O16" s="42">
        <f t="shared" si="10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>
        <f t="shared" si="6"/>
        <v>0</v>
      </c>
      <c r="AG16" s="180"/>
      <c r="AH16" s="180"/>
    </row>
    <row r="17" spans="1:34" x14ac:dyDescent="0.25">
      <c r="B17" s="54"/>
      <c r="C17" s="445"/>
      <c r="D17" s="444" t="s">
        <v>1041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7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>
        <f t="shared" si="6"/>
        <v>0</v>
      </c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7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>
        <f t="shared" si="6"/>
        <v>0</v>
      </c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34" t="s">
        <v>8</v>
      </c>
      <c r="D19" s="635"/>
      <c r="E19" s="635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7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>
        <f t="shared" si="6"/>
        <v>0</v>
      </c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7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>
        <f t="shared" si="6"/>
        <v>0</v>
      </c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7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>
        <f t="shared" si="6"/>
        <v>0</v>
      </c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7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>
        <f t="shared" si="6"/>
        <v>0</v>
      </c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56" t="s">
        <v>393</v>
      </c>
      <c r="D23" s="657"/>
      <c r="E23" s="657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7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>
        <f t="shared" si="6"/>
        <v>0</v>
      </c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58" t="s">
        <v>350</v>
      </c>
      <c r="D24" s="659"/>
      <c r="E24" s="659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7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>
        <f t="shared" si="6"/>
        <v>0</v>
      </c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58" t="s">
        <v>607</v>
      </c>
      <c r="D25" s="659"/>
      <c r="E25" s="659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7"/>
        <v>0</v>
      </c>
      <c r="L25" s="90">
        <f t="shared" ref="L25:R25" si="12">L26+L27+L28+L29+L30+L31+L32+L33+L34+L35</f>
        <v>0</v>
      </c>
      <c r="M25" s="93">
        <f t="shared" si="12"/>
        <v>0</v>
      </c>
      <c r="N25" s="93">
        <f t="shared" si="12"/>
        <v>0</v>
      </c>
      <c r="O25" s="93">
        <f t="shared" si="12"/>
        <v>0</v>
      </c>
      <c r="P25" s="91">
        <f t="shared" si="12"/>
        <v>0</v>
      </c>
      <c r="Q25" s="94"/>
      <c r="R25" s="94">
        <f t="shared" si="12"/>
        <v>0</v>
      </c>
      <c r="S25" s="92"/>
      <c r="T25" s="90">
        <f>T26+T27+T28+T29+T30+T31+T32+T33+T34+T35</f>
        <v>0</v>
      </c>
      <c r="U25" s="91">
        <f t="shared" ref="U25:AE25" si="13">U26+U27+U28+U29+U30+U31+U32+U33+U34+U35</f>
        <v>0</v>
      </c>
      <c r="V25" s="94">
        <f t="shared" si="13"/>
        <v>0</v>
      </c>
      <c r="W25" s="94">
        <f t="shared" si="13"/>
        <v>0</v>
      </c>
      <c r="X25" s="91">
        <f t="shared" si="13"/>
        <v>0</v>
      </c>
      <c r="Y25" s="94">
        <f t="shared" si="13"/>
        <v>0</v>
      </c>
      <c r="Z25" s="94">
        <f t="shared" si="13"/>
        <v>0</v>
      </c>
      <c r="AA25" s="95">
        <f t="shared" si="13"/>
        <v>0</v>
      </c>
      <c r="AB25" s="346">
        <f t="shared" si="13"/>
        <v>0</v>
      </c>
      <c r="AC25" s="94">
        <f t="shared" si="13"/>
        <v>0</v>
      </c>
      <c r="AD25" s="94">
        <f t="shared" si="13"/>
        <v>0</v>
      </c>
      <c r="AE25" s="95">
        <f t="shared" si="13"/>
        <v>0</v>
      </c>
      <c r="AF25" s="52">
        <f t="shared" si="6"/>
        <v>0</v>
      </c>
      <c r="AG25" s="180"/>
      <c r="AH25" s="180"/>
    </row>
    <row r="26" spans="1:34" ht="25.5" hidden="1" customHeight="1" x14ac:dyDescent="0.25">
      <c r="B26" s="54"/>
      <c r="C26" s="47"/>
      <c r="D26" s="649" t="s">
        <v>443</v>
      </c>
      <c r="E26" s="649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7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>
        <f t="shared" si="6"/>
        <v>0</v>
      </c>
      <c r="AG26" s="180"/>
      <c r="AH26" s="180"/>
    </row>
    <row r="27" spans="1:34" ht="15" hidden="1" customHeight="1" x14ac:dyDescent="0.25">
      <c r="B27" s="54"/>
      <c r="C27" s="47"/>
      <c r="D27" s="648" t="s">
        <v>467</v>
      </c>
      <c r="E27" s="648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7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>
        <f t="shared" si="6"/>
        <v>0</v>
      </c>
      <c r="AG27" s="180"/>
      <c r="AH27" s="180"/>
    </row>
    <row r="28" spans="1:34" ht="15" hidden="1" customHeight="1" x14ac:dyDescent="0.25">
      <c r="B28" s="54"/>
      <c r="C28" s="47"/>
      <c r="D28" s="648" t="s">
        <v>444</v>
      </c>
      <c r="E28" s="648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7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>
        <f t="shared" si="6"/>
        <v>0</v>
      </c>
      <c r="AG28" s="180"/>
      <c r="AH28" s="180"/>
    </row>
    <row r="29" spans="1:34" ht="25.5" hidden="1" customHeight="1" x14ac:dyDescent="0.25">
      <c r="B29" s="54"/>
      <c r="C29" s="47"/>
      <c r="D29" s="649" t="s">
        <v>445</v>
      </c>
      <c r="E29" s="649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7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>
        <f t="shared" si="6"/>
        <v>0</v>
      </c>
      <c r="AG29" s="180"/>
      <c r="AH29" s="180"/>
    </row>
    <row r="30" spans="1:34" ht="15" hidden="1" customHeight="1" x14ac:dyDescent="0.25">
      <c r="B30" s="54"/>
      <c r="C30" s="47"/>
      <c r="D30" s="648" t="s">
        <v>446</v>
      </c>
      <c r="E30" s="648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7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>
        <f t="shared" si="6"/>
        <v>0</v>
      </c>
      <c r="AG30" s="180"/>
      <c r="AH30" s="180"/>
    </row>
    <row r="31" spans="1:34" ht="15" hidden="1" customHeight="1" x14ac:dyDescent="0.25">
      <c r="B31" s="54"/>
      <c r="C31" s="47"/>
      <c r="D31" s="648" t="s">
        <v>791</v>
      </c>
      <c r="E31" s="648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7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>
        <f t="shared" si="6"/>
        <v>0</v>
      </c>
      <c r="AG31" s="180"/>
      <c r="AH31" s="180"/>
    </row>
    <row r="32" spans="1:34" ht="25.5" hidden="1" customHeight="1" x14ac:dyDescent="0.25">
      <c r="B32" s="54"/>
      <c r="C32" s="47"/>
      <c r="D32" s="649" t="s">
        <v>447</v>
      </c>
      <c r="E32" s="649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7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>
        <f t="shared" si="6"/>
        <v>0</v>
      </c>
      <c r="AG32" s="180"/>
      <c r="AH32" s="180"/>
    </row>
    <row r="33" spans="1:34" ht="25.5" hidden="1" customHeight="1" x14ac:dyDescent="0.25">
      <c r="B33" s="54"/>
      <c r="C33" s="47"/>
      <c r="D33" s="649" t="s">
        <v>448</v>
      </c>
      <c r="E33" s="649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7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>
        <f t="shared" si="6"/>
        <v>0</v>
      </c>
      <c r="AG33" s="180"/>
      <c r="AH33" s="180"/>
    </row>
    <row r="34" spans="1:34" ht="25.5" hidden="1" customHeight="1" x14ac:dyDescent="0.25">
      <c r="B34" s="54"/>
      <c r="C34" s="47"/>
      <c r="D34" s="649" t="s">
        <v>449</v>
      </c>
      <c r="E34" s="649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7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>
        <f t="shared" si="6"/>
        <v>0</v>
      </c>
      <c r="AG34" s="180"/>
      <c r="AH34" s="180"/>
    </row>
    <row r="35" spans="1:34" ht="25.5" hidden="1" customHeight="1" x14ac:dyDescent="0.25">
      <c r="B35" s="54"/>
      <c r="C35" s="47"/>
      <c r="D35" s="649" t="s">
        <v>450</v>
      </c>
      <c r="E35" s="649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7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>
        <f t="shared" si="6"/>
        <v>0</v>
      </c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58" t="s">
        <v>792</v>
      </c>
      <c r="D36" s="659"/>
      <c r="E36" s="659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7"/>
        <v>0</v>
      </c>
      <c r="L36" s="90">
        <f t="shared" ref="L36:R36" si="14">L37+L38+L39+L40+L41+L42+L43+L44+L45+L46</f>
        <v>0</v>
      </c>
      <c r="M36" s="93">
        <f t="shared" si="14"/>
        <v>0</v>
      </c>
      <c r="N36" s="93">
        <f t="shared" si="14"/>
        <v>0</v>
      </c>
      <c r="O36" s="93">
        <f t="shared" si="14"/>
        <v>0</v>
      </c>
      <c r="P36" s="91">
        <f t="shared" si="14"/>
        <v>0</v>
      </c>
      <c r="Q36" s="94"/>
      <c r="R36" s="94">
        <f t="shared" si="14"/>
        <v>0</v>
      </c>
      <c r="S36" s="92"/>
      <c r="T36" s="90">
        <f>T37+T38+T39+T40+T41+T42+T43+T44+T45+T46</f>
        <v>0</v>
      </c>
      <c r="U36" s="91">
        <f t="shared" ref="U36:AE36" si="15">U37+U38+U39+U40+U41+U42+U43+U44+U45+U46</f>
        <v>0</v>
      </c>
      <c r="V36" s="94">
        <f t="shared" si="15"/>
        <v>0</v>
      </c>
      <c r="W36" s="94">
        <f t="shared" si="15"/>
        <v>0</v>
      </c>
      <c r="X36" s="91">
        <f t="shared" si="15"/>
        <v>0</v>
      </c>
      <c r="Y36" s="94">
        <f t="shared" si="15"/>
        <v>0</v>
      </c>
      <c r="Z36" s="94">
        <f t="shared" si="15"/>
        <v>0</v>
      </c>
      <c r="AA36" s="95">
        <f t="shared" si="15"/>
        <v>0</v>
      </c>
      <c r="AB36" s="346">
        <f t="shared" si="15"/>
        <v>0</v>
      </c>
      <c r="AC36" s="94">
        <f t="shared" si="15"/>
        <v>0</v>
      </c>
      <c r="AD36" s="94">
        <f t="shared" si="15"/>
        <v>0</v>
      </c>
      <c r="AE36" s="95">
        <f t="shared" si="15"/>
        <v>0</v>
      </c>
      <c r="AF36" s="52">
        <f t="shared" si="6"/>
        <v>0</v>
      </c>
      <c r="AG36" s="180"/>
      <c r="AH36" s="180"/>
    </row>
    <row r="37" spans="1:34" ht="25.5" hidden="1" customHeight="1" x14ac:dyDescent="0.25">
      <c r="B37" s="54"/>
      <c r="C37" s="47"/>
      <c r="D37" s="649" t="s">
        <v>451</v>
      </c>
      <c r="E37" s="649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7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>
        <f t="shared" si="6"/>
        <v>0</v>
      </c>
      <c r="AG37" s="180"/>
      <c r="AH37" s="180"/>
    </row>
    <row r="38" spans="1:34" ht="25.5" hidden="1" customHeight="1" x14ac:dyDescent="0.25">
      <c r="B38" s="54"/>
      <c r="C38" s="47"/>
      <c r="D38" s="649" t="s">
        <v>455</v>
      </c>
      <c r="E38" s="649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7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>
        <f t="shared" si="6"/>
        <v>0</v>
      </c>
      <c r="AG38" s="180"/>
      <c r="AH38" s="180"/>
    </row>
    <row r="39" spans="1:34" ht="15" hidden="1" customHeight="1" x14ac:dyDescent="0.25">
      <c r="B39" s="54"/>
      <c r="C39" s="47"/>
      <c r="D39" s="649" t="s">
        <v>794</v>
      </c>
      <c r="E39" s="649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6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>
        <f t="shared" si="6"/>
        <v>0</v>
      </c>
      <c r="AG39" s="180"/>
      <c r="AH39" s="180"/>
    </row>
    <row r="40" spans="1:34" ht="25.5" hidden="1" customHeight="1" x14ac:dyDescent="0.25">
      <c r="B40" s="54"/>
      <c r="C40" s="47"/>
      <c r="D40" s="649" t="s">
        <v>463</v>
      </c>
      <c r="E40" s="649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>
        <f t="shared" si="6"/>
        <v>0</v>
      </c>
      <c r="AG40" s="180"/>
      <c r="AH40" s="180"/>
    </row>
    <row r="41" spans="1:34" ht="15.75" hidden="1" customHeight="1" thickBot="1" x14ac:dyDescent="0.3">
      <c r="B41" s="54"/>
      <c r="C41" s="47"/>
      <c r="D41" s="648" t="s">
        <v>793</v>
      </c>
      <c r="E41" s="648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>
        <f t="shared" si="6"/>
        <v>0</v>
      </c>
      <c r="AG41" s="180"/>
      <c r="AH41" s="180"/>
    </row>
    <row r="42" spans="1:34" ht="25.5" hidden="1" customHeight="1" x14ac:dyDescent="0.25">
      <c r="B42" s="54"/>
      <c r="C42" s="47"/>
      <c r="D42" s="649" t="s">
        <v>468</v>
      </c>
      <c r="E42" s="649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>
        <f t="shared" si="6"/>
        <v>0</v>
      </c>
      <c r="AG42" s="180"/>
      <c r="AH42" s="180"/>
    </row>
    <row r="43" spans="1:34" ht="25.5" hidden="1" customHeight="1" x14ac:dyDescent="0.25">
      <c r="B43" s="54"/>
      <c r="C43" s="47"/>
      <c r="D43" s="649" t="s">
        <v>472</v>
      </c>
      <c r="E43" s="649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>
        <f t="shared" si="6"/>
        <v>0</v>
      </c>
      <c r="AG43" s="180"/>
      <c r="AH43" s="180"/>
    </row>
    <row r="44" spans="1:34" ht="25.5" hidden="1" customHeight="1" x14ac:dyDescent="0.25">
      <c r="B44" s="54"/>
      <c r="C44" s="47"/>
      <c r="D44" s="649" t="s">
        <v>477</v>
      </c>
      <c r="E44" s="649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6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>
        <f t="shared" si="6"/>
        <v>0</v>
      </c>
      <c r="AG44" s="180"/>
      <c r="AH44" s="180"/>
    </row>
    <row r="45" spans="1:34" ht="25.5" hidden="1" customHeight="1" x14ac:dyDescent="0.25">
      <c r="B45" s="54"/>
      <c r="C45" s="47"/>
      <c r="D45" s="649" t="s">
        <v>481</v>
      </c>
      <c r="E45" s="649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6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>
        <f t="shared" si="6"/>
        <v>0</v>
      </c>
      <c r="AG45" s="180"/>
      <c r="AH45" s="180"/>
    </row>
    <row r="46" spans="1:34" ht="25.5" hidden="1" customHeight="1" x14ac:dyDescent="0.25">
      <c r="B46" s="54"/>
      <c r="C46" s="47"/>
      <c r="D46" s="649" t="s">
        <v>486</v>
      </c>
      <c r="E46" s="649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6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>
        <f t="shared" si="6"/>
        <v>0</v>
      </c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56" t="s">
        <v>19</v>
      </c>
      <c r="D47" s="657"/>
      <c r="E47" s="657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6"/>
        <v>0</v>
      </c>
      <c r="L47" s="90">
        <f t="shared" ref="L47:R47" si="17">L48+L49+L50+L51+L52+L53+L54+L55+L56+L57</f>
        <v>0</v>
      </c>
      <c r="M47" s="93">
        <f t="shared" si="17"/>
        <v>0</v>
      </c>
      <c r="N47" s="93">
        <f t="shared" si="17"/>
        <v>0</v>
      </c>
      <c r="O47" s="93">
        <f t="shared" si="17"/>
        <v>0</v>
      </c>
      <c r="P47" s="91">
        <f t="shared" si="17"/>
        <v>0</v>
      </c>
      <c r="Q47" s="94"/>
      <c r="R47" s="94">
        <f t="shared" si="17"/>
        <v>0</v>
      </c>
      <c r="S47" s="92"/>
      <c r="T47" s="90">
        <f>T48+T49+T50+T51+T52+T53+T54+T55+T56+T57</f>
        <v>0</v>
      </c>
      <c r="U47" s="91">
        <f t="shared" ref="U47:AE47" si="18">U48+U49+U50+U51+U52+U53+U54+U55+U56+U57</f>
        <v>0</v>
      </c>
      <c r="V47" s="94">
        <f t="shared" si="18"/>
        <v>0</v>
      </c>
      <c r="W47" s="94">
        <f t="shared" si="18"/>
        <v>0</v>
      </c>
      <c r="X47" s="91">
        <f t="shared" si="18"/>
        <v>0</v>
      </c>
      <c r="Y47" s="94">
        <f t="shared" si="18"/>
        <v>0</v>
      </c>
      <c r="Z47" s="94">
        <f t="shared" si="18"/>
        <v>0</v>
      </c>
      <c r="AA47" s="95">
        <f t="shared" si="18"/>
        <v>0</v>
      </c>
      <c r="AB47" s="93">
        <f t="shared" si="18"/>
        <v>0</v>
      </c>
      <c r="AC47" s="94">
        <f t="shared" si="18"/>
        <v>0</v>
      </c>
      <c r="AD47" s="94">
        <f t="shared" si="18"/>
        <v>0</v>
      </c>
      <c r="AE47" s="95">
        <f t="shared" si="18"/>
        <v>0</v>
      </c>
      <c r="AF47" s="52">
        <f t="shared" si="6"/>
        <v>0</v>
      </c>
      <c r="AG47" s="180"/>
      <c r="AH47" s="180"/>
    </row>
    <row r="48" spans="1:34" ht="15.75" hidden="1" customHeight="1" thickBot="1" x14ac:dyDescent="0.3">
      <c r="B48" s="54"/>
      <c r="C48" s="47"/>
      <c r="D48" s="648" t="s">
        <v>452</v>
      </c>
      <c r="E48" s="648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6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>
        <f t="shared" si="6"/>
        <v>0</v>
      </c>
      <c r="AG48" s="180"/>
    </row>
    <row r="49" spans="1:33" ht="15.75" hidden="1" customHeight="1" thickBot="1" x14ac:dyDescent="0.3">
      <c r="B49" s="54"/>
      <c r="C49" s="47"/>
      <c r="D49" s="648" t="s">
        <v>456</v>
      </c>
      <c r="E49" s="648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6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>
        <f t="shared" si="6"/>
        <v>0</v>
      </c>
      <c r="AG49" s="180"/>
    </row>
    <row r="50" spans="1:33" ht="15.75" hidden="1" customHeight="1" thickBot="1" x14ac:dyDescent="0.3">
      <c r="B50" s="54"/>
      <c r="C50" s="47"/>
      <c r="D50" s="648" t="s">
        <v>459</v>
      </c>
      <c r="E50" s="648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6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>
        <f t="shared" si="6"/>
        <v>0</v>
      </c>
      <c r="AG50" s="180"/>
    </row>
    <row r="51" spans="1:33" ht="15.75" hidden="1" customHeight="1" thickBot="1" x14ac:dyDescent="0.3">
      <c r="B51" s="54"/>
      <c r="C51" s="47"/>
      <c r="D51" s="648" t="s">
        <v>464</v>
      </c>
      <c r="E51" s="648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6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>
        <f t="shared" si="6"/>
        <v>0</v>
      </c>
      <c r="AG51" s="180"/>
    </row>
    <row r="52" spans="1:33" ht="15.75" hidden="1" customHeight="1" thickBot="1" x14ac:dyDescent="0.3">
      <c r="B52" s="54"/>
      <c r="C52" s="47"/>
      <c r="D52" s="648" t="s">
        <v>394</v>
      </c>
      <c r="E52" s="648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6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>
        <f t="shared" si="6"/>
        <v>0</v>
      </c>
      <c r="AG52" s="180"/>
    </row>
    <row r="53" spans="1:33" ht="15.75" hidden="1" customHeight="1" thickBot="1" x14ac:dyDescent="0.3">
      <c r="B53" s="54"/>
      <c r="C53" s="47"/>
      <c r="D53" s="648" t="s">
        <v>469</v>
      </c>
      <c r="E53" s="648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6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>
        <f t="shared" si="6"/>
        <v>0</v>
      </c>
      <c r="AG53" s="180"/>
    </row>
    <row r="54" spans="1:33" ht="25.5" hidden="1" customHeight="1" x14ac:dyDescent="0.25">
      <c r="B54" s="54"/>
      <c r="C54" s="226"/>
      <c r="D54" s="649" t="s">
        <v>473</v>
      </c>
      <c r="E54" s="649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6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>
        <f t="shared" si="6"/>
        <v>0</v>
      </c>
      <c r="AG54" s="180"/>
    </row>
    <row r="55" spans="1:33" ht="15.75" hidden="1" customHeight="1" thickBot="1" x14ac:dyDescent="0.3">
      <c r="B55" s="54"/>
      <c r="C55" s="47"/>
      <c r="D55" s="648" t="s">
        <v>478</v>
      </c>
      <c r="E55" s="648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6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>
        <f t="shared" si="6"/>
        <v>0</v>
      </c>
      <c r="AG55" s="180"/>
    </row>
    <row r="56" spans="1:33" ht="25.5" hidden="1" customHeight="1" x14ac:dyDescent="0.25">
      <c r="B56" s="54"/>
      <c r="C56" s="47"/>
      <c r="D56" s="649" t="s">
        <v>482</v>
      </c>
      <c r="E56" s="649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6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>
        <f t="shared" si="6"/>
        <v>0</v>
      </c>
      <c r="AG56" s="180"/>
    </row>
    <row r="57" spans="1:33" ht="25.5" hidden="1" customHeight="1" thickBot="1" x14ac:dyDescent="0.3">
      <c r="B57" s="56"/>
      <c r="C57" s="48"/>
      <c r="D57" s="660" t="s">
        <v>487</v>
      </c>
      <c r="E57" s="660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6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>
        <f t="shared" si="6"/>
        <v>0</v>
      </c>
      <c r="AG57" s="180"/>
    </row>
    <row r="58" spans="1:33" ht="15.75" thickBot="1" x14ac:dyDescent="0.3">
      <c r="B58" s="96" t="s">
        <v>20</v>
      </c>
      <c r="C58" s="652" t="s">
        <v>21</v>
      </c>
      <c r="D58" s="652"/>
      <c r="E58" s="653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9">L59+L60+L61+L72+L83</f>
        <v>0</v>
      </c>
      <c r="M58" s="85">
        <f t="shared" si="19"/>
        <v>0</v>
      </c>
      <c r="N58" s="85">
        <f t="shared" si="19"/>
        <v>0</v>
      </c>
      <c r="O58" s="85">
        <f t="shared" si="19"/>
        <v>112059416</v>
      </c>
      <c r="P58" s="83">
        <f t="shared" si="19"/>
        <v>0</v>
      </c>
      <c r="Q58" s="86"/>
      <c r="R58" s="86">
        <f t="shared" si="19"/>
        <v>0</v>
      </c>
      <c r="S58" s="84"/>
      <c r="T58" s="82">
        <f>T59+T60+T61+T72+T83</f>
        <v>0</v>
      </c>
      <c r="U58" s="83">
        <f t="shared" ref="U58:AE58" si="20">U59+U60+U61+U72+U83</f>
        <v>43620189</v>
      </c>
      <c r="V58" s="86">
        <f t="shared" si="20"/>
        <v>10777172</v>
      </c>
      <c r="W58" s="86">
        <f t="shared" si="20"/>
        <v>0</v>
      </c>
      <c r="X58" s="83">
        <f t="shared" si="20"/>
        <v>0</v>
      </c>
      <c r="Y58" s="86">
        <f t="shared" si="20"/>
        <v>33766267</v>
      </c>
      <c r="Z58" s="86">
        <f t="shared" si="20"/>
        <v>0</v>
      </c>
      <c r="AA58" s="87">
        <f t="shared" si="20"/>
        <v>107000</v>
      </c>
      <c r="AB58" s="338">
        <f t="shared" si="20"/>
        <v>6577504</v>
      </c>
      <c r="AC58" s="86">
        <f t="shared" si="20"/>
        <v>450000</v>
      </c>
      <c r="AD58" s="86">
        <f t="shared" si="20"/>
        <v>16761284</v>
      </c>
      <c r="AE58" s="87">
        <f t="shared" si="20"/>
        <v>0</v>
      </c>
      <c r="AF58" s="52">
        <f t="shared" si="6"/>
        <v>0</v>
      </c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4" t="s">
        <v>395</v>
      </c>
      <c r="D59" s="655"/>
      <c r="E59" s="655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6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>
        <f t="shared" si="6"/>
        <v>0</v>
      </c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58" t="s">
        <v>24</v>
      </c>
      <c r="D60" s="659"/>
      <c r="E60" s="659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6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>
        <f t="shared" si="6"/>
        <v>0</v>
      </c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58" t="s">
        <v>26</v>
      </c>
      <c r="D61" s="659"/>
      <c r="E61" s="659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6"/>
        <v>0</v>
      </c>
      <c r="L61" s="90">
        <f t="shared" ref="L61:R61" si="21">L62+L63+L64+L65+L66+L67+L68+L69+L70+L71</f>
        <v>0</v>
      </c>
      <c r="M61" s="93">
        <f t="shared" si="21"/>
        <v>0</v>
      </c>
      <c r="N61" s="93">
        <f t="shared" si="21"/>
        <v>0</v>
      </c>
      <c r="O61" s="93">
        <f t="shared" si="21"/>
        <v>0</v>
      </c>
      <c r="P61" s="91">
        <f t="shared" si="21"/>
        <v>0</v>
      </c>
      <c r="Q61" s="94"/>
      <c r="R61" s="94">
        <f t="shared" si="21"/>
        <v>0</v>
      </c>
      <c r="S61" s="92"/>
      <c r="T61" s="90">
        <f>T62+T63+T64+T65+T66+T67+T68+T69+T70+T71</f>
        <v>0</v>
      </c>
      <c r="U61" s="91">
        <f t="shared" ref="U61:AE61" si="22">U62+U63+U64+U65+U66+U67+U68+U69+U70+U71</f>
        <v>0</v>
      </c>
      <c r="V61" s="94">
        <f t="shared" si="22"/>
        <v>0</v>
      </c>
      <c r="W61" s="94">
        <f t="shared" si="22"/>
        <v>0</v>
      </c>
      <c r="X61" s="91">
        <f t="shared" si="22"/>
        <v>0</v>
      </c>
      <c r="Y61" s="94">
        <f t="shared" si="22"/>
        <v>0</v>
      </c>
      <c r="Z61" s="94">
        <f t="shared" si="22"/>
        <v>0</v>
      </c>
      <c r="AA61" s="95">
        <f t="shared" si="22"/>
        <v>0</v>
      </c>
      <c r="AB61" s="346">
        <f t="shared" si="22"/>
        <v>0</v>
      </c>
      <c r="AC61" s="94">
        <f t="shared" si="22"/>
        <v>0</v>
      </c>
      <c r="AD61" s="94">
        <f t="shared" si="22"/>
        <v>0</v>
      </c>
      <c r="AE61" s="95">
        <f t="shared" si="22"/>
        <v>0</v>
      </c>
      <c r="AF61" s="52">
        <f t="shared" si="6"/>
        <v>0</v>
      </c>
      <c r="AG61" s="180"/>
    </row>
    <row r="62" spans="1:33" ht="15.75" hidden="1" customHeight="1" x14ac:dyDescent="0.25">
      <c r="B62" s="54"/>
      <c r="C62" s="47"/>
      <c r="D62" s="648" t="s">
        <v>795</v>
      </c>
      <c r="E62" s="648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6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>
        <f t="shared" si="6"/>
        <v>0</v>
      </c>
      <c r="AG62" s="180"/>
    </row>
    <row r="63" spans="1:33" ht="15.75" hidden="1" customHeight="1" x14ac:dyDescent="0.25">
      <c r="B63" s="54"/>
      <c r="C63" s="47"/>
      <c r="D63" s="648" t="s">
        <v>796</v>
      </c>
      <c r="E63" s="648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6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>
        <f t="shared" si="6"/>
        <v>0</v>
      </c>
      <c r="AG63" s="180"/>
    </row>
    <row r="64" spans="1:33" ht="15.75" hidden="1" customHeight="1" x14ac:dyDescent="0.25">
      <c r="B64" s="54"/>
      <c r="C64" s="47"/>
      <c r="D64" s="648" t="s">
        <v>460</v>
      </c>
      <c r="E64" s="648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6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>
        <f t="shared" si="6"/>
        <v>0</v>
      </c>
      <c r="AG64" s="180"/>
    </row>
    <row r="65" spans="1:33" ht="25.5" hidden="1" customHeight="1" x14ac:dyDescent="0.25">
      <c r="B65" s="54"/>
      <c r="C65" s="47"/>
      <c r="D65" s="649" t="s">
        <v>465</v>
      </c>
      <c r="E65" s="649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6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>
        <f t="shared" si="6"/>
        <v>0</v>
      </c>
      <c r="AG65" s="180"/>
    </row>
    <row r="66" spans="1:33" ht="15.75" hidden="1" customHeight="1" x14ac:dyDescent="0.25">
      <c r="B66" s="54"/>
      <c r="C66" s="47"/>
      <c r="D66" s="648" t="s">
        <v>396</v>
      </c>
      <c r="E66" s="648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6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>
        <f t="shared" si="6"/>
        <v>0</v>
      </c>
      <c r="AG66" s="180"/>
    </row>
    <row r="67" spans="1:33" ht="15.75" hidden="1" customHeight="1" x14ac:dyDescent="0.25">
      <c r="B67" s="54"/>
      <c r="C67" s="47"/>
      <c r="D67" s="648" t="s">
        <v>797</v>
      </c>
      <c r="E67" s="648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6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>
        <f t="shared" si="6"/>
        <v>0</v>
      </c>
      <c r="AG67" s="180"/>
    </row>
    <row r="68" spans="1:33" ht="25.5" hidden="1" customHeight="1" x14ac:dyDescent="0.25">
      <c r="B68" s="54"/>
      <c r="C68" s="47"/>
      <c r="D68" s="649" t="s">
        <v>474</v>
      </c>
      <c r="E68" s="649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6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>
        <f t="shared" si="6"/>
        <v>0</v>
      </c>
      <c r="AG68" s="180"/>
    </row>
    <row r="69" spans="1:33" ht="25.5" hidden="1" customHeight="1" x14ac:dyDescent="0.25">
      <c r="B69" s="54"/>
      <c r="C69" s="47"/>
      <c r="D69" s="649" t="s">
        <v>479</v>
      </c>
      <c r="E69" s="649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6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>
        <f t="shared" si="6"/>
        <v>0</v>
      </c>
      <c r="AG69" s="180"/>
    </row>
    <row r="70" spans="1:33" ht="25.5" hidden="1" customHeight="1" x14ac:dyDescent="0.25">
      <c r="B70" s="54"/>
      <c r="C70" s="47"/>
      <c r="D70" s="649" t="s">
        <v>483</v>
      </c>
      <c r="E70" s="649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6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>
        <f t="shared" ref="AF70:AF133" si="23">K70-J70</f>
        <v>0</v>
      </c>
      <c r="AG70" s="180"/>
    </row>
    <row r="71" spans="1:33" ht="25.5" hidden="1" customHeight="1" x14ac:dyDescent="0.25">
      <c r="B71" s="54"/>
      <c r="C71" s="47"/>
      <c r="D71" s="649" t="s">
        <v>488</v>
      </c>
      <c r="E71" s="649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6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>
        <f t="shared" si="23"/>
        <v>0</v>
      </c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58" t="s">
        <v>28</v>
      </c>
      <c r="D72" s="659"/>
      <c r="E72" s="659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6"/>
        <v>0</v>
      </c>
      <c r="L72" s="90">
        <f t="shared" ref="L72:R72" si="24">L73+L74+L75+L76+L77+L78+L79+L80+L81+L82</f>
        <v>0</v>
      </c>
      <c r="M72" s="93">
        <f t="shared" si="24"/>
        <v>0</v>
      </c>
      <c r="N72" s="93">
        <f t="shared" si="24"/>
        <v>0</v>
      </c>
      <c r="O72" s="93">
        <f t="shared" si="24"/>
        <v>0</v>
      </c>
      <c r="P72" s="91">
        <f t="shared" si="24"/>
        <v>0</v>
      </c>
      <c r="Q72" s="94"/>
      <c r="R72" s="94">
        <f t="shared" si="24"/>
        <v>0</v>
      </c>
      <c r="S72" s="92"/>
      <c r="T72" s="90">
        <f>T73+T74+T75+T76+T77+T78+T79+T80+T81+T82</f>
        <v>0</v>
      </c>
      <c r="U72" s="91">
        <f t="shared" ref="U72:AE72" si="25">U73+U74+U75+U76+U77+U78+U79+U80+U81+U82</f>
        <v>0</v>
      </c>
      <c r="V72" s="94">
        <f t="shared" si="25"/>
        <v>0</v>
      </c>
      <c r="W72" s="94">
        <f t="shared" si="25"/>
        <v>0</v>
      </c>
      <c r="X72" s="91">
        <f t="shared" si="25"/>
        <v>0</v>
      </c>
      <c r="Y72" s="94">
        <f t="shared" si="25"/>
        <v>0</v>
      </c>
      <c r="Z72" s="94">
        <f t="shared" si="25"/>
        <v>0</v>
      </c>
      <c r="AA72" s="95">
        <f t="shared" si="25"/>
        <v>0</v>
      </c>
      <c r="AB72" s="346">
        <f t="shared" si="25"/>
        <v>0</v>
      </c>
      <c r="AC72" s="94">
        <f t="shared" si="25"/>
        <v>0</v>
      </c>
      <c r="AD72" s="94">
        <f t="shared" si="25"/>
        <v>0</v>
      </c>
      <c r="AE72" s="95">
        <f t="shared" si="25"/>
        <v>0</v>
      </c>
      <c r="AF72" s="52">
        <f t="shared" si="23"/>
        <v>0</v>
      </c>
      <c r="AG72" s="180"/>
    </row>
    <row r="73" spans="1:33" ht="25.5" hidden="1" customHeight="1" x14ac:dyDescent="0.25">
      <c r="B73" s="54"/>
      <c r="C73" s="47"/>
      <c r="D73" s="649" t="s">
        <v>453</v>
      </c>
      <c r="E73" s="649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6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>
        <f t="shared" si="23"/>
        <v>0</v>
      </c>
      <c r="AG73" s="180"/>
    </row>
    <row r="74" spans="1:33" ht="25.5" hidden="1" customHeight="1" x14ac:dyDescent="0.25">
      <c r="B74" s="54"/>
      <c r="C74" s="47"/>
      <c r="D74" s="649" t="s">
        <v>457</v>
      </c>
      <c r="E74" s="649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6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>
        <f t="shared" si="23"/>
        <v>0</v>
      </c>
      <c r="AG74" s="180"/>
    </row>
    <row r="75" spans="1:33" ht="25.5" hidden="1" customHeight="1" x14ac:dyDescent="0.25">
      <c r="B75" s="54"/>
      <c r="C75" s="47"/>
      <c r="D75" s="649" t="s">
        <v>461</v>
      </c>
      <c r="E75" s="649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6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>
        <f t="shared" si="23"/>
        <v>0</v>
      </c>
      <c r="AG75" s="180"/>
    </row>
    <row r="76" spans="1:33" ht="25.5" hidden="1" customHeight="1" x14ac:dyDescent="0.25">
      <c r="B76" s="54"/>
      <c r="C76" s="47"/>
      <c r="D76" s="649" t="s">
        <v>466</v>
      </c>
      <c r="E76" s="649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6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>
        <f t="shared" si="23"/>
        <v>0</v>
      </c>
      <c r="AG76" s="180"/>
    </row>
    <row r="77" spans="1:33" ht="25.5" hidden="1" customHeight="1" x14ac:dyDescent="0.25">
      <c r="B77" s="54"/>
      <c r="C77" s="47"/>
      <c r="D77" s="649" t="s">
        <v>397</v>
      </c>
      <c r="E77" s="649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6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>
        <f t="shared" si="23"/>
        <v>0</v>
      </c>
      <c r="AG77" s="180"/>
    </row>
    <row r="78" spans="1:33" ht="25.5" hidden="1" customHeight="1" x14ac:dyDescent="0.25">
      <c r="B78" s="54"/>
      <c r="C78" s="47"/>
      <c r="D78" s="649" t="s">
        <v>470</v>
      </c>
      <c r="E78" s="649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6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>
        <f t="shared" si="23"/>
        <v>0</v>
      </c>
      <c r="AG78" s="180"/>
    </row>
    <row r="79" spans="1:33" ht="25.5" hidden="1" customHeight="1" x14ac:dyDescent="0.25">
      <c r="B79" s="54"/>
      <c r="C79" s="47"/>
      <c r="D79" s="649" t="s">
        <v>475</v>
      </c>
      <c r="E79" s="649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6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>
        <f t="shared" si="23"/>
        <v>0</v>
      </c>
      <c r="AG79" s="180"/>
    </row>
    <row r="80" spans="1:33" ht="25.5" hidden="1" customHeight="1" x14ac:dyDescent="0.25">
      <c r="B80" s="54"/>
      <c r="C80" s="47"/>
      <c r="D80" s="649" t="s">
        <v>480</v>
      </c>
      <c r="E80" s="649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6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>
        <f t="shared" si="23"/>
        <v>0</v>
      </c>
      <c r="AG80" s="180"/>
    </row>
    <row r="81" spans="1:33" ht="25.5" hidden="1" customHeight="1" x14ac:dyDescent="0.25">
      <c r="B81" s="54"/>
      <c r="C81" s="47"/>
      <c r="D81" s="649" t="s">
        <v>484</v>
      </c>
      <c r="E81" s="649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6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>
        <f t="shared" si="23"/>
        <v>0</v>
      </c>
      <c r="AG81" s="180"/>
    </row>
    <row r="82" spans="1:33" ht="25.5" hidden="1" customHeight="1" x14ac:dyDescent="0.25">
      <c r="B82" s="54"/>
      <c r="C82" s="47"/>
      <c r="D82" s="649" t="s">
        <v>489</v>
      </c>
      <c r="E82" s="649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6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>
        <f t="shared" si="23"/>
        <v>0</v>
      </c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56" t="s">
        <v>798</v>
      </c>
      <c r="D83" s="657"/>
      <c r="E83" s="657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6"/>
        <v>97470507</v>
      </c>
      <c r="K83" s="383">
        <f t="shared" si="26"/>
        <v>97470507</v>
      </c>
      <c r="L83" s="90">
        <f t="shared" ref="L83:R83" si="27">L84+L85+L86+L87+L88+L89+L90+L91+L92+L93</f>
        <v>0</v>
      </c>
      <c r="M83" s="93">
        <f t="shared" si="27"/>
        <v>0</v>
      </c>
      <c r="N83" s="93">
        <f t="shared" si="27"/>
        <v>0</v>
      </c>
      <c r="O83" s="93">
        <f t="shared" si="27"/>
        <v>97470507</v>
      </c>
      <c r="P83" s="91">
        <f t="shared" si="27"/>
        <v>0</v>
      </c>
      <c r="Q83" s="94"/>
      <c r="R83" s="94">
        <f t="shared" si="27"/>
        <v>0</v>
      </c>
      <c r="S83" s="92"/>
      <c r="T83" s="90">
        <f>T84+T85+T86+T87+T88+T89+T90+T91+T92+T93</f>
        <v>0</v>
      </c>
      <c r="U83" s="91">
        <f t="shared" ref="U83:AE83" si="28">U84+U85+U86+U87+U88+U89+U90+U91+U92+U93</f>
        <v>29138280</v>
      </c>
      <c r="V83" s="94">
        <f t="shared" si="28"/>
        <v>10777172</v>
      </c>
      <c r="W83" s="94">
        <f t="shared" si="28"/>
        <v>0</v>
      </c>
      <c r="X83" s="91">
        <f t="shared" si="28"/>
        <v>0</v>
      </c>
      <c r="Y83" s="94">
        <f t="shared" si="28"/>
        <v>33766267</v>
      </c>
      <c r="Z83" s="94">
        <f t="shared" si="28"/>
        <v>0</v>
      </c>
      <c r="AA83" s="95">
        <f t="shared" si="28"/>
        <v>0</v>
      </c>
      <c r="AB83" s="93">
        <f t="shared" si="28"/>
        <v>6577504</v>
      </c>
      <c r="AC83" s="94">
        <f t="shared" si="28"/>
        <v>450000</v>
      </c>
      <c r="AD83" s="94">
        <f t="shared" si="28"/>
        <v>16761284</v>
      </c>
      <c r="AE83" s="95">
        <f t="shared" si="28"/>
        <v>0</v>
      </c>
      <c r="AF83" s="52">
        <f t="shared" si="23"/>
        <v>0</v>
      </c>
      <c r="AG83" s="180"/>
    </row>
    <row r="84" spans="1:33" ht="15.75" hidden="1" customHeight="1" x14ac:dyDescent="0.25">
      <c r="B84" s="54"/>
      <c r="C84" s="47"/>
      <c r="D84" s="648" t="s">
        <v>454</v>
      </c>
      <c r="E84" s="648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>
        <f t="shared" si="23"/>
        <v>0</v>
      </c>
      <c r="AG84" s="180"/>
    </row>
    <row r="85" spans="1:33" ht="15.75" customHeight="1" x14ac:dyDescent="0.25">
      <c r="B85" s="54"/>
      <c r="C85" s="47"/>
      <c r="D85" s="648" t="s">
        <v>458</v>
      </c>
      <c r="E85" s="648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6"/>
        <v>63704240</v>
      </c>
      <c r="K85" s="76">
        <f t="shared" si="26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>
        <f t="shared" si="23"/>
        <v>0</v>
      </c>
      <c r="AG85" s="180"/>
    </row>
    <row r="86" spans="1:33" ht="15.75" customHeight="1" thickBot="1" x14ac:dyDescent="0.3">
      <c r="B86" s="54"/>
      <c r="C86" s="47"/>
      <c r="D86" s="648" t="s">
        <v>462</v>
      </c>
      <c r="E86" s="648"/>
      <c r="F86" s="76">
        <v>0</v>
      </c>
      <c r="G86" s="76">
        <v>0</v>
      </c>
      <c r="H86" s="76">
        <v>0</v>
      </c>
      <c r="I86" s="76">
        <v>0</v>
      </c>
      <c r="J86" s="76">
        <f t="shared" si="26"/>
        <v>33766267</v>
      </c>
      <c r="K86" s="76">
        <f t="shared" si="26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>
        <f t="shared" si="23"/>
        <v>0</v>
      </c>
      <c r="AG86" s="180"/>
    </row>
    <row r="87" spans="1:33" ht="15.75" hidden="1" customHeight="1" x14ac:dyDescent="0.25">
      <c r="B87" s="54"/>
      <c r="C87" s="47"/>
      <c r="D87" s="648" t="s">
        <v>799</v>
      </c>
      <c r="E87" s="648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6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>
        <f t="shared" si="23"/>
        <v>0</v>
      </c>
      <c r="AG87" s="180"/>
    </row>
    <row r="88" spans="1:33" ht="15.75" hidden="1" customHeight="1" x14ac:dyDescent="0.25">
      <c r="B88" s="54"/>
      <c r="C88" s="47"/>
      <c r="D88" s="648" t="s">
        <v>398</v>
      </c>
      <c r="E88" s="648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6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>
        <f t="shared" si="23"/>
        <v>0</v>
      </c>
      <c r="AG88" s="180"/>
    </row>
    <row r="89" spans="1:33" ht="15.75" hidden="1" customHeight="1" x14ac:dyDescent="0.25">
      <c r="B89" s="54"/>
      <c r="C89" s="47"/>
      <c r="D89" s="648" t="s">
        <v>471</v>
      </c>
      <c r="E89" s="648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6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>
        <f t="shared" si="23"/>
        <v>0</v>
      </c>
      <c r="AG89" s="180"/>
    </row>
    <row r="90" spans="1:33" ht="25.5" hidden="1" customHeight="1" x14ac:dyDescent="0.25">
      <c r="B90" s="54"/>
      <c r="C90" s="47"/>
      <c r="D90" s="649" t="s">
        <v>476</v>
      </c>
      <c r="E90" s="649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6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>
        <f t="shared" si="23"/>
        <v>0</v>
      </c>
      <c r="AG90" s="180"/>
    </row>
    <row r="91" spans="1:33" ht="15.75" hidden="1" customHeight="1" x14ac:dyDescent="0.25">
      <c r="B91" s="54"/>
      <c r="C91" s="47"/>
      <c r="D91" s="648" t="s">
        <v>800</v>
      </c>
      <c r="E91" s="648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6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>
        <f t="shared" si="23"/>
        <v>0</v>
      </c>
      <c r="AG91" s="180"/>
    </row>
    <row r="92" spans="1:33" ht="25.5" hidden="1" customHeight="1" x14ac:dyDescent="0.25">
      <c r="B92" s="54"/>
      <c r="C92" s="47"/>
      <c r="D92" s="649" t="s">
        <v>485</v>
      </c>
      <c r="E92" s="649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6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>
        <f t="shared" si="23"/>
        <v>0</v>
      </c>
      <c r="AG92" s="180"/>
    </row>
    <row r="93" spans="1:33" ht="25.5" hidden="1" customHeight="1" thickBot="1" x14ac:dyDescent="0.3">
      <c r="B93" s="56"/>
      <c r="C93" s="48"/>
      <c r="D93" s="660" t="s">
        <v>490</v>
      </c>
      <c r="E93" s="660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6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>
        <f t="shared" si="23"/>
        <v>0</v>
      </c>
      <c r="AG93" s="180"/>
    </row>
    <row r="94" spans="1:33" ht="15.75" thickBot="1" x14ac:dyDescent="0.3">
      <c r="B94" s="96" t="s">
        <v>30</v>
      </c>
      <c r="C94" s="653" t="s">
        <v>31</v>
      </c>
      <c r="D94" s="663"/>
      <c r="E94" s="663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9">J100+J105+J116</f>
        <v>9754500</v>
      </c>
      <c r="K94" s="568">
        <f t="shared" si="29"/>
        <v>9754500</v>
      </c>
      <c r="L94" s="82">
        <f t="shared" ref="L94:R94" si="30">L95+L98+L99+L100+L105+L116</f>
        <v>0</v>
      </c>
      <c r="M94" s="85">
        <f t="shared" si="30"/>
        <v>0</v>
      </c>
      <c r="N94" s="85">
        <f t="shared" si="30"/>
        <v>0</v>
      </c>
      <c r="O94" s="85">
        <f t="shared" si="30"/>
        <v>0</v>
      </c>
      <c r="P94" s="83">
        <f t="shared" si="30"/>
        <v>0</v>
      </c>
      <c r="Q94" s="86"/>
      <c r="R94" s="86">
        <f t="shared" si="30"/>
        <v>9754500</v>
      </c>
      <c r="S94" s="84"/>
      <c r="T94" s="82">
        <f>T95+T98+T99+T100+T105+T116</f>
        <v>84737</v>
      </c>
      <c r="U94" s="83">
        <f t="shared" ref="U94:AE94" si="31">U95+U98+U99+U100+U105+U116</f>
        <v>305326</v>
      </c>
      <c r="V94" s="86">
        <f t="shared" si="31"/>
        <v>2955217</v>
      </c>
      <c r="W94" s="86">
        <f t="shared" si="31"/>
        <v>577644</v>
      </c>
      <c r="X94" s="83">
        <f t="shared" si="31"/>
        <v>674096</v>
      </c>
      <c r="Y94" s="86">
        <f t="shared" si="31"/>
        <v>180007</v>
      </c>
      <c r="Z94" s="86">
        <f t="shared" si="31"/>
        <v>260331</v>
      </c>
      <c r="AA94" s="87">
        <f t="shared" si="31"/>
        <v>754359</v>
      </c>
      <c r="AB94" s="338">
        <f t="shared" si="31"/>
        <v>885035</v>
      </c>
      <c r="AC94" s="86">
        <f t="shared" si="31"/>
        <v>1031384</v>
      </c>
      <c r="AD94" s="86">
        <f t="shared" si="31"/>
        <v>957007</v>
      </c>
      <c r="AE94" s="87">
        <f t="shared" si="31"/>
        <v>1089357</v>
      </c>
      <c r="AF94" s="52">
        <f t="shared" si="23"/>
        <v>0</v>
      </c>
      <c r="AG94" s="180"/>
    </row>
    <row r="95" spans="1:33" s="18" customFormat="1" ht="15" hidden="1" customHeight="1" x14ac:dyDescent="0.25">
      <c r="A95" s="118"/>
      <c r="B95" s="108" t="s">
        <v>732</v>
      </c>
      <c r="C95" s="654" t="s">
        <v>32</v>
      </c>
      <c r="D95" s="655"/>
      <c r="E95" s="655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6"/>
        <v>0</v>
      </c>
      <c r="L95" s="109">
        <f t="shared" ref="L95:R95" si="32">L96+L97</f>
        <v>0</v>
      </c>
      <c r="M95" s="112">
        <f t="shared" si="32"/>
        <v>0</v>
      </c>
      <c r="N95" s="112">
        <f t="shared" si="32"/>
        <v>0</v>
      </c>
      <c r="O95" s="112">
        <f t="shared" si="32"/>
        <v>0</v>
      </c>
      <c r="P95" s="110">
        <f t="shared" si="32"/>
        <v>0</v>
      </c>
      <c r="Q95" s="113"/>
      <c r="R95" s="113">
        <f t="shared" si="32"/>
        <v>0</v>
      </c>
      <c r="S95" s="111"/>
      <c r="T95" s="109">
        <f>T96+T97</f>
        <v>0</v>
      </c>
      <c r="U95" s="110">
        <f t="shared" ref="U95:AE95" si="33">U96+U97</f>
        <v>0</v>
      </c>
      <c r="V95" s="113">
        <f t="shared" si="33"/>
        <v>0</v>
      </c>
      <c r="W95" s="113">
        <f t="shared" si="33"/>
        <v>0</v>
      </c>
      <c r="X95" s="110">
        <f t="shared" si="33"/>
        <v>0</v>
      </c>
      <c r="Y95" s="113">
        <f t="shared" si="33"/>
        <v>0</v>
      </c>
      <c r="Z95" s="113">
        <f t="shared" si="33"/>
        <v>0</v>
      </c>
      <c r="AA95" s="114">
        <f t="shared" si="33"/>
        <v>0</v>
      </c>
      <c r="AB95" s="381">
        <f t="shared" si="33"/>
        <v>0</v>
      </c>
      <c r="AC95" s="113">
        <f t="shared" si="33"/>
        <v>0</v>
      </c>
      <c r="AD95" s="113">
        <f t="shared" si="33"/>
        <v>0</v>
      </c>
      <c r="AE95" s="114">
        <f t="shared" si="33"/>
        <v>0</v>
      </c>
      <c r="AF95" s="52">
        <f t="shared" si="23"/>
        <v>0</v>
      </c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6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>
        <f t="shared" si="23"/>
        <v>0</v>
      </c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6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>
        <f t="shared" si="23"/>
        <v>0</v>
      </c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61" t="s">
        <v>917</v>
      </c>
      <c r="D98" s="662"/>
      <c r="E98" s="662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6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>
        <f t="shared" si="23"/>
        <v>0</v>
      </c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61" t="s">
        <v>918</v>
      </c>
      <c r="D99" s="662"/>
      <c r="E99" s="662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6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>
        <f t="shared" si="23"/>
        <v>0</v>
      </c>
      <c r="AG99" s="180"/>
    </row>
    <row r="100" spans="1:34" s="18" customFormat="1" x14ac:dyDescent="0.25">
      <c r="A100" s="118" t="s">
        <v>34</v>
      </c>
      <c r="B100" s="88" t="s">
        <v>734</v>
      </c>
      <c r="C100" s="661" t="s">
        <v>35</v>
      </c>
      <c r="D100" s="662"/>
      <c r="E100" s="662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6"/>
        <v>3000000</v>
      </c>
      <c r="L100" s="90">
        <f t="shared" ref="L100:R100" si="34">L101+L102+L103+L104</f>
        <v>0</v>
      </c>
      <c r="M100" s="93">
        <f t="shared" si="34"/>
        <v>0</v>
      </c>
      <c r="N100" s="93">
        <f t="shared" si="34"/>
        <v>0</v>
      </c>
      <c r="O100" s="93">
        <f t="shared" si="34"/>
        <v>0</v>
      </c>
      <c r="P100" s="91">
        <f t="shared" si="34"/>
        <v>0</v>
      </c>
      <c r="Q100" s="94"/>
      <c r="R100" s="94">
        <f t="shared" si="34"/>
        <v>3000000</v>
      </c>
      <c r="S100" s="92"/>
      <c r="T100" s="90">
        <f>T101+T102+T103+T104</f>
        <v>0</v>
      </c>
      <c r="U100" s="91">
        <f t="shared" ref="U100:AE100" si="35">U101+U102+U103+U104</f>
        <v>91400</v>
      </c>
      <c r="V100" s="94">
        <f t="shared" si="35"/>
        <v>1239354</v>
      </c>
      <c r="W100" s="94">
        <f t="shared" si="35"/>
        <v>45000</v>
      </c>
      <c r="X100" s="91">
        <f t="shared" si="35"/>
        <v>66221</v>
      </c>
      <c r="Y100" s="94">
        <f t="shared" si="35"/>
        <v>15000</v>
      </c>
      <c r="Z100" s="94">
        <f t="shared" si="35"/>
        <v>7500</v>
      </c>
      <c r="AA100" s="95">
        <f t="shared" si="35"/>
        <v>353040</v>
      </c>
      <c r="AB100" s="341">
        <f t="shared" si="35"/>
        <v>350000</v>
      </c>
      <c r="AC100" s="94">
        <f t="shared" si="35"/>
        <v>250000</v>
      </c>
      <c r="AD100" s="94">
        <f t="shared" si="35"/>
        <v>300000</v>
      </c>
      <c r="AE100" s="95">
        <f t="shared" si="35"/>
        <v>282485</v>
      </c>
      <c r="AF100" s="52">
        <f t="shared" si="23"/>
        <v>0</v>
      </c>
      <c r="AG100" s="180"/>
    </row>
    <row r="101" spans="1:34" ht="15" hidden="1" customHeight="1" x14ac:dyDescent="0.25">
      <c r="B101" s="54"/>
      <c r="C101" s="2"/>
      <c r="D101" s="648" t="s">
        <v>316</v>
      </c>
      <c r="E101" s="648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6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>
        <f t="shared" si="23"/>
        <v>0</v>
      </c>
      <c r="AG101" s="180"/>
    </row>
    <row r="102" spans="1:34" ht="15" hidden="1" customHeight="1" x14ac:dyDescent="0.25">
      <c r="B102" s="54"/>
      <c r="C102" s="2"/>
      <c r="D102" s="648" t="s">
        <v>317</v>
      </c>
      <c r="E102" s="648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6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>
        <f t="shared" si="23"/>
        <v>0</v>
      </c>
      <c r="AG102" s="180"/>
    </row>
    <row r="103" spans="1:34" ht="15" hidden="1" customHeight="1" x14ac:dyDescent="0.25">
      <c r="B103" s="54"/>
      <c r="C103" s="2"/>
      <c r="D103" s="648" t="s">
        <v>318</v>
      </c>
      <c r="E103" s="648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6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>
        <f t="shared" si="23"/>
        <v>0</v>
      </c>
      <c r="AG103" s="180"/>
    </row>
    <row r="104" spans="1:34" x14ac:dyDescent="0.25">
      <c r="B104" s="54"/>
      <c r="C104" s="2"/>
      <c r="D104" s="648" t="s">
        <v>319</v>
      </c>
      <c r="E104" s="648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6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>
        <f t="shared" si="23"/>
        <v>0</v>
      </c>
      <c r="AG104" s="180"/>
      <c r="AH104" s="180"/>
    </row>
    <row r="105" spans="1:34" s="18" customFormat="1" x14ac:dyDescent="0.25">
      <c r="A105" s="118"/>
      <c r="B105" s="88" t="s">
        <v>735</v>
      </c>
      <c r="C105" s="661" t="s">
        <v>37</v>
      </c>
      <c r="D105" s="662"/>
      <c r="E105" s="662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6"/>
        <v>5204500</v>
      </c>
      <c r="L105" s="90">
        <f t="shared" ref="L105:R105" si="36">L106+L109+L110+L111+L112</f>
        <v>0</v>
      </c>
      <c r="M105" s="93">
        <f t="shared" si="36"/>
        <v>0</v>
      </c>
      <c r="N105" s="93">
        <f t="shared" si="36"/>
        <v>0</v>
      </c>
      <c r="O105" s="93">
        <f t="shared" si="36"/>
        <v>0</v>
      </c>
      <c r="P105" s="91">
        <f t="shared" si="36"/>
        <v>0</v>
      </c>
      <c r="Q105" s="94"/>
      <c r="R105" s="94">
        <f t="shared" si="36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7">X106+X109+X110+X111+X112</f>
        <v>581160</v>
      </c>
      <c r="Y105" s="94">
        <f t="shared" si="37"/>
        <v>157302</v>
      </c>
      <c r="Z105" s="94">
        <f t="shared" si="37"/>
        <v>251863</v>
      </c>
      <c r="AA105" s="95">
        <f t="shared" si="37"/>
        <v>172400</v>
      </c>
      <c r="AB105" s="341">
        <f t="shared" si="37"/>
        <v>424999</v>
      </c>
      <c r="AC105" s="94">
        <f t="shared" si="37"/>
        <v>646861</v>
      </c>
      <c r="AD105" s="94">
        <f t="shared" si="37"/>
        <v>424999</v>
      </c>
      <c r="AE105" s="95">
        <f t="shared" si="37"/>
        <v>681872</v>
      </c>
      <c r="AF105" s="52">
        <f t="shared" si="23"/>
        <v>0</v>
      </c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8">SUM(T106:AE106)</f>
        <v>3900000</v>
      </c>
      <c r="L106" s="74">
        <f t="shared" ref="L106:R106" si="39">L107+L108</f>
        <v>0</v>
      </c>
      <c r="M106" s="43">
        <f t="shared" si="39"/>
        <v>0</v>
      </c>
      <c r="N106" s="43">
        <f t="shared" si="39"/>
        <v>0</v>
      </c>
      <c r="O106" s="43">
        <f t="shared" si="39"/>
        <v>0</v>
      </c>
      <c r="P106" s="13">
        <f t="shared" si="39"/>
        <v>0</v>
      </c>
      <c r="Q106" s="79"/>
      <c r="R106" s="79">
        <f t="shared" si="39"/>
        <v>3900000</v>
      </c>
      <c r="S106" s="75"/>
      <c r="T106" s="74">
        <f>T107+T108</f>
        <v>500</v>
      </c>
      <c r="U106" s="13">
        <f t="shared" ref="U106:AE106" si="40">U107+U108</f>
        <v>122700</v>
      </c>
      <c r="V106" s="79">
        <f t="shared" si="40"/>
        <v>877700</v>
      </c>
      <c r="W106" s="79">
        <f t="shared" si="40"/>
        <v>239100</v>
      </c>
      <c r="X106" s="13">
        <f t="shared" si="40"/>
        <v>523122</v>
      </c>
      <c r="Y106" s="79">
        <f t="shared" si="40"/>
        <v>153150</v>
      </c>
      <c r="Z106" s="79">
        <f t="shared" si="40"/>
        <v>246300</v>
      </c>
      <c r="AA106" s="45">
        <f t="shared" si="40"/>
        <v>59112</v>
      </c>
      <c r="AB106" s="342">
        <f t="shared" si="40"/>
        <v>366666</v>
      </c>
      <c r="AC106" s="79">
        <f t="shared" si="40"/>
        <v>571340</v>
      </c>
      <c r="AD106" s="79">
        <f t="shared" si="40"/>
        <v>366666</v>
      </c>
      <c r="AE106" s="45">
        <f t="shared" si="40"/>
        <v>373644</v>
      </c>
      <c r="AF106" s="52">
        <f t="shared" si="23"/>
        <v>0</v>
      </c>
      <c r="AG106" s="195"/>
    </row>
    <row r="107" spans="1:34" x14ac:dyDescent="0.25">
      <c r="B107" s="54"/>
      <c r="C107" s="2"/>
      <c r="D107" s="648" t="s">
        <v>399</v>
      </c>
      <c r="E107" s="648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>
        <f t="shared" si="23"/>
        <v>0</v>
      </c>
      <c r="AG107" s="180"/>
      <c r="AH107" s="180"/>
    </row>
    <row r="108" spans="1:34" ht="15" hidden="1" customHeight="1" x14ac:dyDescent="0.25">
      <c r="B108" s="54"/>
      <c r="C108" s="2"/>
      <c r="D108" s="648" t="s">
        <v>400</v>
      </c>
      <c r="E108" s="648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8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>
        <f t="shared" si="23"/>
        <v>0</v>
      </c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8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>
        <f t="shared" si="23"/>
        <v>0</v>
      </c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8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>
        <f t="shared" si="23"/>
        <v>0</v>
      </c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>
        <f t="shared" si="23"/>
        <v>0</v>
      </c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8"/>
        <v>4500</v>
      </c>
      <c r="L112" s="74">
        <f t="shared" ref="L112:R112" si="41">L113+L114+L115</f>
        <v>0</v>
      </c>
      <c r="M112" s="43">
        <f t="shared" si="41"/>
        <v>0</v>
      </c>
      <c r="N112" s="43">
        <f t="shared" si="41"/>
        <v>0</v>
      </c>
      <c r="O112" s="43">
        <f t="shared" si="41"/>
        <v>0</v>
      </c>
      <c r="P112" s="13">
        <f t="shared" si="41"/>
        <v>0</v>
      </c>
      <c r="Q112" s="79"/>
      <c r="R112" s="79">
        <f t="shared" si="41"/>
        <v>4500</v>
      </c>
      <c r="S112" s="75"/>
      <c r="T112" s="74">
        <f>T113+T114+T115</f>
        <v>2395</v>
      </c>
      <c r="U112" s="13">
        <f t="shared" ref="U112:AE112" si="42">U113+U114+U115</f>
        <v>2105</v>
      </c>
      <c r="V112" s="79">
        <f t="shared" si="42"/>
        <v>0</v>
      </c>
      <c r="W112" s="79">
        <f t="shared" si="42"/>
        <v>0</v>
      </c>
      <c r="X112" s="13">
        <f t="shared" si="42"/>
        <v>0</v>
      </c>
      <c r="Y112" s="79">
        <f t="shared" si="42"/>
        <v>0</v>
      </c>
      <c r="Z112" s="79">
        <f t="shared" si="42"/>
        <v>0</v>
      </c>
      <c r="AA112" s="45">
        <f t="shared" si="42"/>
        <v>0</v>
      </c>
      <c r="AB112" s="342">
        <f t="shared" si="42"/>
        <v>0</v>
      </c>
      <c r="AC112" s="79">
        <f t="shared" si="42"/>
        <v>0</v>
      </c>
      <c r="AD112" s="79">
        <f t="shared" si="42"/>
        <v>0</v>
      </c>
      <c r="AE112" s="45">
        <f t="shared" si="42"/>
        <v>0</v>
      </c>
      <c r="AF112" s="52">
        <f t="shared" si="23"/>
        <v>0</v>
      </c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8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>
        <f t="shared" si="23"/>
        <v>0</v>
      </c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8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>
        <f t="shared" si="23"/>
        <v>0</v>
      </c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8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>
        <f t="shared" si="23"/>
        <v>0</v>
      </c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61" t="s">
        <v>42</v>
      </c>
      <c r="D116" s="662"/>
      <c r="E116" s="662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8"/>
        <v>1550000</v>
      </c>
      <c r="L116" s="90">
        <f t="shared" ref="L116:R116" si="43">L117+L118+L119+L120+L121+L122+L123+L124+L125+L126+L127+L128</f>
        <v>0</v>
      </c>
      <c r="M116" s="93">
        <f t="shared" si="43"/>
        <v>0</v>
      </c>
      <c r="N116" s="93">
        <f t="shared" si="43"/>
        <v>0</v>
      </c>
      <c r="O116" s="93">
        <f t="shared" si="43"/>
        <v>0</v>
      </c>
      <c r="P116" s="91">
        <f t="shared" si="43"/>
        <v>0</v>
      </c>
      <c r="Q116" s="94"/>
      <c r="R116" s="94">
        <f t="shared" si="43"/>
        <v>1550000</v>
      </c>
      <c r="S116" s="92"/>
      <c r="T116" s="90">
        <f>T117+T118+T119+T120+T121+T122+T123+T124+T125+T126+T127+T128</f>
        <v>76092</v>
      </c>
      <c r="U116" s="91">
        <f t="shared" ref="U116:AE116" si="44">U117+U118+U119+U120+U121+U122+U123+U124+U125+U126+U127+U128</f>
        <v>38885</v>
      </c>
      <c r="V116" s="94">
        <f t="shared" si="44"/>
        <v>378141</v>
      </c>
      <c r="W116" s="94">
        <f t="shared" si="44"/>
        <v>191008</v>
      </c>
      <c r="X116" s="91">
        <f t="shared" si="44"/>
        <v>26715</v>
      </c>
      <c r="Y116" s="94">
        <f t="shared" si="44"/>
        <v>7705</v>
      </c>
      <c r="Z116" s="94">
        <f t="shared" si="44"/>
        <v>968</v>
      </c>
      <c r="AA116" s="95">
        <f t="shared" si="44"/>
        <v>228919</v>
      </c>
      <c r="AB116" s="341">
        <f t="shared" si="44"/>
        <v>110036</v>
      </c>
      <c r="AC116" s="94">
        <f t="shared" si="44"/>
        <v>134523</v>
      </c>
      <c r="AD116" s="94">
        <f t="shared" si="44"/>
        <v>232008</v>
      </c>
      <c r="AE116" s="95">
        <f t="shared" si="44"/>
        <v>125000</v>
      </c>
      <c r="AF116" s="52">
        <f t="shared" si="23"/>
        <v>0</v>
      </c>
      <c r="AG116" s="180"/>
      <c r="AH116" s="180"/>
    </row>
    <row r="117" spans="1:34" ht="15" hidden="1" customHeight="1" x14ac:dyDescent="0.25">
      <c r="B117" s="54"/>
      <c r="C117" s="2"/>
      <c r="D117" s="648" t="s">
        <v>322</v>
      </c>
      <c r="E117" s="648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8"/>
        <v>0</v>
      </c>
      <c r="L117" s="72"/>
      <c r="M117" s="42"/>
      <c r="N117" s="42"/>
      <c r="O117" s="42"/>
      <c r="P117" s="1"/>
      <c r="Q117" s="78"/>
      <c r="R117" s="78">
        <f t="shared" ref="R117:R128" si="45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>
        <f t="shared" si="23"/>
        <v>0</v>
      </c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48" t="s">
        <v>323</v>
      </c>
      <c r="E118" s="648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8"/>
        <v>0</v>
      </c>
      <c r="L118" s="72"/>
      <c r="M118" s="42"/>
      <c r="N118" s="42"/>
      <c r="O118" s="42"/>
      <c r="P118" s="1"/>
      <c r="Q118" s="78"/>
      <c r="R118" s="78">
        <f t="shared" si="45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>
        <f t="shared" si="23"/>
        <v>0</v>
      </c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48" t="s">
        <v>324</v>
      </c>
      <c r="E119" s="648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8"/>
        <v>0</v>
      </c>
      <c r="L119" s="72"/>
      <c r="M119" s="42"/>
      <c r="N119" s="42"/>
      <c r="O119" s="42"/>
      <c r="P119" s="1"/>
      <c r="Q119" s="78"/>
      <c r="R119" s="78">
        <f t="shared" si="45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>
        <f t="shared" si="23"/>
        <v>0</v>
      </c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48" t="s">
        <v>325</v>
      </c>
      <c r="E120" s="648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8"/>
        <v>0</v>
      </c>
      <c r="L120" s="72"/>
      <c r="M120" s="42"/>
      <c r="N120" s="42"/>
      <c r="O120" s="42"/>
      <c r="P120" s="1"/>
      <c r="Q120" s="78"/>
      <c r="R120" s="78">
        <f t="shared" si="45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>
        <f t="shared" si="23"/>
        <v>0</v>
      </c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48" t="s">
        <v>326</v>
      </c>
      <c r="E121" s="648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8"/>
        <v>0</v>
      </c>
      <c r="L121" s="72"/>
      <c r="M121" s="42"/>
      <c r="N121" s="42"/>
      <c r="O121" s="42"/>
      <c r="P121" s="1"/>
      <c r="Q121" s="78"/>
      <c r="R121" s="78">
        <f t="shared" si="45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>
        <f t="shared" si="23"/>
        <v>0</v>
      </c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48" t="s">
        <v>327</v>
      </c>
      <c r="E122" s="648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8"/>
        <v>0</v>
      </c>
      <c r="L122" s="72"/>
      <c r="M122" s="42"/>
      <c r="N122" s="42"/>
      <c r="O122" s="42"/>
      <c r="P122" s="1"/>
      <c r="Q122" s="78"/>
      <c r="R122" s="78">
        <f t="shared" si="45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>
        <f t="shared" si="23"/>
        <v>0</v>
      </c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48" t="s">
        <v>328</v>
      </c>
      <c r="E123" s="648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8"/>
        <v>0</v>
      </c>
      <c r="L123" s="72"/>
      <c r="M123" s="42"/>
      <c r="N123" s="42"/>
      <c r="O123" s="42"/>
      <c r="P123" s="1"/>
      <c r="Q123" s="78"/>
      <c r="R123" s="78">
        <f t="shared" si="45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>
        <f t="shared" si="23"/>
        <v>0</v>
      </c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48" t="s">
        <v>329</v>
      </c>
      <c r="E124" s="648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8"/>
        <v>0</v>
      </c>
      <c r="L124" s="72"/>
      <c r="M124" s="42"/>
      <c r="N124" s="42"/>
      <c r="O124" s="42"/>
      <c r="P124" s="1"/>
      <c r="Q124" s="78"/>
      <c r="R124" s="78">
        <f t="shared" si="45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>
        <f t="shared" si="23"/>
        <v>0</v>
      </c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48" t="s">
        <v>330</v>
      </c>
      <c r="E125" s="648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8"/>
        <v>0</v>
      </c>
      <c r="L125" s="72"/>
      <c r="M125" s="42"/>
      <c r="N125" s="42"/>
      <c r="O125" s="42"/>
      <c r="P125" s="1"/>
      <c r="Q125" s="78"/>
      <c r="R125" s="78">
        <f t="shared" si="45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>
        <f t="shared" si="23"/>
        <v>0</v>
      </c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48" t="s">
        <v>872</v>
      </c>
      <c r="E126" s="648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8"/>
        <v>0</v>
      </c>
      <c r="L126" s="72"/>
      <c r="M126" s="42"/>
      <c r="N126" s="42"/>
      <c r="O126" s="42"/>
      <c r="P126" s="1"/>
      <c r="Q126" s="78"/>
      <c r="R126" s="78">
        <f t="shared" si="45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>
        <f t="shared" si="23"/>
        <v>0</v>
      </c>
      <c r="AG126" s="180"/>
      <c r="AH126" s="180"/>
    </row>
    <row r="127" spans="1:34" x14ac:dyDescent="0.25">
      <c r="B127" s="56"/>
      <c r="C127" s="20"/>
      <c r="D127" s="648" t="s">
        <v>873</v>
      </c>
      <c r="E127" s="648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8"/>
        <v>1500000</v>
      </c>
      <c r="L127" s="72"/>
      <c r="M127" s="42"/>
      <c r="N127" s="42"/>
      <c r="O127" s="42"/>
      <c r="P127" s="1"/>
      <c r="Q127" s="78"/>
      <c r="R127" s="78">
        <f t="shared" si="45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>
        <f t="shared" si="23"/>
        <v>0</v>
      </c>
      <c r="AG127" s="180"/>
      <c r="AH127" s="180"/>
    </row>
    <row r="128" spans="1:34" ht="15.75" thickBot="1" x14ac:dyDescent="0.3">
      <c r="B128" s="56"/>
      <c r="C128" s="20"/>
      <c r="D128" s="664" t="s">
        <v>331</v>
      </c>
      <c r="E128" s="664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8"/>
        <v>50000</v>
      </c>
      <c r="L128" s="72"/>
      <c r="M128" s="42"/>
      <c r="N128" s="42"/>
      <c r="O128" s="42"/>
      <c r="P128" s="1"/>
      <c r="Q128" s="78"/>
      <c r="R128" s="78">
        <f t="shared" si="45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>
        <f t="shared" si="23"/>
        <v>0</v>
      </c>
      <c r="AG128" s="180"/>
      <c r="AH128" s="180"/>
    </row>
    <row r="129" spans="1:33" ht="15.75" thickBot="1" x14ac:dyDescent="0.3">
      <c r="B129" s="96" t="s">
        <v>43</v>
      </c>
      <c r="C129" s="665" t="s">
        <v>44</v>
      </c>
      <c r="D129" s="666"/>
      <c r="E129" s="666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6">J131+J139+J147+J158+J168</f>
        <v>1270051</v>
      </c>
      <c r="K129" s="568">
        <f t="shared" si="46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7">R130+R131+R139+R147+R155+R156+R157+R158+R164+R167+R168</f>
        <v>0</v>
      </c>
      <c r="S129" s="84"/>
      <c r="T129" s="82">
        <f t="shared" si="47"/>
        <v>143</v>
      </c>
      <c r="U129" s="83">
        <f t="shared" si="47"/>
        <v>22655</v>
      </c>
      <c r="V129" s="86">
        <f t="shared" si="47"/>
        <v>137594</v>
      </c>
      <c r="W129" s="86">
        <f t="shared" si="47"/>
        <v>13212</v>
      </c>
      <c r="X129" s="83">
        <f t="shared" si="47"/>
        <v>115122</v>
      </c>
      <c r="Y129" s="86">
        <f t="shared" si="47"/>
        <v>42157</v>
      </c>
      <c r="Z129" s="86">
        <f t="shared" si="47"/>
        <v>27126</v>
      </c>
      <c r="AA129" s="87">
        <f t="shared" si="47"/>
        <v>361303</v>
      </c>
      <c r="AB129" s="338">
        <f t="shared" si="47"/>
        <v>109619</v>
      </c>
      <c r="AC129" s="86">
        <f t="shared" si="47"/>
        <v>13378</v>
      </c>
      <c r="AD129" s="86">
        <f t="shared" si="47"/>
        <v>45991</v>
      </c>
      <c r="AE129" s="87">
        <f t="shared" si="47"/>
        <v>368728</v>
      </c>
      <c r="AF129" s="52">
        <f t="shared" si="23"/>
        <v>0</v>
      </c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67" t="s">
        <v>402</v>
      </c>
      <c r="D130" s="668"/>
      <c r="E130" s="66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8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>
        <f t="shared" si="23"/>
        <v>0</v>
      </c>
      <c r="AG130" s="180"/>
    </row>
    <row r="131" spans="1:33" s="41" customFormat="1" x14ac:dyDescent="0.25">
      <c r="A131" s="118" t="s">
        <v>46</v>
      </c>
      <c r="B131" s="101" t="s">
        <v>740</v>
      </c>
      <c r="C131" s="669" t="s">
        <v>47</v>
      </c>
      <c r="D131" s="670"/>
      <c r="E131" s="670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8"/>
        <v>351866</v>
      </c>
      <c r="L131" s="102">
        <f t="shared" ref="L131:R131" si="48">L132+L133+L134</f>
        <v>346866</v>
      </c>
      <c r="M131" s="105">
        <f t="shared" si="48"/>
        <v>0</v>
      </c>
      <c r="N131" s="105">
        <f t="shared" si="48"/>
        <v>5000</v>
      </c>
      <c r="O131" s="105">
        <f t="shared" si="48"/>
        <v>0</v>
      </c>
      <c r="P131" s="103">
        <f t="shared" si="48"/>
        <v>0</v>
      </c>
      <c r="Q131" s="106"/>
      <c r="R131" s="106">
        <f t="shared" si="48"/>
        <v>0</v>
      </c>
      <c r="S131" s="104"/>
      <c r="T131" s="102">
        <f>T132+T133+T134</f>
        <v>0</v>
      </c>
      <c r="U131" s="103">
        <f t="shared" ref="U131:AE131" si="49">U132+U133+U134</f>
        <v>0</v>
      </c>
      <c r="V131" s="106">
        <f t="shared" si="49"/>
        <v>0</v>
      </c>
      <c r="W131" s="106">
        <f t="shared" si="49"/>
        <v>0</v>
      </c>
      <c r="X131" s="103">
        <f t="shared" si="49"/>
        <v>115000</v>
      </c>
      <c r="Y131" s="106">
        <f t="shared" si="49"/>
        <v>0</v>
      </c>
      <c r="Z131" s="106">
        <f t="shared" si="49"/>
        <v>27000</v>
      </c>
      <c r="AA131" s="107">
        <f t="shared" si="49"/>
        <v>0</v>
      </c>
      <c r="AB131" s="345">
        <f t="shared" si="49"/>
        <v>61780</v>
      </c>
      <c r="AC131" s="106">
        <f t="shared" si="49"/>
        <v>4400</v>
      </c>
      <c r="AD131" s="106">
        <f t="shared" si="49"/>
        <v>38280</v>
      </c>
      <c r="AE131" s="107">
        <f t="shared" si="49"/>
        <v>105406</v>
      </c>
      <c r="AF131" s="52">
        <f t="shared" si="23"/>
        <v>0</v>
      </c>
      <c r="AG131" s="180"/>
    </row>
    <row r="132" spans="1:33" s="199" customFormat="1" ht="15" hidden="1" customHeight="1" x14ac:dyDescent="0.25">
      <c r="A132" s="118"/>
      <c r="B132" s="181"/>
      <c r="C132" s="190"/>
      <c r="D132" s="671" t="s">
        <v>332</v>
      </c>
      <c r="E132" s="671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8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>
        <f t="shared" si="23"/>
        <v>0</v>
      </c>
      <c r="AG132" s="200"/>
    </row>
    <row r="133" spans="1:33" s="199" customFormat="1" ht="15" hidden="1" customHeight="1" x14ac:dyDescent="0.25">
      <c r="A133" s="118"/>
      <c r="B133" s="181"/>
      <c r="C133" s="190"/>
      <c r="D133" s="671" t="s">
        <v>333</v>
      </c>
      <c r="E133" s="671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8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>
        <f t="shared" si="23"/>
        <v>0</v>
      </c>
      <c r="AG133" s="200"/>
    </row>
    <row r="134" spans="1:33" s="199" customFormat="1" x14ac:dyDescent="0.25">
      <c r="A134" s="118"/>
      <c r="B134" s="181"/>
      <c r="C134" s="190"/>
      <c r="D134" s="671" t="s">
        <v>403</v>
      </c>
      <c r="E134" s="671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50">SUM(L136:L138)</f>
        <v>346866</v>
      </c>
      <c r="M134" s="184">
        <f t="shared" si="50"/>
        <v>0</v>
      </c>
      <c r="N134" s="184">
        <f>SUM(N135:N138)</f>
        <v>5000</v>
      </c>
      <c r="O134" s="184">
        <f t="shared" si="50"/>
        <v>0</v>
      </c>
      <c r="P134" s="185">
        <f t="shared" si="50"/>
        <v>0</v>
      </c>
      <c r="Q134" s="186"/>
      <c r="R134" s="186">
        <f t="shared" si="50"/>
        <v>0</v>
      </c>
      <c r="S134" s="192"/>
      <c r="T134" s="191">
        <f>SUM(T136:T138)</f>
        <v>0</v>
      </c>
      <c r="U134" s="185">
        <f t="shared" ref="U134:AC134" si="51">SUM(U136:U138)</f>
        <v>0</v>
      </c>
      <c r="V134" s="186">
        <f t="shared" si="51"/>
        <v>0</v>
      </c>
      <c r="W134" s="186">
        <f t="shared" si="51"/>
        <v>0</v>
      </c>
      <c r="X134" s="185">
        <f t="shared" si="51"/>
        <v>115000</v>
      </c>
      <c r="Y134" s="186">
        <f t="shared" si="51"/>
        <v>0</v>
      </c>
      <c r="Z134" s="186">
        <f t="shared" si="51"/>
        <v>27000</v>
      </c>
      <c r="AA134" s="187">
        <f t="shared" si="51"/>
        <v>0</v>
      </c>
      <c r="AB134" s="340">
        <f t="shared" si="51"/>
        <v>61780</v>
      </c>
      <c r="AC134" s="186">
        <f t="shared" si="51"/>
        <v>4400</v>
      </c>
      <c r="AD134" s="186">
        <f>SUM(AD135:AD138)</f>
        <v>38280</v>
      </c>
      <c r="AE134" s="187">
        <f>SUM(AE135:AE138)</f>
        <v>105406</v>
      </c>
      <c r="AF134" s="52">
        <f t="shared" ref="AF134:AF197" si="52">K134-J134</f>
        <v>0</v>
      </c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1032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>
        <f t="shared" si="52"/>
        <v>0</v>
      </c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>
        <f t="shared" si="52"/>
        <v>0</v>
      </c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8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>
        <f t="shared" si="52"/>
        <v>0</v>
      </c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8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>
        <f t="shared" si="52"/>
        <v>0</v>
      </c>
      <c r="AG138" s="180"/>
    </row>
    <row r="139" spans="1:33" s="41" customFormat="1" x14ac:dyDescent="0.25">
      <c r="A139" s="118" t="s">
        <v>48</v>
      </c>
      <c r="B139" s="101" t="s">
        <v>741</v>
      </c>
      <c r="C139" s="669" t="s">
        <v>49</v>
      </c>
      <c r="D139" s="670"/>
      <c r="E139" s="670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3">K140+K143</f>
        <v>110175</v>
      </c>
      <c r="L139" s="102">
        <f t="shared" si="53"/>
        <v>110175</v>
      </c>
      <c r="M139" s="105">
        <f t="shared" si="53"/>
        <v>0</v>
      </c>
      <c r="N139" s="105">
        <f t="shared" si="53"/>
        <v>0</v>
      </c>
      <c r="O139" s="105">
        <f t="shared" si="53"/>
        <v>0</v>
      </c>
      <c r="P139" s="103">
        <f t="shared" si="53"/>
        <v>0</v>
      </c>
      <c r="Q139" s="106"/>
      <c r="R139" s="106">
        <f t="shared" ref="R139:AE139" si="54">R140+R143</f>
        <v>0</v>
      </c>
      <c r="S139" s="104"/>
      <c r="T139" s="102">
        <f t="shared" si="54"/>
        <v>0</v>
      </c>
      <c r="U139" s="103">
        <f t="shared" si="54"/>
        <v>22655</v>
      </c>
      <c r="V139" s="106">
        <f t="shared" si="54"/>
        <v>0</v>
      </c>
      <c r="W139" s="106">
        <f t="shared" si="54"/>
        <v>13212</v>
      </c>
      <c r="X139" s="103">
        <f t="shared" si="54"/>
        <v>0</v>
      </c>
      <c r="Y139" s="106">
        <f t="shared" si="54"/>
        <v>0</v>
      </c>
      <c r="Z139" s="106">
        <f t="shared" si="54"/>
        <v>0</v>
      </c>
      <c r="AA139" s="107">
        <f t="shared" si="54"/>
        <v>0</v>
      </c>
      <c r="AB139" s="345">
        <f t="shared" si="54"/>
        <v>47485</v>
      </c>
      <c r="AC139" s="106">
        <f t="shared" si="54"/>
        <v>8736</v>
      </c>
      <c r="AD139" s="106">
        <f t="shared" si="54"/>
        <v>6564</v>
      </c>
      <c r="AE139" s="107">
        <f t="shared" si="54"/>
        <v>0</v>
      </c>
      <c r="AF139" s="52">
        <f t="shared" si="52"/>
        <v>0</v>
      </c>
      <c r="AG139" s="180"/>
    </row>
    <row r="140" spans="1:33" x14ac:dyDescent="0.25">
      <c r="B140" s="181"/>
      <c r="C140" s="190"/>
      <c r="D140" s="671" t="s">
        <v>404</v>
      </c>
      <c r="E140" s="671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5">SUM(M141:M142)</f>
        <v>0</v>
      </c>
      <c r="N140" s="184">
        <f t="shared" si="55"/>
        <v>0</v>
      </c>
      <c r="O140" s="184">
        <f t="shared" si="55"/>
        <v>0</v>
      </c>
      <c r="P140" s="185">
        <f t="shared" si="55"/>
        <v>0</v>
      </c>
      <c r="Q140" s="186"/>
      <c r="R140" s="186">
        <f t="shared" si="55"/>
        <v>0</v>
      </c>
      <c r="S140" s="192"/>
      <c r="T140" s="191">
        <f t="shared" si="55"/>
        <v>0</v>
      </c>
      <c r="U140" s="185">
        <f t="shared" si="55"/>
        <v>2515</v>
      </c>
      <c r="V140" s="186">
        <f t="shared" si="55"/>
        <v>0</v>
      </c>
      <c r="W140" s="186">
        <f t="shared" si="55"/>
        <v>0</v>
      </c>
      <c r="X140" s="185">
        <f t="shared" si="55"/>
        <v>0</v>
      </c>
      <c r="Y140" s="186">
        <f t="shared" si="55"/>
        <v>0</v>
      </c>
      <c r="Z140" s="186">
        <f t="shared" si="55"/>
        <v>0</v>
      </c>
      <c r="AA140" s="187">
        <f t="shared" si="55"/>
        <v>0</v>
      </c>
      <c r="AB140" s="340">
        <f t="shared" si="55"/>
        <v>47485</v>
      </c>
      <c r="AC140" s="186">
        <f>SUM(AC141:AC142)</f>
        <v>0</v>
      </c>
      <c r="AD140" s="186">
        <f t="shared" si="55"/>
        <v>0</v>
      </c>
      <c r="AE140" s="187">
        <f t="shared" si="55"/>
        <v>0</v>
      </c>
      <c r="AF140" s="52">
        <f t="shared" si="52"/>
        <v>0</v>
      </c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>
        <f t="shared" si="52"/>
        <v>0</v>
      </c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>
        <f t="shared" si="52"/>
        <v>0</v>
      </c>
      <c r="AG142" s="180"/>
    </row>
    <row r="143" spans="1:33" x14ac:dyDescent="0.25">
      <c r="B143" s="181"/>
      <c r="C143" s="190"/>
      <c r="D143" s="671" t="s">
        <v>405</v>
      </c>
      <c r="E143" s="671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6">SUM(M144:M145)</f>
        <v>0</v>
      </c>
      <c r="N143" s="184">
        <f t="shared" si="56"/>
        <v>0</v>
      </c>
      <c r="O143" s="184">
        <f t="shared" si="56"/>
        <v>0</v>
      </c>
      <c r="P143" s="185">
        <f t="shared" si="56"/>
        <v>0</v>
      </c>
      <c r="Q143" s="186"/>
      <c r="R143" s="186">
        <f t="shared" si="56"/>
        <v>0</v>
      </c>
      <c r="S143" s="192"/>
      <c r="T143" s="191">
        <f t="shared" si="56"/>
        <v>0</v>
      </c>
      <c r="U143" s="185">
        <f t="shared" si="56"/>
        <v>20140</v>
      </c>
      <c r="V143" s="186">
        <f t="shared" si="56"/>
        <v>0</v>
      </c>
      <c r="W143" s="186">
        <f t="shared" si="56"/>
        <v>13212</v>
      </c>
      <c r="X143" s="185">
        <f t="shared" si="56"/>
        <v>0</v>
      </c>
      <c r="Y143" s="186">
        <f>SUM(Y144:Y146)</f>
        <v>0</v>
      </c>
      <c r="Z143" s="186">
        <f t="shared" si="56"/>
        <v>0</v>
      </c>
      <c r="AA143" s="187">
        <f t="shared" si="56"/>
        <v>0</v>
      </c>
      <c r="AB143" s="340">
        <f t="shared" si="56"/>
        <v>0</v>
      </c>
      <c r="AC143" s="186">
        <f t="shared" si="56"/>
        <v>8736</v>
      </c>
      <c r="AD143" s="186">
        <f t="shared" si="56"/>
        <v>6564</v>
      </c>
      <c r="AE143" s="187">
        <f t="shared" si="56"/>
        <v>0</v>
      </c>
      <c r="AF143" s="52">
        <f t="shared" si="52"/>
        <v>0</v>
      </c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>
        <f t="shared" si="52"/>
        <v>0</v>
      </c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>
        <f t="shared" si="52"/>
        <v>0</v>
      </c>
      <c r="AG145" s="180"/>
    </row>
    <row r="146" spans="1:33" x14ac:dyDescent="0.25">
      <c r="B146" s="54"/>
      <c r="C146" s="2"/>
      <c r="D146" s="328"/>
      <c r="E146" s="565" t="s">
        <v>1027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>
        <f t="shared" si="52"/>
        <v>0</v>
      </c>
      <c r="AG146" s="180"/>
    </row>
    <row r="147" spans="1:33" s="41" customFormat="1" x14ac:dyDescent="0.25">
      <c r="A147" s="118" t="s">
        <v>50</v>
      </c>
      <c r="B147" s="101" t="s">
        <v>742</v>
      </c>
      <c r="C147" s="669" t="s">
        <v>51</v>
      </c>
      <c r="D147" s="670"/>
      <c r="E147" s="670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7">L148+L149+L150+L151+L152+L153+L154</f>
        <v>0</v>
      </c>
      <c r="M147" s="105">
        <f t="shared" si="57"/>
        <v>0</v>
      </c>
      <c r="N147" s="105">
        <f>N148+N149+N150+N151+N152+N153+N154</f>
        <v>761296</v>
      </c>
      <c r="O147" s="105">
        <f t="shared" si="57"/>
        <v>0</v>
      </c>
      <c r="P147" s="103">
        <f t="shared" si="57"/>
        <v>0</v>
      </c>
      <c r="Q147" s="106"/>
      <c r="R147" s="106">
        <f t="shared" si="57"/>
        <v>0</v>
      </c>
      <c r="S147" s="104"/>
      <c r="T147" s="102">
        <f>T148+T149+T150+T151+T152+T153+T154</f>
        <v>0</v>
      </c>
      <c r="U147" s="103">
        <f t="shared" ref="U147:AE147" si="58">U148+U149+U150+U151+U152+U153+U154</f>
        <v>0</v>
      </c>
      <c r="V147" s="106">
        <f t="shared" si="58"/>
        <v>137594</v>
      </c>
      <c r="W147" s="106">
        <f t="shared" si="58"/>
        <v>0</v>
      </c>
      <c r="X147" s="103">
        <f t="shared" si="58"/>
        <v>0</v>
      </c>
      <c r="Y147" s="106">
        <f t="shared" si="58"/>
        <v>0</v>
      </c>
      <c r="Z147" s="106">
        <f t="shared" si="58"/>
        <v>0</v>
      </c>
      <c r="AA147" s="107">
        <f t="shared" si="58"/>
        <v>361100</v>
      </c>
      <c r="AB147" s="345">
        <f t="shared" si="58"/>
        <v>0</v>
      </c>
      <c r="AC147" s="106">
        <f t="shared" si="58"/>
        <v>0</v>
      </c>
      <c r="AD147" s="106">
        <f t="shared" si="58"/>
        <v>0</v>
      </c>
      <c r="AE147" s="107">
        <f t="shared" si="58"/>
        <v>262602</v>
      </c>
      <c r="AF147" s="52">
        <f t="shared" si="52"/>
        <v>0</v>
      </c>
      <c r="AG147" s="180"/>
    </row>
    <row r="148" spans="1:33" ht="15" hidden="1" customHeight="1" x14ac:dyDescent="0.25">
      <c r="B148" s="54"/>
      <c r="C148" s="2"/>
      <c r="D148" s="648" t="s">
        <v>334</v>
      </c>
      <c r="E148" s="648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9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>
        <f t="shared" si="52"/>
        <v>0</v>
      </c>
      <c r="AG148" s="180"/>
    </row>
    <row r="149" spans="1:33" ht="27" customHeight="1" x14ac:dyDescent="0.25">
      <c r="B149" s="54"/>
      <c r="C149" s="2"/>
      <c r="D149" s="649" t="s">
        <v>491</v>
      </c>
      <c r="E149" s="649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9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>
        <f t="shared" si="52"/>
        <v>0</v>
      </c>
      <c r="AG149" s="180"/>
    </row>
    <row r="150" spans="1:33" x14ac:dyDescent="0.25">
      <c r="B150" s="54"/>
      <c r="C150" s="2"/>
      <c r="D150" s="648" t="s">
        <v>801</v>
      </c>
      <c r="E150" s="648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9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>
        <f t="shared" si="52"/>
        <v>0</v>
      </c>
      <c r="AG150" s="180"/>
    </row>
    <row r="151" spans="1:33" ht="15" hidden="1" customHeight="1" x14ac:dyDescent="0.25">
      <c r="B151" s="54"/>
      <c r="C151" s="2"/>
      <c r="D151" s="648" t="s">
        <v>406</v>
      </c>
      <c r="E151" s="648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9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>
        <f t="shared" si="52"/>
        <v>0</v>
      </c>
      <c r="AG151" s="180"/>
    </row>
    <row r="152" spans="1:33" ht="15" hidden="1" customHeight="1" x14ac:dyDescent="0.25">
      <c r="B152" s="54"/>
      <c r="C152" s="2"/>
      <c r="D152" s="648" t="s">
        <v>407</v>
      </c>
      <c r="E152" s="648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9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>
        <f t="shared" si="52"/>
        <v>0</v>
      </c>
      <c r="AG152" s="180"/>
    </row>
    <row r="153" spans="1:33" ht="15" hidden="1" customHeight="1" x14ac:dyDescent="0.25">
      <c r="B153" s="54"/>
      <c r="C153" s="2"/>
      <c r="D153" s="648" t="s">
        <v>335</v>
      </c>
      <c r="E153" s="648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9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>
        <f t="shared" si="52"/>
        <v>0</v>
      </c>
      <c r="AG153" s="180"/>
    </row>
    <row r="154" spans="1:33" ht="15" hidden="1" customHeight="1" x14ac:dyDescent="0.25">
      <c r="B154" s="54"/>
      <c r="C154" s="2"/>
      <c r="D154" s="648" t="s">
        <v>408</v>
      </c>
      <c r="E154" s="648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9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>
        <f t="shared" si="52"/>
        <v>0</v>
      </c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69" t="s">
        <v>409</v>
      </c>
      <c r="D155" s="670"/>
      <c r="E155" s="670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9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>
        <f t="shared" si="52"/>
        <v>0</v>
      </c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69" t="s">
        <v>410</v>
      </c>
      <c r="D156" s="670"/>
      <c r="E156" s="670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9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>
        <f t="shared" si="52"/>
        <v>0</v>
      </c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69" t="s">
        <v>928</v>
      </c>
      <c r="D157" s="670"/>
      <c r="E157" s="670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9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>
        <f t="shared" si="52"/>
        <v>0</v>
      </c>
      <c r="AG157" s="180"/>
    </row>
    <row r="158" spans="1:33" s="41" customFormat="1" x14ac:dyDescent="0.25">
      <c r="A158" s="118"/>
      <c r="B158" s="101" t="s">
        <v>929</v>
      </c>
      <c r="C158" s="669" t="s">
        <v>930</v>
      </c>
      <c r="D158" s="670"/>
      <c r="E158" s="670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60">L159+L160</f>
        <v>4000</v>
      </c>
      <c r="M158" s="105">
        <f t="shared" si="60"/>
        <v>0</v>
      </c>
      <c r="N158" s="105">
        <f t="shared" si="60"/>
        <v>0</v>
      </c>
      <c r="O158" s="105">
        <f t="shared" si="60"/>
        <v>0</v>
      </c>
      <c r="P158" s="103">
        <f t="shared" si="60"/>
        <v>0</v>
      </c>
      <c r="Q158" s="106"/>
      <c r="R158" s="106">
        <f t="shared" si="60"/>
        <v>0</v>
      </c>
      <c r="S158" s="104"/>
      <c r="T158" s="102">
        <f>T159+T160</f>
        <v>143</v>
      </c>
      <c r="U158" s="103">
        <f t="shared" ref="U158:AE158" si="61">U159+U160</f>
        <v>0</v>
      </c>
      <c r="V158" s="106">
        <f t="shared" si="61"/>
        <v>0</v>
      </c>
      <c r="W158" s="106">
        <f t="shared" si="61"/>
        <v>0</v>
      </c>
      <c r="X158" s="103">
        <f t="shared" si="61"/>
        <v>122</v>
      </c>
      <c r="Y158" s="106">
        <f t="shared" si="61"/>
        <v>0</v>
      </c>
      <c r="Z158" s="106">
        <f t="shared" si="61"/>
        <v>126</v>
      </c>
      <c r="AA158" s="107">
        <f t="shared" si="61"/>
        <v>0</v>
      </c>
      <c r="AB158" s="345">
        <f t="shared" si="61"/>
        <v>0</v>
      </c>
      <c r="AC158" s="106">
        <f t="shared" si="61"/>
        <v>242</v>
      </c>
      <c r="AD158" s="106">
        <f t="shared" si="61"/>
        <v>1147</v>
      </c>
      <c r="AE158" s="107">
        <f t="shared" si="61"/>
        <v>720</v>
      </c>
      <c r="AF158" s="52">
        <f t="shared" si="52"/>
        <v>0</v>
      </c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9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>
        <f t="shared" si="52"/>
        <v>0</v>
      </c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62">L161+L162+L163</f>
        <v>4000</v>
      </c>
      <c r="M160" s="184">
        <f t="shared" si="62"/>
        <v>0</v>
      </c>
      <c r="N160" s="184">
        <f t="shared" si="62"/>
        <v>0</v>
      </c>
      <c r="O160" s="184">
        <f t="shared" si="62"/>
        <v>0</v>
      </c>
      <c r="P160" s="185">
        <f t="shared" si="62"/>
        <v>0</v>
      </c>
      <c r="Q160" s="186"/>
      <c r="R160" s="186">
        <f t="shared" si="62"/>
        <v>0</v>
      </c>
      <c r="S160" s="192"/>
      <c r="T160" s="191">
        <f>T161+T162+T163</f>
        <v>143</v>
      </c>
      <c r="U160" s="185">
        <f t="shared" ref="U160:AE160" si="63">U161+U162+U163</f>
        <v>0</v>
      </c>
      <c r="V160" s="186">
        <f t="shared" si="63"/>
        <v>0</v>
      </c>
      <c r="W160" s="186">
        <f t="shared" si="63"/>
        <v>0</v>
      </c>
      <c r="X160" s="185">
        <f t="shared" si="63"/>
        <v>122</v>
      </c>
      <c r="Y160" s="186">
        <f t="shared" si="63"/>
        <v>0</v>
      </c>
      <c r="Z160" s="186">
        <f t="shared" si="63"/>
        <v>126</v>
      </c>
      <c r="AA160" s="187">
        <f t="shared" si="63"/>
        <v>0</v>
      </c>
      <c r="AB160" s="340">
        <f t="shared" si="63"/>
        <v>0</v>
      </c>
      <c r="AC160" s="186">
        <f t="shared" si="63"/>
        <v>242</v>
      </c>
      <c r="AD160" s="186">
        <f t="shared" si="63"/>
        <v>1147</v>
      </c>
      <c r="AE160" s="187">
        <f t="shared" si="63"/>
        <v>720</v>
      </c>
      <c r="AF160" s="52">
        <f t="shared" si="52"/>
        <v>0</v>
      </c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9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>
        <f t="shared" si="52"/>
        <v>0</v>
      </c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9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>
        <f t="shared" si="52"/>
        <v>0</v>
      </c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>
        <f t="shared" si="52"/>
        <v>0</v>
      </c>
      <c r="AG163" s="180"/>
    </row>
    <row r="164" spans="1:33" s="41" customFormat="1" ht="15" hidden="1" customHeight="1" x14ac:dyDescent="0.25">
      <c r="A164" s="118"/>
      <c r="B164" s="101" t="s">
        <v>746</v>
      </c>
      <c r="C164" s="669" t="s">
        <v>934</v>
      </c>
      <c r="D164" s="670"/>
      <c r="E164" s="670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9"/>
        <v>0</v>
      </c>
      <c r="L164" s="102">
        <f t="shared" ref="L164:R164" si="64">L165+L166</f>
        <v>0</v>
      </c>
      <c r="M164" s="105">
        <f t="shared" si="64"/>
        <v>0</v>
      </c>
      <c r="N164" s="105">
        <f t="shared" si="64"/>
        <v>0</v>
      </c>
      <c r="O164" s="105">
        <f t="shared" si="64"/>
        <v>0</v>
      </c>
      <c r="P164" s="103">
        <f t="shared" si="64"/>
        <v>0</v>
      </c>
      <c r="Q164" s="106"/>
      <c r="R164" s="106">
        <f t="shared" si="64"/>
        <v>0</v>
      </c>
      <c r="S164" s="104"/>
      <c r="T164" s="102">
        <f>T165+T166</f>
        <v>0</v>
      </c>
      <c r="U164" s="103">
        <f t="shared" ref="U164:AE164" si="65">U165+U166</f>
        <v>0</v>
      </c>
      <c r="V164" s="106">
        <f t="shared" si="65"/>
        <v>0</v>
      </c>
      <c r="W164" s="106">
        <f t="shared" si="65"/>
        <v>0</v>
      </c>
      <c r="X164" s="103">
        <f t="shared" si="65"/>
        <v>0</v>
      </c>
      <c r="Y164" s="106">
        <f t="shared" si="65"/>
        <v>0</v>
      </c>
      <c r="Z164" s="106">
        <f t="shared" si="65"/>
        <v>0</v>
      </c>
      <c r="AA164" s="107">
        <f t="shared" si="65"/>
        <v>0</v>
      </c>
      <c r="AB164" s="342">
        <f t="shared" si="65"/>
        <v>0</v>
      </c>
      <c r="AC164" s="106">
        <f t="shared" si="65"/>
        <v>0</v>
      </c>
      <c r="AD164" s="106">
        <f t="shared" si="65"/>
        <v>0</v>
      </c>
      <c r="AE164" s="107">
        <f t="shared" si="65"/>
        <v>0</v>
      </c>
      <c r="AF164" s="52">
        <f t="shared" si="52"/>
        <v>0</v>
      </c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71" t="s">
        <v>935</v>
      </c>
      <c r="E165" s="671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9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>
        <f t="shared" si="52"/>
        <v>0</v>
      </c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71" t="s">
        <v>833</v>
      </c>
      <c r="E166" s="671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9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>
        <f t="shared" si="52"/>
        <v>0</v>
      </c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69" t="s">
        <v>939</v>
      </c>
      <c r="D167" s="670"/>
      <c r="E167" s="670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9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>
        <f t="shared" si="52"/>
        <v>0</v>
      </c>
      <c r="AG167" s="180"/>
    </row>
    <row r="168" spans="1:33" s="41" customFormat="1" x14ac:dyDescent="0.25">
      <c r="A168" s="118" t="s">
        <v>56</v>
      </c>
      <c r="B168" s="101" t="s">
        <v>748</v>
      </c>
      <c r="C168" s="669" t="s">
        <v>57</v>
      </c>
      <c r="D168" s="670"/>
      <c r="E168" s="670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6">M169+M170+M171</f>
        <v>0</v>
      </c>
      <c r="N168" s="105">
        <f t="shared" si="66"/>
        <v>0</v>
      </c>
      <c r="O168" s="105">
        <f t="shared" si="66"/>
        <v>0</v>
      </c>
      <c r="P168" s="103">
        <f>P169+P170+P171</f>
        <v>0</v>
      </c>
      <c r="Q168" s="106"/>
      <c r="R168" s="106">
        <f t="shared" si="66"/>
        <v>0</v>
      </c>
      <c r="S168" s="104"/>
      <c r="T168" s="102">
        <f>T169+T170+T171</f>
        <v>0</v>
      </c>
      <c r="U168" s="103">
        <f t="shared" ref="U168:AE168" si="67">U169+U170+U171</f>
        <v>0</v>
      </c>
      <c r="V168" s="106">
        <f t="shared" si="67"/>
        <v>0</v>
      </c>
      <c r="W168" s="106">
        <f t="shared" si="67"/>
        <v>0</v>
      </c>
      <c r="X168" s="103">
        <f t="shared" si="67"/>
        <v>0</v>
      </c>
      <c r="Y168" s="106">
        <f t="shared" si="67"/>
        <v>42157</v>
      </c>
      <c r="Z168" s="106">
        <f t="shared" si="67"/>
        <v>0</v>
      </c>
      <c r="AA168" s="107">
        <f t="shared" si="67"/>
        <v>203</v>
      </c>
      <c r="AB168" s="345">
        <f t="shared" si="67"/>
        <v>354</v>
      </c>
      <c r="AC168" s="106">
        <f t="shared" si="67"/>
        <v>0</v>
      </c>
      <c r="AD168" s="106">
        <f t="shared" si="67"/>
        <v>0</v>
      </c>
      <c r="AE168" s="107">
        <f t="shared" si="67"/>
        <v>0</v>
      </c>
      <c r="AF168" s="52">
        <f t="shared" si="52"/>
        <v>0</v>
      </c>
      <c r="AG168" s="180"/>
    </row>
    <row r="169" spans="1:33" ht="15" customHeight="1" x14ac:dyDescent="0.25">
      <c r="B169" s="54"/>
      <c r="C169" s="2"/>
      <c r="D169" s="648" t="s">
        <v>411</v>
      </c>
      <c r="E169" s="648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9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>
        <f t="shared" si="52"/>
        <v>0</v>
      </c>
      <c r="AG169" s="180"/>
    </row>
    <row r="170" spans="1:33" ht="15" customHeight="1" x14ac:dyDescent="0.25">
      <c r="B170" s="54"/>
      <c r="C170" s="2"/>
      <c r="D170" s="648" t="s">
        <v>337</v>
      </c>
      <c r="E170" s="648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>
        <f t="shared" si="52"/>
        <v>0</v>
      </c>
      <c r="AG170" s="180"/>
    </row>
    <row r="171" spans="1:33" x14ac:dyDescent="0.25">
      <c r="B171" s="54"/>
      <c r="C171" s="2"/>
      <c r="D171" s="671" t="s">
        <v>338</v>
      </c>
      <c r="E171" s="674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8">U172+U173+U174</f>
        <v>0</v>
      </c>
      <c r="V171" s="186">
        <f t="shared" si="68"/>
        <v>0</v>
      </c>
      <c r="W171" s="186">
        <f t="shared" si="68"/>
        <v>0</v>
      </c>
      <c r="X171" s="185">
        <f t="shared" si="68"/>
        <v>0</v>
      </c>
      <c r="Y171" s="186">
        <f t="shared" si="68"/>
        <v>42157</v>
      </c>
      <c r="Z171" s="186">
        <f t="shared" si="68"/>
        <v>0</v>
      </c>
      <c r="AA171" s="187">
        <f t="shared" si="68"/>
        <v>203</v>
      </c>
      <c r="AB171" s="340">
        <f t="shared" si="68"/>
        <v>354</v>
      </c>
      <c r="AC171" s="186">
        <f t="shared" si="68"/>
        <v>0</v>
      </c>
      <c r="AD171" s="186">
        <f t="shared" si="68"/>
        <v>0</v>
      </c>
      <c r="AE171" s="187">
        <f t="shared" si="68"/>
        <v>0</v>
      </c>
      <c r="AF171" s="52">
        <f t="shared" si="52"/>
        <v>0</v>
      </c>
      <c r="AG171" s="180"/>
    </row>
    <row r="172" spans="1:33" hidden="1" x14ac:dyDescent="0.25">
      <c r="B172" s="54"/>
      <c r="C172" s="2"/>
      <c r="D172" s="348"/>
      <c r="E172" s="375" t="s">
        <v>1029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>
        <f t="shared" si="52"/>
        <v>0</v>
      </c>
      <c r="AG172" s="180"/>
    </row>
    <row r="173" spans="1:33" hidden="1" x14ac:dyDescent="0.25">
      <c r="B173" s="54"/>
      <c r="C173" s="2"/>
      <c r="D173" s="348"/>
      <c r="E173" s="375" t="s">
        <v>1031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>
        <f t="shared" si="52"/>
        <v>0</v>
      </c>
      <c r="AG173" s="180"/>
    </row>
    <row r="174" spans="1:33" ht="15.75" thickBot="1" x14ac:dyDescent="0.3">
      <c r="B174" s="372"/>
      <c r="C174" s="373"/>
      <c r="D174" s="374"/>
      <c r="E174" s="377" t="s">
        <v>1030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>
        <f t="shared" si="52"/>
        <v>0</v>
      </c>
      <c r="AG174" s="180"/>
    </row>
    <row r="175" spans="1:33" ht="15.75" thickBot="1" x14ac:dyDescent="0.3">
      <c r="B175" s="96" t="s">
        <v>58</v>
      </c>
      <c r="C175" s="653" t="s">
        <v>59</v>
      </c>
      <c r="D175" s="663"/>
      <c r="E175" s="663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9">L176+L177+L180+L181+L184</f>
        <v>0</v>
      </c>
      <c r="M175" s="85">
        <f t="shared" si="69"/>
        <v>0</v>
      </c>
      <c r="N175" s="85">
        <f>N176+N177+N180+N181+N184</f>
        <v>2500000</v>
      </c>
      <c r="O175" s="85">
        <f t="shared" si="69"/>
        <v>0</v>
      </c>
      <c r="P175" s="83">
        <f t="shared" si="69"/>
        <v>0</v>
      </c>
      <c r="Q175" s="86"/>
      <c r="R175" s="86">
        <f t="shared" si="69"/>
        <v>0</v>
      </c>
      <c r="S175" s="84"/>
      <c r="T175" s="82">
        <f>T176+T177+T180+T181+T184</f>
        <v>0</v>
      </c>
      <c r="U175" s="83">
        <f t="shared" ref="U175:AE175" si="70">U176+U177+U180+U181+U184</f>
        <v>0</v>
      </c>
      <c r="V175" s="86">
        <f t="shared" si="70"/>
        <v>0</v>
      </c>
      <c r="W175" s="86">
        <f t="shared" si="70"/>
        <v>0</v>
      </c>
      <c r="X175" s="83">
        <f t="shared" si="70"/>
        <v>0</v>
      </c>
      <c r="Y175" s="86">
        <f t="shared" si="70"/>
        <v>0</v>
      </c>
      <c r="Z175" s="86">
        <f t="shared" si="70"/>
        <v>2500000</v>
      </c>
      <c r="AA175" s="87">
        <f t="shared" si="70"/>
        <v>0</v>
      </c>
      <c r="AB175" s="338">
        <f t="shared" si="70"/>
        <v>0</v>
      </c>
      <c r="AC175" s="86">
        <f t="shared" si="70"/>
        <v>0</v>
      </c>
      <c r="AD175" s="86">
        <f t="shared" si="70"/>
        <v>0</v>
      </c>
      <c r="AE175" s="87">
        <f t="shared" si="70"/>
        <v>0</v>
      </c>
      <c r="AF175" s="52">
        <f t="shared" si="52"/>
        <v>0</v>
      </c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4" t="s">
        <v>412</v>
      </c>
      <c r="D176" s="655"/>
      <c r="E176" s="655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9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>
        <f t="shared" si="52"/>
        <v>0</v>
      </c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56" t="s">
        <v>62</v>
      </c>
      <c r="D177" s="657"/>
      <c r="E177" s="657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9"/>
        <v>2500000</v>
      </c>
      <c r="L177" s="90">
        <f t="shared" ref="L177:R177" si="71">L178+L179</f>
        <v>0</v>
      </c>
      <c r="M177" s="93">
        <f t="shared" si="71"/>
        <v>0</v>
      </c>
      <c r="N177" s="93">
        <f>N178+N179</f>
        <v>2500000</v>
      </c>
      <c r="O177" s="93">
        <f t="shared" si="71"/>
        <v>0</v>
      </c>
      <c r="P177" s="91">
        <f t="shared" si="71"/>
        <v>0</v>
      </c>
      <c r="Q177" s="94"/>
      <c r="R177" s="94">
        <f t="shared" si="71"/>
        <v>0</v>
      </c>
      <c r="S177" s="92"/>
      <c r="T177" s="90">
        <f>T178+T179</f>
        <v>0</v>
      </c>
      <c r="U177" s="91">
        <f t="shared" ref="U177:AE177" si="72">U178+U179</f>
        <v>0</v>
      </c>
      <c r="V177" s="94">
        <f t="shared" si="72"/>
        <v>0</v>
      </c>
      <c r="W177" s="94">
        <f t="shared" si="72"/>
        <v>0</v>
      </c>
      <c r="X177" s="91">
        <f t="shared" si="72"/>
        <v>0</v>
      </c>
      <c r="Y177" s="94">
        <f t="shared" si="72"/>
        <v>0</v>
      </c>
      <c r="Z177" s="94">
        <f t="shared" si="72"/>
        <v>2500000</v>
      </c>
      <c r="AA177" s="95">
        <f t="shared" si="72"/>
        <v>0</v>
      </c>
      <c r="AB177" s="341">
        <f t="shared" si="72"/>
        <v>0</v>
      </c>
      <c r="AC177" s="94">
        <f t="shared" si="72"/>
        <v>0</v>
      </c>
      <c r="AD177" s="94">
        <f t="shared" si="72"/>
        <v>0</v>
      </c>
      <c r="AE177" s="95">
        <f t="shared" si="72"/>
        <v>0</v>
      </c>
      <c r="AF177" s="52">
        <f t="shared" si="52"/>
        <v>0</v>
      </c>
      <c r="AG177" s="180"/>
    </row>
    <row r="178" spans="1:33" ht="15" customHeight="1" x14ac:dyDescent="0.25">
      <c r="B178" s="54"/>
      <c r="C178" s="2"/>
      <c r="D178" s="648" t="s">
        <v>339</v>
      </c>
      <c r="E178" s="648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9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>
        <f t="shared" si="52"/>
        <v>0</v>
      </c>
      <c r="AG178" s="180"/>
    </row>
    <row r="179" spans="1:33" ht="15" customHeight="1" thickBot="1" x14ac:dyDescent="0.3">
      <c r="B179" s="54"/>
      <c r="C179" s="2"/>
      <c r="D179" s="648" t="s">
        <v>340</v>
      </c>
      <c r="E179" s="648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9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>
        <f t="shared" si="52"/>
        <v>0</v>
      </c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61" t="s">
        <v>413</v>
      </c>
      <c r="D180" s="662"/>
      <c r="E180" s="662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9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>
        <f t="shared" si="52"/>
        <v>0</v>
      </c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61" t="s">
        <v>65</v>
      </c>
      <c r="D181" s="662"/>
      <c r="E181" s="662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9"/>
        <v>0</v>
      </c>
      <c r="L181" s="90">
        <f t="shared" ref="L181:R181" si="73">L182+L183</f>
        <v>0</v>
      </c>
      <c r="M181" s="93">
        <f t="shared" si="73"/>
        <v>0</v>
      </c>
      <c r="N181" s="93">
        <f t="shared" si="73"/>
        <v>0</v>
      </c>
      <c r="O181" s="93">
        <f t="shared" si="73"/>
        <v>0</v>
      </c>
      <c r="P181" s="91">
        <f t="shared" si="73"/>
        <v>0</v>
      </c>
      <c r="Q181" s="94"/>
      <c r="R181" s="94">
        <f t="shared" si="73"/>
        <v>0</v>
      </c>
      <c r="S181" s="92"/>
      <c r="T181" s="90">
        <f>T182+T183</f>
        <v>0</v>
      </c>
      <c r="U181" s="91">
        <f t="shared" ref="U181:AE181" si="74">U182+U183</f>
        <v>0</v>
      </c>
      <c r="V181" s="94">
        <f t="shared" si="74"/>
        <v>0</v>
      </c>
      <c r="W181" s="94">
        <f t="shared" si="74"/>
        <v>0</v>
      </c>
      <c r="X181" s="91">
        <f t="shared" si="74"/>
        <v>0</v>
      </c>
      <c r="Y181" s="94">
        <f t="shared" si="74"/>
        <v>0</v>
      </c>
      <c r="Z181" s="94">
        <f t="shared" si="74"/>
        <v>0</v>
      </c>
      <c r="AA181" s="95">
        <f t="shared" si="74"/>
        <v>0</v>
      </c>
      <c r="AB181" s="346">
        <f t="shared" si="74"/>
        <v>0</v>
      </c>
      <c r="AC181" s="94">
        <f t="shared" si="74"/>
        <v>0</v>
      </c>
      <c r="AD181" s="94">
        <f t="shared" si="74"/>
        <v>0</v>
      </c>
      <c r="AE181" s="95">
        <f t="shared" si="74"/>
        <v>0</v>
      </c>
      <c r="AF181" s="52">
        <f t="shared" si="52"/>
        <v>0</v>
      </c>
      <c r="AG181" s="180"/>
    </row>
    <row r="182" spans="1:33" ht="15" hidden="1" customHeight="1" x14ac:dyDescent="0.25">
      <c r="B182" s="54"/>
      <c r="C182" s="2"/>
      <c r="D182" s="648" t="s">
        <v>341</v>
      </c>
      <c r="E182" s="648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9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>
        <f t="shared" si="52"/>
        <v>0</v>
      </c>
      <c r="AG182" s="180"/>
    </row>
    <row r="183" spans="1:33" ht="15" hidden="1" customHeight="1" x14ac:dyDescent="0.25">
      <c r="B183" s="54"/>
      <c r="C183" s="2"/>
      <c r="D183" s="648" t="s">
        <v>342</v>
      </c>
      <c r="E183" s="648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9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>
        <f t="shared" si="52"/>
        <v>0</v>
      </c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72" t="s">
        <v>414</v>
      </c>
      <c r="D184" s="673"/>
      <c r="E184" s="673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9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>
        <f t="shared" si="52"/>
        <v>0</v>
      </c>
      <c r="AG184" s="180"/>
    </row>
    <row r="185" spans="1:33" ht="15.75" customHeight="1" thickBot="1" x14ac:dyDescent="0.3">
      <c r="B185" s="96" t="s">
        <v>67</v>
      </c>
      <c r="C185" s="653" t="s">
        <v>68</v>
      </c>
      <c r="D185" s="663"/>
      <c r="E185" s="663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9"/>
        <v>0</v>
      </c>
      <c r="L185" s="82">
        <f t="shared" ref="L185:R185" si="75">L186+L187+L188+L189+L199</f>
        <v>0</v>
      </c>
      <c r="M185" s="85">
        <f t="shared" si="75"/>
        <v>0</v>
      </c>
      <c r="N185" s="85">
        <f t="shared" si="75"/>
        <v>0</v>
      </c>
      <c r="O185" s="85">
        <f t="shared" si="75"/>
        <v>0</v>
      </c>
      <c r="P185" s="83">
        <f t="shared" si="75"/>
        <v>0</v>
      </c>
      <c r="Q185" s="86"/>
      <c r="R185" s="86">
        <f t="shared" si="75"/>
        <v>0</v>
      </c>
      <c r="S185" s="84"/>
      <c r="T185" s="82">
        <f>T186+T187+T188+T189+T199</f>
        <v>0</v>
      </c>
      <c r="U185" s="83">
        <f t="shared" ref="U185:AE185" si="76">U186+U187+U188+U189+U199</f>
        <v>0</v>
      </c>
      <c r="V185" s="86">
        <f t="shared" si="76"/>
        <v>0</v>
      </c>
      <c r="W185" s="86">
        <f t="shared" si="76"/>
        <v>0</v>
      </c>
      <c r="X185" s="83">
        <f t="shared" si="76"/>
        <v>0</v>
      </c>
      <c r="Y185" s="86">
        <f t="shared" si="76"/>
        <v>0</v>
      </c>
      <c r="Z185" s="86">
        <f t="shared" si="76"/>
        <v>0</v>
      </c>
      <c r="AA185" s="87">
        <f t="shared" si="76"/>
        <v>0</v>
      </c>
      <c r="AB185" s="85">
        <f t="shared" si="76"/>
        <v>0</v>
      </c>
      <c r="AC185" s="86">
        <f t="shared" si="76"/>
        <v>0</v>
      </c>
      <c r="AD185" s="86">
        <f t="shared" si="76"/>
        <v>0</v>
      </c>
      <c r="AE185" s="87">
        <f t="shared" si="76"/>
        <v>0</v>
      </c>
      <c r="AF185" s="52">
        <f t="shared" si="52"/>
        <v>0</v>
      </c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58" t="s">
        <v>415</v>
      </c>
      <c r="D186" s="659"/>
      <c r="E186" s="659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9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>
        <f t="shared" si="52"/>
        <v>0</v>
      </c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58" t="s">
        <v>71</v>
      </c>
      <c r="D187" s="659"/>
      <c r="E187" s="659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9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>
        <f t="shared" si="52"/>
        <v>0</v>
      </c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58" t="s">
        <v>73</v>
      </c>
      <c r="D188" s="659"/>
      <c r="E188" s="659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9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>
        <f t="shared" si="52"/>
        <v>0</v>
      </c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58" t="s">
        <v>604</v>
      </c>
      <c r="D189" s="659"/>
      <c r="E189" s="659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9"/>
        <v>0</v>
      </c>
      <c r="L189" s="90">
        <f t="shared" ref="L189:R189" si="77">L190+L191+L192+L193+L194+L195+L196+L197+L198</f>
        <v>0</v>
      </c>
      <c r="M189" s="93">
        <f t="shared" si="77"/>
        <v>0</v>
      </c>
      <c r="N189" s="93">
        <f t="shared" si="77"/>
        <v>0</v>
      </c>
      <c r="O189" s="93">
        <f t="shared" si="77"/>
        <v>0</v>
      </c>
      <c r="P189" s="91">
        <f t="shared" si="77"/>
        <v>0</v>
      </c>
      <c r="Q189" s="94"/>
      <c r="R189" s="94">
        <f t="shared" si="77"/>
        <v>0</v>
      </c>
      <c r="S189" s="92"/>
      <c r="T189" s="90">
        <f>T190+T191+T192+T193+T194+T195+T196+T197+T198</f>
        <v>0</v>
      </c>
      <c r="U189" s="91">
        <f t="shared" ref="U189:AE189" si="78">U190+U191+U192+U193+U194+U195+U196+U197+U198</f>
        <v>0</v>
      </c>
      <c r="V189" s="94">
        <f t="shared" si="78"/>
        <v>0</v>
      </c>
      <c r="W189" s="94">
        <f t="shared" si="78"/>
        <v>0</v>
      </c>
      <c r="X189" s="91">
        <f t="shared" si="78"/>
        <v>0</v>
      </c>
      <c r="Y189" s="94">
        <f t="shared" si="78"/>
        <v>0</v>
      </c>
      <c r="Z189" s="94">
        <f t="shared" si="78"/>
        <v>0</v>
      </c>
      <c r="AA189" s="95">
        <f t="shared" si="78"/>
        <v>0</v>
      </c>
      <c r="AB189" s="346">
        <f t="shared" si="78"/>
        <v>0</v>
      </c>
      <c r="AC189" s="94">
        <f t="shared" si="78"/>
        <v>0</v>
      </c>
      <c r="AD189" s="94">
        <f t="shared" si="78"/>
        <v>0</v>
      </c>
      <c r="AE189" s="95">
        <f t="shared" si="78"/>
        <v>0</v>
      </c>
      <c r="AF189" s="52">
        <f t="shared" si="52"/>
        <v>0</v>
      </c>
      <c r="AG189" s="180"/>
    </row>
    <row r="190" spans="1:33" ht="15" hidden="1" customHeight="1" x14ac:dyDescent="0.25">
      <c r="B190" s="54"/>
      <c r="C190" s="2"/>
      <c r="D190" s="648" t="s">
        <v>416</v>
      </c>
      <c r="E190" s="648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9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>
        <f t="shared" si="52"/>
        <v>0</v>
      </c>
      <c r="AG190" s="180"/>
    </row>
    <row r="191" spans="1:33" ht="15" hidden="1" customHeight="1" x14ac:dyDescent="0.25">
      <c r="B191" s="54"/>
      <c r="C191" s="2"/>
      <c r="D191" s="648" t="s">
        <v>418</v>
      </c>
      <c r="E191" s="648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9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>
        <f t="shared" si="52"/>
        <v>0</v>
      </c>
      <c r="AG191" s="180"/>
    </row>
    <row r="192" spans="1:33" ht="15" hidden="1" customHeight="1" x14ac:dyDescent="0.25">
      <c r="B192" s="54"/>
      <c r="C192" s="2"/>
      <c r="D192" s="648" t="s">
        <v>419</v>
      </c>
      <c r="E192" s="648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9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>
        <f t="shared" si="52"/>
        <v>0</v>
      </c>
      <c r="AG192" s="180"/>
    </row>
    <row r="193" spans="1:33" ht="15" hidden="1" customHeight="1" x14ac:dyDescent="0.25">
      <c r="B193" s="54"/>
      <c r="C193" s="2"/>
      <c r="D193" s="648" t="s">
        <v>417</v>
      </c>
      <c r="E193" s="648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9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>
        <f t="shared" si="52"/>
        <v>0</v>
      </c>
      <c r="AG193" s="180"/>
    </row>
    <row r="194" spans="1:33" ht="15" hidden="1" customHeight="1" x14ac:dyDescent="0.25">
      <c r="B194" s="54"/>
      <c r="C194" s="2"/>
      <c r="D194" s="648" t="s">
        <v>420</v>
      </c>
      <c r="E194" s="648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9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>
        <f t="shared" si="52"/>
        <v>0</v>
      </c>
      <c r="AG194" s="180"/>
    </row>
    <row r="195" spans="1:33" ht="25.5" hidden="1" customHeight="1" x14ac:dyDescent="0.25">
      <c r="B195" s="54"/>
      <c r="C195" s="2"/>
      <c r="D195" s="649" t="s">
        <v>492</v>
      </c>
      <c r="E195" s="649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9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>
        <f t="shared" si="52"/>
        <v>0</v>
      </c>
      <c r="AG195" s="180"/>
    </row>
    <row r="196" spans="1:33" ht="25.5" hidden="1" customHeight="1" x14ac:dyDescent="0.25">
      <c r="B196" s="54"/>
      <c r="C196" s="2"/>
      <c r="D196" s="649" t="s">
        <v>493</v>
      </c>
      <c r="E196" s="649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9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>
        <f t="shared" si="52"/>
        <v>0</v>
      </c>
      <c r="AG196" s="180"/>
    </row>
    <row r="197" spans="1:33" ht="15" hidden="1" customHeight="1" x14ac:dyDescent="0.25">
      <c r="B197" s="54"/>
      <c r="C197" s="2"/>
      <c r="D197" s="648" t="s">
        <v>421</v>
      </c>
      <c r="E197" s="648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9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>
        <f t="shared" si="52"/>
        <v>0</v>
      </c>
      <c r="AG197" s="180"/>
    </row>
    <row r="198" spans="1:33" ht="26.25" hidden="1" customHeight="1" x14ac:dyDescent="0.25">
      <c r="B198" s="54"/>
      <c r="C198" s="2"/>
      <c r="D198" s="649" t="s">
        <v>494</v>
      </c>
      <c r="E198" s="649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9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>
        <f t="shared" ref="AF198:AF261" si="79">K198-J198</f>
        <v>0</v>
      </c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61" t="s">
        <v>76</v>
      </c>
      <c r="D199" s="662"/>
      <c r="E199" s="662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9"/>
        <v>0</v>
      </c>
      <c r="L199" s="90">
        <f t="shared" ref="L199:R199" si="80">L200+L201+L202+L203+L204+L205+L206+L207+L208+L209+L210</f>
        <v>0</v>
      </c>
      <c r="M199" s="93">
        <f t="shared" si="80"/>
        <v>0</v>
      </c>
      <c r="N199" s="93">
        <f t="shared" si="80"/>
        <v>0</v>
      </c>
      <c r="O199" s="93">
        <f t="shared" si="80"/>
        <v>0</v>
      </c>
      <c r="P199" s="91">
        <f t="shared" si="80"/>
        <v>0</v>
      </c>
      <c r="Q199" s="94"/>
      <c r="R199" s="94">
        <f t="shared" si="80"/>
        <v>0</v>
      </c>
      <c r="S199" s="92"/>
      <c r="T199" s="90">
        <f>T200+T201+T202+T203+T204+T205+T206+T207+T208+T209+T210</f>
        <v>0</v>
      </c>
      <c r="U199" s="91">
        <f t="shared" ref="U199:AE199" si="81">U200+U201+U202+U203+U204+U205+U206+U207+U208+U209+U210</f>
        <v>0</v>
      </c>
      <c r="V199" s="94">
        <f t="shared" si="81"/>
        <v>0</v>
      </c>
      <c r="W199" s="94">
        <f t="shared" si="81"/>
        <v>0</v>
      </c>
      <c r="X199" s="91">
        <f t="shared" si="81"/>
        <v>0</v>
      </c>
      <c r="Y199" s="94">
        <f t="shared" si="81"/>
        <v>0</v>
      </c>
      <c r="Z199" s="94">
        <f t="shared" si="81"/>
        <v>0</v>
      </c>
      <c r="AA199" s="95">
        <f t="shared" si="81"/>
        <v>0</v>
      </c>
      <c r="AB199" s="346">
        <f t="shared" si="81"/>
        <v>0</v>
      </c>
      <c r="AC199" s="94">
        <f t="shared" si="81"/>
        <v>0</v>
      </c>
      <c r="AD199" s="94">
        <f t="shared" si="81"/>
        <v>0</v>
      </c>
      <c r="AE199" s="95">
        <f t="shared" si="81"/>
        <v>0</v>
      </c>
      <c r="AF199" s="52">
        <f t="shared" si="79"/>
        <v>0</v>
      </c>
      <c r="AG199" s="180"/>
    </row>
    <row r="200" spans="1:33" ht="15" hidden="1" customHeight="1" x14ac:dyDescent="0.25">
      <c r="B200" s="54"/>
      <c r="C200" s="2"/>
      <c r="D200" s="648" t="s">
        <v>422</v>
      </c>
      <c r="E200" s="648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9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>
        <f t="shared" si="79"/>
        <v>0</v>
      </c>
      <c r="AG200" s="180"/>
    </row>
    <row r="201" spans="1:33" ht="15" hidden="1" customHeight="1" x14ac:dyDescent="0.25">
      <c r="B201" s="54"/>
      <c r="C201" s="2"/>
      <c r="D201" s="648" t="s">
        <v>425</v>
      </c>
      <c r="E201" s="648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9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>
        <f t="shared" si="79"/>
        <v>0</v>
      </c>
      <c r="AG201" s="180"/>
    </row>
    <row r="202" spans="1:33" ht="15" hidden="1" customHeight="1" x14ac:dyDescent="0.25">
      <c r="B202" s="54"/>
      <c r="C202" s="2"/>
      <c r="D202" s="648" t="s">
        <v>426</v>
      </c>
      <c r="E202" s="648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9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>
        <f t="shared" si="79"/>
        <v>0</v>
      </c>
      <c r="AG202" s="180"/>
    </row>
    <row r="203" spans="1:33" ht="15" hidden="1" customHeight="1" x14ac:dyDescent="0.25">
      <c r="B203" s="54"/>
      <c r="C203" s="2"/>
      <c r="D203" s="648" t="s">
        <v>423</v>
      </c>
      <c r="E203" s="648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9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>
        <f t="shared" si="79"/>
        <v>0</v>
      </c>
      <c r="AG203" s="180"/>
    </row>
    <row r="204" spans="1:33" ht="15" hidden="1" customHeight="1" x14ac:dyDescent="0.25">
      <c r="B204" s="54"/>
      <c r="C204" s="2"/>
      <c r="D204" s="648" t="s">
        <v>427</v>
      </c>
      <c r="E204" s="648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9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>
        <f t="shared" si="79"/>
        <v>0</v>
      </c>
      <c r="AG204" s="180"/>
    </row>
    <row r="205" spans="1:33" ht="25.5" hidden="1" customHeight="1" x14ac:dyDescent="0.25">
      <c r="B205" s="54"/>
      <c r="C205" s="2"/>
      <c r="D205" s="649" t="s">
        <v>495</v>
      </c>
      <c r="E205" s="649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82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>
        <f t="shared" si="79"/>
        <v>0</v>
      </c>
      <c r="AG205" s="180"/>
    </row>
    <row r="206" spans="1:33" ht="25.5" hidden="1" customHeight="1" x14ac:dyDescent="0.25">
      <c r="B206" s="54"/>
      <c r="C206" s="2"/>
      <c r="D206" s="649" t="s">
        <v>496</v>
      </c>
      <c r="E206" s="649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82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>
        <f t="shared" si="79"/>
        <v>0</v>
      </c>
      <c r="AG206" s="180"/>
    </row>
    <row r="207" spans="1:33" ht="15" hidden="1" customHeight="1" x14ac:dyDescent="0.25">
      <c r="B207" s="54"/>
      <c r="C207" s="2"/>
      <c r="D207" s="648" t="s">
        <v>428</v>
      </c>
      <c r="E207" s="648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82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>
        <f t="shared" si="79"/>
        <v>0</v>
      </c>
      <c r="AG207" s="180"/>
    </row>
    <row r="208" spans="1:33" ht="15" hidden="1" customHeight="1" x14ac:dyDescent="0.25">
      <c r="B208" s="54"/>
      <c r="C208" s="2"/>
      <c r="D208" s="648" t="s">
        <v>424</v>
      </c>
      <c r="E208" s="648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82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>
        <f t="shared" si="79"/>
        <v>0</v>
      </c>
      <c r="AG208" s="180"/>
    </row>
    <row r="209" spans="1:33" ht="25.5" hidden="1" customHeight="1" x14ac:dyDescent="0.25">
      <c r="B209" s="54"/>
      <c r="C209" s="2"/>
      <c r="D209" s="649" t="s">
        <v>497</v>
      </c>
      <c r="E209" s="649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82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>
        <f t="shared" si="79"/>
        <v>0</v>
      </c>
      <c r="AG209" s="180"/>
    </row>
    <row r="210" spans="1:33" ht="15.75" hidden="1" customHeight="1" thickBot="1" x14ac:dyDescent="0.3">
      <c r="B210" s="56"/>
      <c r="C210" s="20"/>
      <c r="D210" s="664" t="s">
        <v>498</v>
      </c>
      <c r="E210" s="664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82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>
        <f t="shared" si="79"/>
        <v>0</v>
      </c>
      <c r="AG210" s="180"/>
    </row>
    <row r="211" spans="1:33" ht="15.75" thickBot="1" x14ac:dyDescent="0.3">
      <c r="B211" s="96" t="s">
        <v>77</v>
      </c>
      <c r="C211" s="653" t="s">
        <v>78</v>
      </c>
      <c r="D211" s="663"/>
      <c r="E211" s="663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82"/>
        <v>100000</v>
      </c>
      <c r="L211" s="82">
        <f t="shared" ref="L211:R211" si="83">L212+L213+L214+L215+L225</f>
        <v>0</v>
      </c>
      <c r="M211" s="85">
        <f t="shared" si="83"/>
        <v>0</v>
      </c>
      <c r="N211" s="85">
        <f t="shared" si="83"/>
        <v>0</v>
      </c>
      <c r="O211" s="85">
        <f t="shared" si="83"/>
        <v>0</v>
      </c>
      <c r="P211" s="83">
        <f t="shared" si="83"/>
        <v>0</v>
      </c>
      <c r="Q211" s="86">
        <f>Q225</f>
        <v>100000</v>
      </c>
      <c r="R211" s="86">
        <f t="shared" si="83"/>
        <v>0</v>
      </c>
      <c r="S211" s="84"/>
      <c r="T211" s="82">
        <f>T212+T213+T214+T215+T225</f>
        <v>0</v>
      </c>
      <c r="U211" s="83">
        <f t="shared" ref="U211:AE211" si="84">U212+U213+U214+U215+U225</f>
        <v>0</v>
      </c>
      <c r="V211" s="86">
        <f t="shared" si="84"/>
        <v>0</v>
      </c>
      <c r="W211" s="86">
        <f t="shared" si="84"/>
        <v>0</v>
      </c>
      <c r="X211" s="83">
        <f t="shared" si="84"/>
        <v>0</v>
      </c>
      <c r="Y211" s="86">
        <f t="shared" si="84"/>
        <v>0</v>
      </c>
      <c r="Z211" s="86">
        <f t="shared" si="84"/>
        <v>0</v>
      </c>
      <c r="AA211" s="87">
        <f t="shared" si="84"/>
        <v>0</v>
      </c>
      <c r="AB211" s="338">
        <f t="shared" si="84"/>
        <v>0</v>
      </c>
      <c r="AC211" s="86">
        <f t="shared" si="84"/>
        <v>100000</v>
      </c>
      <c r="AD211" s="86">
        <f t="shared" si="84"/>
        <v>0</v>
      </c>
      <c r="AE211" s="87">
        <f t="shared" si="84"/>
        <v>0</v>
      </c>
      <c r="AF211" s="52">
        <f t="shared" si="79"/>
        <v>0</v>
      </c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75" t="s">
        <v>80</v>
      </c>
      <c r="D212" s="676"/>
      <c r="E212" s="676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82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>
        <f t="shared" si="79"/>
        <v>0</v>
      </c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56" t="s">
        <v>940</v>
      </c>
      <c r="D213" s="657"/>
      <c r="E213" s="657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82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>
        <f t="shared" si="79"/>
        <v>0</v>
      </c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58" t="s">
        <v>941</v>
      </c>
      <c r="D214" s="659"/>
      <c r="E214" s="659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82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>
        <f t="shared" si="79"/>
        <v>0</v>
      </c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58" t="s">
        <v>84</v>
      </c>
      <c r="D215" s="659"/>
      <c r="E215" s="659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82"/>
        <v>0</v>
      </c>
      <c r="L215" s="90">
        <f t="shared" ref="L215:R215" si="85">L216+L217+L218+L219+L220+L221+L222+L223+L224</f>
        <v>0</v>
      </c>
      <c r="M215" s="93">
        <f t="shared" si="85"/>
        <v>0</v>
      </c>
      <c r="N215" s="93">
        <f t="shared" si="85"/>
        <v>0</v>
      </c>
      <c r="O215" s="93">
        <f t="shared" si="85"/>
        <v>0</v>
      </c>
      <c r="P215" s="91">
        <f t="shared" si="85"/>
        <v>0</v>
      </c>
      <c r="Q215" s="94"/>
      <c r="R215" s="94">
        <f t="shared" si="85"/>
        <v>0</v>
      </c>
      <c r="S215" s="92"/>
      <c r="T215" s="90">
        <f>T216+T217+T218+T219+T220+T221+T222+T223+T224</f>
        <v>0</v>
      </c>
      <c r="U215" s="91">
        <f t="shared" ref="U215:AE215" si="86">U216+U217+U218+U219+U220+U221+U222+U223+U224</f>
        <v>0</v>
      </c>
      <c r="V215" s="94">
        <f t="shared" si="86"/>
        <v>0</v>
      </c>
      <c r="W215" s="94">
        <f t="shared" si="86"/>
        <v>0</v>
      </c>
      <c r="X215" s="91">
        <f t="shared" si="86"/>
        <v>0</v>
      </c>
      <c r="Y215" s="94">
        <f t="shared" si="86"/>
        <v>0</v>
      </c>
      <c r="Z215" s="94">
        <f t="shared" si="86"/>
        <v>0</v>
      </c>
      <c r="AA215" s="95">
        <f t="shared" si="86"/>
        <v>0</v>
      </c>
      <c r="AB215" s="346">
        <f t="shared" si="86"/>
        <v>0</v>
      </c>
      <c r="AC215" s="94">
        <f t="shared" si="86"/>
        <v>0</v>
      </c>
      <c r="AD215" s="94">
        <f t="shared" si="86"/>
        <v>0</v>
      </c>
      <c r="AE215" s="95">
        <f t="shared" si="86"/>
        <v>0</v>
      </c>
      <c r="AF215" s="52">
        <f t="shared" si="79"/>
        <v>0</v>
      </c>
      <c r="AG215" s="180"/>
    </row>
    <row r="216" spans="1:33" ht="15" hidden="1" customHeight="1" x14ac:dyDescent="0.25">
      <c r="B216" s="54"/>
      <c r="C216" s="2"/>
      <c r="D216" s="648" t="s">
        <v>429</v>
      </c>
      <c r="E216" s="648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82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>
        <f t="shared" si="79"/>
        <v>0</v>
      </c>
      <c r="AG216" s="180"/>
    </row>
    <row r="217" spans="1:33" ht="15" hidden="1" customHeight="1" x14ac:dyDescent="0.25">
      <c r="B217" s="54"/>
      <c r="C217" s="2"/>
      <c r="D217" s="648" t="s">
        <v>431</v>
      </c>
      <c r="E217" s="648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82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>
        <f t="shared" si="79"/>
        <v>0</v>
      </c>
      <c r="AG217" s="180"/>
    </row>
    <row r="218" spans="1:33" ht="15" hidden="1" customHeight="1" x14ac:dyDescent="0.25">
      <c r="B218" s="54"/>
      <c r="C218" s="2"/>
      <c r="D218" s="648" t="s">
        <v>432</v>
      </c>
      <c r="E218" s="648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82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>
        <f t="shared" si="79"/>
        <v>0</v>
      </c>
      <c r="AG218" s="180"/>
    </row>
    <row r="219" spans="1:33" ht="15" hidden="1" customHeight="1" x14ac:dyDescent="0.25">
      <c r="B219" s="54"/>
      <c r="C219" s="2"/>
      <c r="D219" s="648" t="s">
        <v>430</v>
      </c>
      <c r="E219" s="648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82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>
        <f t="shared" si="79"/>
        <v>0</v>
      </c>
      <c r="AG219" s="180"/>
    </row>
    <row r="220" spans="1:33" ht="15" hidden="1" customHeight="1" x14ac:dyDescent="0.25">
      <c r="B220" s="54"/>
      <c r="C220" s="2"/>
      <c r="D220" s="648" t="s">
        <v>433</v>
      </c>
      <c r="E220" s="648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82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>
        <f t="shared" si="79"/>
        <v>0</v>
      </c>
      <c r="AG220" s="180"/>
    </row>
    <row r="221" spans="1:33" ht="25.5" hidden="1" customHeight="1" x14ac:dyDescent="0.25">
      <c r="B221" s="54"/>
      <c r="C221" s="2"/>
      <c r="D221" s="649" t="s">
        <v>499</v>
      </c>
      <c r="E221" s="649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82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>
        <f t="shared" si="79"/>
        <v>0</v>
      </c>
      <c r="AG221" s="180"/>
    </row>
    <row r="222" spans="1:33" ht="25.5" hidden="1" customHeight="1" x14ac:dyDescent="0.25">
      <c r="B222" s="54"/>
      <c r="C222" s="2"/>
      <c r="D222" s="649" t="s">
        <v>500</v>
      </c>
      <c r="E222" s="649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82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>
        <f t="shared" si="79"/>
        <v>0</v>
      </c>
      <c r="AG222" s="180"/>
    </row>
    <row r="223" spans="1:33" ht="15" hidden="1" customHeight="1" x14ac:dyDescent="0.25">
      <c r="B223" s="54"/>
      <c r="C223" s="2"/>
      <c r="D223" s="648" t="s">
        <v>434</v>
      </c>
      <c r="E223" s="648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82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>
        <f t="shared" si="79"/>
        <v>0</v>
      </c>
      <c r="AG223" s="180"/>
    </row>
    <row r="224" spans="1:33" ht="15" hidden="1" customHeight="1" x14ac:dyDescent="0.25">
      <c r="B224" s="54"/>
      <c r="C224" s="2"/>
      <c r="D224" s="648" t="s">
        <v>501</v>
      </c>
      <c r="E224" s="648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82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>
        <f t="shared" si="79"/>
        <v>0</v>
      </c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61" t="s">
        <v>86</v>
      </c>
      <c r="D225" s="662"/>
      <c r="E225" s="662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82"/>
        <v>100000</v>
      </c>
      <c r="L225" s="90">
        <f t="shared" ref="L225:R225" si="87">L226+L227+L228+L229+L230+L231+L232+L233+L234+L235+L236</f>
        <v>0</v>
      </c>
      <c r="M225" s="93">
        <f t="shared" si="87"/>
        <v>0</v>
      </c>
      <c r="N225" s="93">
        <f t="shared" si="87"/>
        <v>0</v>
      </c>
      <c r="O225" s="93">
        <f t="shared" si="87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7"/>
        <v>0</v>
      </c>
      <c r="S225" s="92"/>
      <c r="T225" s="90">
        <f>T226+T227+T228+T229+T230+T231+T232+T233+T234+T235+T236</f>
        <v>0</v>
      </c>
      <c r="U225" s="91">
        <f t="shared" ref="U225:AE225" si="88">U226+U227+U228+U229+U230+U231+U232+U233+U234+U235+U236</f>
        <v>0</v>
      </c>
      <c r="V225" s="94">
        <f t="shared" si="88"/>
        <v>0</v>
      </c>
      <c r="W225" s="94">
        <f t="shared" si="88"/>
        <v>0</v>
      </c>
      <c r="X225" s="91">
        <f t="shared" si="88"/>
        <v>0</v>
      </c>
      <c r="Y225" s="94">
        <f t="shared" si="88"/>
        <v>0</v>
      </c>
      <c r="Z225" s="94">
        <f t="shared" si="88"/>
        <v>0</v>
      </c>
      <c r="AA225" s="95">
        <f t="shared" si="88"/>
        <v>0</v>
      </c>
      <c r="AB225" s="341">
        <f t="shared" si="88"/>
        <v>0</v>
      </c>
      <c r="AC225" s="94">
        <f t="shared" si="88"/>
        <v>100000</v>
      </c>
      <c r="AD225" s="94">
        <f t="shared" si="88"/>
        <v>0</v>
      </c>
      <c r="AE225" s="95">
        <f t="shared" si="88"/>
        <v>0</v>
      </c>
      <c r="AF225" s="52">
        <f t="shared" si="79"/>
        <v>0</v>
      </c>
      <c r="AG225" s="180"/>
    </row>
    <row r="226" spans="1:33" ht="15" hidden="1" customHeight="1" x14ac:dyDescent="0.25">
      <c r="B226" s="54"/>
      <c r="C226" s="2"/>
      <c r="D226" s="648" t="s">
        <v>435</v>
      </c>
      <c r="E226" s="648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82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>
        <f t="shared" si="79"/>
        <v>0</v>
      </c>
      <c r="AG226" s="180"/>
    </row>
    <row r="227" spans="1:33" ht="15" hidden="1" customHeight="1" x14ac:dyDescent="0.25">
      <c r="B227" s="54"/>
      <c r="C227" s="2"/>
      <c r="D227" s="648" t="s">
        <v>438</v>
      </c>
      <c r="E227" s="648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82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>
        <f t="shared" si="79"/>
        <v>0</v>
      </c>
      <c r="AG227" s="180"/>
    </row>
    <row r="228" spans="1:33" ht="15" hidden="1" customHeight="1" x14ac:dyDescent="0.25">
      <c r="B228" s="54"/>
      <c r="C228" s="2"/>
      <c r="D228" s="648" t="s">
        <v>439</v>
      </c>
      <c r="E228" s="648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82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>
        <f t="shared" si="79"/>
        <v>0</v>
      </c>
      <c r="AG228" s="180"/>
    </row>
    <row r="229" spans="1:33" ht="15" customHeight="1" thickBot="1" x14ac:dyDescent="0.3">
      <c r="B229" s="54"/>
      <c r="C229" s="2"/>
      <c r="D229" s="648" t="s">
        <v>436</v>
      </c>
      <c r="E229" s="648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>
        <f t="shared" si="79"/>
        <v>0</v>
      </c>
      <c r="AG229" s="180"/>
    </row>
    <row r="230" spans="1:33" ht="15" hidden="1" customHeight="1" x14ac:dyDescent="0.25">
      <c r="B230" s="54"/>
      <c r="C230" s="2"/>
      <c r="D230" s="648" t="s">
        <v>440</v>
      </c>
      <c r="E230" s="648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82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>
        <f t="shared" si="79"/>
        <v>0</v>
      </c>
      <c r="AG230" s="180"/>
    </row>
    <row r="231" spans="1:33" ht="25.5" hidden="1" customHeight="1" x14ac:dyDescent="0.25">
      <c r="B231" s="54"/>
      <c r="C231" s="2"/>
      <c r="D231" s="649" t="s">
        <v>502</v>
      </c>
      <c r="E231" s="649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82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>
        <f t="shared" si="79"/>
        <v>0</v>
      </c>
      <c r="AG231" s="180"/>
    </row>
    <row r="232" spans="1:33" ht="25.5" hidden="1" customHeight="1" x14ac:dyDescent="0.25">
      <c r="B232" s="54"/>
      <c r="C232" s="2"/>
      <c r="D232" s="649" t="s">
        <v>503</v>
      </c>
      <c r="E232" s="649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82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>
        <f t="shared" si="79"/>
        <v>0</v>
      </c>
      <c r="AG232" s="180"/>
    </row>
    <row r="233" spans="1:33" ht="15" hidden="1" customHeight="1" x14ac:dyDescent="0.25">
      <c r="B233" s="54"/>
      <c r="C233" s="2"/>
      <c r="D233" s="648" t="s">
        <v>441</v>
      </c>
      <c r="E233" s="648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82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>
        <f t="shared" si="79"/>
        <v>0</v>
      </c>
      <c r="AG233" s="180"/>
    </row>
    <row r="234" spans="1:33" ht="15" hidden="1" customHeight="1" x14ac:dyDescent="0.25">
      <c r="B234" s="54"/>
      <c r="C234" s="2"/>
      <c r="D234" s="648" t="s">
        <v>437</v>
      </c>
      <c r="E234" s="648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82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>
        <f t="shared" si="79"/>
        <v>0</v>
      </c>
      <c r="AG234" s="180"/>
    </row>
    <row r="235" spans="1:33" ht="25.5" hidden="1" customHeight="1" x14ac:dyDescent="0.25">
      <c r="B235" s="54"/>
      <c r="C235" s="2"/>
      <c r="D235" s="649" t="s">
        <v>504</v>
      </c>
      <c r="E235" s="649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82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>
        <f t="shared" si="79"/>
        <v>0</v>
      </c>
      <c r="AG235" s="180"/>
    </row>
    <row r="236" spans="1:33" ht="15.75" hidden="1" customHeight="1" thickBot="1" x14ac:dyDescent="0.3">
      <c r="B236" s="56"/>
      <c r="C236" s="20"/>
      <c r="D236" s="664" t="s">
        <v>505</v>
      </c>
      <c r="E236" s="664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82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>
        <f t="shared" si="79"/>
        <v>0</v>
      </c>
      <c r="AG236" s="180"/>
    </row>
    <row r="237" spans="1:33" ht="15.75" thickBot="1" x14ac:dyDescent="0.3">
      <c r="B237" s="96" t="s">
        <v>87</v>
      </c>
      <c r="C237" s="665" t="s">
        <v>88</v>
      </c>
      <c r="D237" s="666"/>
      <c r="E237" s="666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82"/>
        <v>29523030</v>
      </c>
      <c r="L237" s="82">
        <f t="shared" ref="L237:R237" si="89">L238+L262+L268+L269</f>
        <v>0</v>
      </c>
      <c r="M237" s="85">
        <f t="shared" si="89"/>
        <v>0</v>
      </c>
      <c r="N237" s="85">
        <f t="shared" si="89"/>
        <v>0</v>
      </c>
      <c r="O237" s="85">
        <f t="shared" si="89"/>
        <v>0</v>
      </c>
      <c r="P237" s="83">
        <f t="shared" si="89"/>
        <v>14523030</v>
      </c>
      <c r="Q237" s="86"/>
      <c r="R237" s="86">
        <f t="shared" si="89"/>
        <v>0</v>
      </c>
      <c r="S237" s="84">
        <f>S238</f>
        <v>15000000</v>
      </c>
      <c r="T237" s="82">
        <f>T238+T262+T268+T269</f>
        <v>14523030</v>
      </c>
      <c r="U237" s="83">
        <f t="shared" ref="U237:AE237" si="90">U238+U262+U268+U269</f>
        <v>0</v>
      </c>
      <c r="V237" s="86">
        <f t="shared" si="90"/>
        <v>0</v>
      </c>
      <c r="W237" s="86">
        <f t="shared" si="90"/>
        <v>2873787</v>
      </c>
      <c r="X237" s="83">
        <f t="shared" si="90"/>
        <v>0</v>
      </c>
      <c r="Y237" s="86">
        <f t="shared" si="90"/>
        <v>0</v>
      </c>
      <c r="Z237" s="86">
        <f t="shared" si="90"/>
        <v>12126213</v>
      </c>
      <c r="AA237" s="87">
        <f t="shared" si="90"/>
        <v>0</v>
      </c>
      <c r="AB237" s="338">
        <f t="shared" si="90"/>
        <v>0</v>
      </c>
      <c r="AC237" s="86">
        <f t="shared" si="90"/>
        <v>0</v>
      </c>
      <c r="AD237" s="86">
        <f t="shared" si="90"/>
        <v>0</v>
      </c>
      <c r="AE237" s="87">
        <f t="shared" si="90"/>
        <v>0</v>
      </c>
      <c r="AF237" s="52">
        <f t="shared" si="79"/>
        <v>0</v>
      </c>
      <c r="AG237" s="180"/>
    </row>
    <row r="238" spans="1:33" x14ac:dyDescent="0.25">
      <c r="B238" s="108" t="s">
        <v>764</v>
      </c>
      <c r="C238" s="685" t="s">
        <v>89</v>
      </c>
      <c r="D238" s="686"/>
      <c r="E238" s="686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82"/>
        <v>29523030</v>
      </c>
      <c r="L238" s="109">
        <f t="shared" ref="L238:R238" si="91">L239+L243+L251+L254+L255+L256+L257+L258+L259</f>
        <v>0</v>
      </c>
      <c r="M238" s="112">
        <f t="shared" si="91"/>
        <v>0</v>
      </c>
      <c r="N238" s="112">
        <f t="shared" si="91"/>
        <v>0</v>
      </c>
      <c r="O238" s="112">
        <f t="shared" si="91"/>
        <v>0</v>
      </c>
      <c r="P238" s="110">
        <f t="shared" si="91"/>
        <v>14523030</v>
      </c>
      <c r="Q238" s="113"/>
      <c r="R238" s="113">
        <f t="shared" si="91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92">U239+U243+U251+U254+U255+U256+U257+U258+U259</f>
        <v>0</v>
      </c>
      <c r="V238" s="113">
        <f t="shared" si="92"/>
        <v>0</v>
      </c>
      <c r="W238" s="113">
        <f t="shared" si="92"/>
        <v>2873787</v>
      </c>
      <c r="X238" s="110">
        <f t="shared" si="92"/>
        <v>0</v>
      </c>
      <c r="Y238" s="113">
        <f t="shared" si="92"/>
        <v>0</v>
      </c>
      <c r="Z238" s="113">
        <f t="shared" si="92"/>
        <v>12126213</v>
      </c>
      <c r="AA238" s="114">
        <f t="shared" si="92"/>
        <v>0</v>
      </c>
      <c r="AB238" s="339">
        <f t="shared" si="92"/>
        <v>0</v>
      </c>
      <c r="AC238" s="113">
        <f t="shared" si="92"/>
        <v>0</v>
      </c>
      <c r="AD238" s="113">
        <f t="shared" si="92"/>
        <v>0</v>
      </c>
      <c r="AE238" s="114">
        <f t="shared" si="92"/>
        <v>0</v>
      </c>
      <c r="AF238" s="52">
        <f t="shared" si="79"/>
        <v>0</v>
      </c>
      <c r="AG238" s="180"/>
    </row>
    <row r="239" spans="1:33" s="18" customFormat="1" ht="15" customHeight="1" x14ac:dyDescent="0.25">
      <c r="A239" s="118"/>
      <c r="B239" s="53" t="s">
        <v>765</v>
      </c>
      <c r="C239" s="683" t="s">
        <v>90</v>
      </c>
      <c r="D239" s="684"/>
      <c r="E239" s="684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82"/>
        <v>15000000</v>
      </c>
      <c r="L239" s="74">
        <f t="shared" ref="L239:R239" si="93">L240+L241+L242</f>
        <v>0</v>
      </c>
      <c r="M239" s="43">
        <f t="shared" si="93"/>
        <v>0</v>
      </c>
      <c r="N239" s="43">
        <f t="shared" si="93"/>
        <v>0</v>
      </c>
      <c r="O239" s="43">
        <f t="shared" si="93"/>
        <v>0</v>
      </c>
      <c r="P239" s="13">
        <f t="shared" si="93"/>
        <v>0</v>
      </c>
      <c r="Q239" s="79"/>
      <c r="R239" s="79">
        <f t="shared" si="93"/>
        <v>0</v>
      </c>
      <c r="S239" s="75">
        <f>K239</f>
        <v>15000000</v>
      </c>
      <c r="T239" s="74">
        <f>T240+T241+T242</f>
        <v>0</v>
      </c>
      <c r="U239" s="13">
        <f t="shared" ref="U239:AE239" si="94">U240+U241+U242</f>
        <v>0</v>
      </c>
      <c r="V239" s="79">
        <f t="shared" si="94"/>
        <v>0</v>
      </c>
      <c r="W239" s="79">
        <f t="shared" si="94"/>
        <v>2873787</v>
      </c>
      <c r="X239" s="13">
        <f t="shared" si="94"/>
        <v>0</v>
      </c>
      <c r="Y239" s="79">
        <f t="shared" si="94"/>
        <v>0</v>
      </c>
      <c r="Z239" s="79">
        <f t="shared" si="94"/>
        <v>12126213</v>
      </c>
      <c r="AA239" s="45">
        <f t="shared" si="94"/>
        <v>0</v>
      </c>
      <c r="AB239" s="342">
        <f t="shared" si="94"/>
        <v>0</v>
      </c>
      <c r="AC239" s="79">
        <f t="shared" si="94"/>
        <v>0</v>
      </c>
      <c r="AD239" s="79">
        <f t="shared" si="94"/>
        <v>0</v>
      </c>
      <c r="AE239" s="45">
        <f t="shared" si="94"/>
        <v>0</v>
      </c>
      <c r="AF239" s="52">
        <f t="shared" si="79"/>
        <v>0</v>
      </c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71" t="s">
        <v>966</v>
      </c>
      <c r="E240" s="671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82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>
        <f t="shared" si="79"/>
        <v>0</v>
      </c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71" t="s">
        <v>967</v>
      </c>
      <c r="E241" s="671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82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>
        <f t="shared" si="79"/>
        <v>0</v>
      </c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71" t="s">
        <v>968</v>
      </c>
      <c r="E242" s="671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82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>
        <f t="shared" si="79"/>
        <v>0</v>
      </c>
      <c r="AG242" s="200"/>
    </row>
    <row r="243" spans="1:33" s="18" customFormat="1" ht="15" hidden="1" customHeight="1" x14ac:dyDescent="0.25">
      <c r="A243" s="118"/>
      <c r="B243" s="53" t="s">
        <v>770</v>
      </c>
      <c r="C243" s="683" t="s">
        <v>94</v>
      </c>
      <c r="D243" s="684"/>
      <c r="E243" s="684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82"/>
        <v>0</v>
      </c>
      <c r="L243" s="74">
        <f t="shared" ref="L243:R243" si="95">L244+L248+L249+L250</f>
        <v>0</v>
      </c>
      <c r="M243" s="43">
        <f t="shared" si="95"/>
        <v>0</v>
      </c>
      <c r="N243" s="43">
        <f t="shared" si="95"/>
        <v>0</v>
      </c>
      <c r="O243" s="43">
        <f t="shared" si="95"/>
        <v>0</v>
      </c>
      <c r="P243" s="13">
        <f t="shared" si="95"/>
        <v>0</v>
      </c>
      <c r="Q243" s="79"/>
      <c r="R243" s="79">
        <f t="shared" si="95"/>
        <v>0</v>
      </c>
      <c r="S243" s="75"/>
      <c r="T243" s="74">
        <f>T244+T248+T249+T250</f>
        <v>0</v>
      </c>
      <c r="U243" s="13">
        <f t="shared" ref="U243:AE243" si="96">U244+U248+U249+U250</f>
        <v>0</v>
      </c>
      <c r="V243" s="79">
        <f t="shared" si="96"/>
        <v>0</v>
      </c>
      <c r="W243" s="79">
        <f t="shared" si="96"/>
        <v>0</v>
      </c>
      <c r="X243" s="13">
        <f t="shared" si="96"/>
        <v>0</v>
      </c>
      <c r="Y243" s="79">
        <f t="shared" si="96"/>
        <v>0</v>
      </c>
      <c r="Z243" s="79">
        <f t="shared" si="96"/>
        <v>0</v>
      </c>
      <c r="AA243" s="45">
        <f t="shared" si="96"/>
        <v>0</v>
      </c>
      <c r="AB243" s="342">
        <f t="shared" si="96"/>
        <v>0</v>
      </c>
      <c r="AC243" s="79">
        <f t="shared" si="96"/>
        <v>0</v>
      </c>
      <c r="AD243" s="79">
        <f t="shared" si="96"/>
        <v>0</v>
      </c>
      <c r="AE243" s="45">
        <f t="shared" si="96"/>
        <v>0</v>
      </c>
      <c r="AF243" s="52">
        <f t="shared" si="79"/>
        <v>0</v>
      </c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82"/>
        <v>0</v>
      </c>
      <c r="L244" s="191">
        <f t="shared" ref="L244:R244" si="97">L245+L246+L247</f>
        <v>0</v>
      </c>
      <c r="M244" s="184">
        <f t="shared" si="97"/>
        <v>0</v>
      </c>
      <c r="N244" s="184">
        <f t="shared" si="97"/>
        <v>0</v>
      </c>
      <c r="O244" s="184">
        <f t="shared" si="97"/>
        <v>0</v>
      </c>
      <c r="P244" s="185">
        <f t="shared" si="97"/>
        <v>0</v>
      </c>
      <c r="Q244" s="186"/>
      <c r="R244" s="186">
        <f t="shared" si="97"/>
        <v>0</v>
      </c>
      <c r="S244" s="192"/>
      <c r="T244" s="191">
        <f>T245+T246+T247</f>
        <v>0</v>
      </c>
      <c r="U244" s="185">
        <f t="shared" ref="U244:AE244" si="98">U245+U246+U247</f>
        <v>0</v>
      </c>
      <c r="V244" s="186">
        <f t="shared" si="98"/>
        <v>0</v>
      </c>
      <c r="W244" s="186">
        <f t="shared" si="98"/>
        <v>0</v>
      </c>
      <c r="X244" s="185">
        <f t="shared" si="98"/>
        <v>0</v>
      </c>
      <c r="Y244" s="186">
        <f t="shared" si="98"/>
        <v>0</v>
      </c>
      <c r="Z244" s="186">
        <f t="shared" si="98"/>
        <v>0</v>
      </c>
      <c r="AA244" s="187">
        <f t="shared" si="98"/>
        <v>0</v>
      </c>
      <c r="AB244" s="340">
        <f t="shared" si="98"/>
        <v>0</v>
      </c>
      <c r="AC244" s="186">
        <f t="shared" si="98"/>
        <v>0</v>
      </c>
      <c r="AD244" s="186">
        <f t="shared" si="98"/>
        <v>0</v>
      </c>
      <c r="AE244" s="187">
        <f t="shared" si="98"/>
        <v>0</v>
      </c>
      <c r="AF244" s="52">
        <f t="shared" si="79"/>
        <v>0</v>
      </c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82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>
        <f t="shared" si="79"/>
        <v>0</v>
      </c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82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>
        <f t="shared" si="79"/>
        <v>0</v>
      </c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82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>
        <f t="shared" si="79"/>
        <v>0</v>
      </c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82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>
        <f t="shared" si="79"/>
        <v>0</v>
      </c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82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>
        <f t="shared" si="79"/>
        <v>0</v>
      </c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82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>
        <f t="shared" si="79"/>
        <v>0</v>
      </c>
      <c r="AG250" s="200"/>
    </row>
    <row r="251" spans="1:33" s="18" customFormat="1" x14ac:dyDescent="0.25">
      <c r="A251" s="118"/>
      <c r="B251" s="53" t="s">
        <v>775</v>
      </c>
      <c r="C251" s="679" t="s">
        <v>103</v>
      </c>
      <c r="D251" s="680"/>
      <c r="E251" s="680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82"/>
        <v>14523030</v>
      </c>
      <c r="L251" s="74">
        <f t="shared" ref="L251:R251" si="99">L252+L253</f>
        <v>0</v>
      </c>
      <c r="M251" s="43">
        <f t="shared" si="99"/>
        <v>0</v>
      </c>
      <c r="N251" s="43">
        <f t="shared" si="99"/>
        <v>0</v>
      </c>
      <c r="O251" s="43">
        <f t="shared" si="99"/>
        <v>0</v>
      </c>
      <c r="P251" s="13">
        <f>P252+P253</f>
        <v>14523030</v>
      </c>
      <c r="Q251" s="79"/>
      <c r="R251" s="79">
        <f t="shared" si="99"/>
        <v>0</v>
      </c>
      <c r="S251" s="75"/>
      <c r="T251" s="74">
        <f>T252+T253</f>
        <v>14523030</v>
      </c>
      <c r="U251" s="13">
        <f t="shared" ref="U251:AE251" si="100">U252+U253</f>
        <v>0</v>
      </c>
      <c r="V251" s="79">
        <f t="shared" si="100"/>
        <v>0</v>
      </c>
      <c r="W251" s="79">
        <f t="shared" si="100"/>
        <v>0</v>
      </c>
      <c r="X251" s="13">
        <f t="shared" si="100"/>
        <v>0</v>
      </c>
      <c r="Y251" s="79">
        <f t="shared" si="100"/>
        <v>0</v>
      </c>
      <c r="Z251" s="79">
        <f t="shared" si="100"/>
        <v>0</v>
      </c>
      <c r="AA251" s="45">
        <f t="shared" si="100"/>
        <v>0</v>
      </c>
      <c r="AB251" s="342">
        <f t="shared" si="100"/>
        <v>0</v>
      </c>
      <c r="AC251" s="79">
        <f t="shared" si="100"/>
        <v>0</v>
      </c>
      <c r="AD251" s="79">
        <f t="shared" si="100"/>
        <v>0</v>
      </c>
      <c r="AE251" s="45">
        <f t="shared" si="100"/>
        <v>0</v>
      </c>
      <c r="AF251" s="52">
        <f t="shared" si="79"/>
        <v>0</v>
      </c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71" t="s">
        <v>766</v>
      </c>
      <c r="E252" s="671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>
        <f t="shared" si="79"/>
        <v>0</v>
      </c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71" t="s">
        <v>778</v>
      </c>
      <c r="E253" s="671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82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>
        <f t="shared" si="79"/>
        <v>0</v>
      </c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79" t="s">
        <v>390</v>
      </c>
      <c r="D254" s="680"/>
      <c r="E254" s="680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82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>
        <f t="shared" si="79"/>
        <v>0</v>
      </c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79" t="s">
        <v>944</v>
      </c>
      <c r="D255" s="680"/>
      <c r="E255" s="680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82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>
        <f t="shared" si="79"/>
        <v>0</v>
      </c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79" t="s">
        <v>945</v>
      </c>
      <c r="D256" s="680"/>
      <c r="E256" s="680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82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>
        <f t="shared" si="79"/>
        <v>0</v>
      </c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79" t="s">
        <v>389</v>
      </c>
      <c r="D257" s="680"/>
      <c r="E257" s="680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82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>
        <f t="shared" si="79"/>
        <v>0</v>
      </c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79" t="s">
        <v>949</v>
      </c>
      <c r="D258" s="680"/>
      <c r="E258" s="680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82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>
        <f t="shared" si="79"/>
        <v>0</v>
      </c>
      <c r="AG258" s="180"/>
    </row>
    <row r="259" spans="1:33" s="41" customFormat="1" ht="15.75" hidden="1" customHeight="1" x14ac:dyDescent="0.25">
      <c r="A259" s="118"/>
      <c r="B259" s="53" t="s">
        <v>948</v>
      </c>
      <c r="C259" s="679" t="s">
        <v>950</v>
      </c>
      <c r="D259" s="680"/>
      <c r="E259" s="680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82"/>
        <v>0</v>
      </c>
      <c r="L259" s="74">
        <f t="shared" ref="L259:R259" si="101">L260+L261</f>
        <v>0</v>
      </c>
      <c r="M259" s="43">
        <f t="shared" si="101"/>
        <v>0</v>
      </c>
      <c r="N259" s="43">
        <f t="shared" si="101"/>
        <v>0</v>
      </c>
      <c r="O259" s="43">
        <f t="shared" si="101"/>
        <v>0</v>
      </c>
      <c r="P259" s="13">
        <f t="shared" si="101"/>
        <v>0</v>
      </c>
      <c r="Q259" s="79"/>
      <c r="R259" s="79">
        <f t="shared" si="101"/>
        <v>0</v>
      </c>
      <c r="S259" s="75"/>
      <c r="T259" s="74">
        <f>T260+T261</f>
        <v>0</v>
      </c>
      <c r="U259" s="13">
        <f t="shared" ref="U259:AE259" si="102">U260+U261</f>
        <v>0</v>
      </c>
      <c r="V259" s="79">
        <f t="shared" si="102"/>
        <v>0</v>
      </c>
      <c r="W259" s="79">
        <f t="shared" si="102"/>
        <v>0</v>
      </c>
      <c r="X259" s="13"/>
      <c r="Y259" s="79">
        <f t="shared" si="102"/>
        <v>0</v>
      </c>
      <c r="Z259" s="79">
        <f t="shared" si="102"/>
        <v>0</v>
      </c>
      <c r="AA259" s="45">
        <f t="shared" si="102"/>
        <v>0</v>
      </c>
      <c r="AB259" s="342">
        <f t="shared" si="102"/>
        <v>0</v>
      </c>
      <c r="AC259" s="79">
        <f t="shared" si="102"/>
        <v>0</v>
      </c>
      <c r="AD259" s="79">
        <f t="shared" si="102"/>
        <v>0</v>
      </c>
      <c r="AE259" s="45">
        <f t="shared" si="102"/>
        <v>0</v>
      </c>
      <c r="AF259" s="52">
        <f t="shared" si="79"/>
        <v>0</v>
      </c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71" t="s">
        <v>951</v>
      </c>
      <c r="E260" s="671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82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>
        <f t="shared" si="79"/>
        <v>0</v>
      </c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71" t="s">
        <v>952</v>
      </c>
      <c r="E261" s="671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82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>
        <f t="shared" si="79"/>
        <v>0</v>
      </c>
      <c r="AG261" s="200"/>
    </row>
    <row r="262" spans="1:33" ht="15.75" hidden="1" customHeight="1" x14ac:dyDescent="0.25">
      <c r="B262" s="88" t="s">
        <v>782</v>
      </c>
      <c r="C262" s="656" t="s">
        <v>109</v>
      </c>
      <c r="D262" s="657"/>
      <c r="E262" s="657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82"/>
        <v>0</v>
      </c>
      <c r="L262" s="90">
        <f t="shared" ref="L262:R262" si="103">L263+L264+L265+L266+L267</f>
        <v>0</v>
      </c>
      <c r="M262" s="93">
        <f t="shared" si="103"/>
        <v>0</v>
      </c>
      <c r="N262" s="93">
        <f t="shared" si="103"/>
        <v>0</v>
      </c>
      <c r="O262" s="93">
        <f t="shared" si="103"/>
        <v>0</v>
      </c>
      <c r="P262" s="91">
        <f t="shared" si="103"/>
        <v>0</v>
      </c>
      <c r="Q262" s="94"/>
      <c r="R262" s="94">
        <f t="shared" si="103"/>
        <v>0</v>
      </c>
      <c r="S262" s="92"/>
      <c r="T262" s="90">
        <f>T263+T264+T265+T266+T267</f>
        <v>0</v>
      </c>
      <c r="U262" s="91">
        <f t="shared" ref="U262:AE262" si="104">U263+U264+U265+U266+U267</f>
        <v>0</v>
      </c>
      <c r="V262" s="94">
        <f t="shared" si="104"/>
        <v>0</v>
      </c>
      <c r="W262" s="94">
        <f t="shared" si="104"/>
        <v>0</v>
      </c>
      <c r="X262" s="91"/>
      <c r="Y262" s="94">
        <f t="shared" si="104"/>
        <v>0</v>
      </c>
      <c r="Z262" s="94">
        <f t="shared" si="104"/>
        <v>0</v>
      </c>
      <c r="AA262" s="95">
        <f t="shared" si="104"/>
        <v>0</v>
      </c>
      <c r="AB262" s="346">
        <f t="shared" si="104"/>
        <v>0</v>
      </c>
      <c r="AC262" s="94">
        <f t="shared" si="104"/>
        <v>0</v>
      </c>
      <c r="AD262" s="94">
        <f t="shared" si="104"/>
        <v>0</v>
      </c>
      <c r="AE262" s="95">
        <f t="shared" si="104"/>
        <v>0</v>
      </c>
      <c r="AF262" s="52">
        <f t="shared" ref="AF262:AF270" si="105">K262-J262</f>
        <v>0</v>
      </c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79" t="s">
        <v>957</v>
      </c>
      <c r="D263" s="680"/>
      <c r="E263" s="680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82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>
        <f t="shared" si="105"/>
        <v>0</v>
      </c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79" t="s">
        <v>958</v>
      </c>
      <c r="D264" s="680"/>
      <c r="E264" s="680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82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>
        <f t="shared" si="105"/>
        <v>0</v>
      </c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79" t="s">
        <v>388</v>
      </c>
      <c r="D265" s="680"/>
      <c r="E265" s="680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82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>
        <f t="shared" si="105"/>
        <v>0</v>
      </c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81" t="s">
        <v>959</v>
      </c>
      <c r="D266" s="682"/>
      <c r="E266" s="682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82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>
        <f t="shared" si="105"/>
        <v>0</v>
      </c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79" t="s">
        <v>960</v>
      </c>
      <c r="D267" s="680"/>
      <c r="E267" s="680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82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>
        <f t="shared" si="105"/>
        <v>0</v>
      </c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72" t="s">
        <v>116</v>
      </c>
      <c r="D268" s="673"/>
      <c r="E268" s="673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82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>
        <f t="shared" si="105"/>
        <v>0</v>
      </c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72" t="s">
        <v>963</v>
      </c>
      <c r="D269" s="673"/>
      <c r="E269" s="673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>
        <f t="shared" si="105"/>
        <v>0</v>
      </c>
      <c r="AG269" s="180"/>
    </row>
    <row r="270" spans="1:33" s="57" customFormat="1" ht="16.5" thickBot="1" x14ac:dyDescent="0.3">
      <c r="A270" s="119"/>
      <c r="B270" s="677" t="s">
        <v>117</v>
      </c>
      <c r="C270" s="678"/>
      <c r="D270" s="678"/>
      <c r="E270" s="678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6">L5+L58+L94+L129+L175+L185+L211+L237</f>
        <v>503755</v>
      </c>
      <c r="M270" s="99">
        <f t="shared" si="106"/>
        <v>0</v>
      </c>
      <c r="N270" s="99">
        <f t="shared" si="106"/>
        <v>3266296</v>
      </c>
      <c r="O270" s="99">
        <f t="shared" si="106"/>
        <v>130976501</v>
      </c>
      <c r="P270" s="98">
        <f t="shared" si="106"/>
        <v>14523030</v>
      </c>
      <c r="Q270" s="98">
        <f t="shared" si="106"/>
        <v>100000</v>
      </c>
      <c r="R270" s="409">
        <f t="shared" si="106"/>
        <v>9754500</v>
      </c>
      <c r="S270" s="409">
        <f t="shared" si="106"/>
        <v>15000000</v>
      </c>
      <c r="T270" s="97">
        <f t="shared" si="106"/>
        <v>16874132</v>
      </c>
      <c r="U270" s="98">
        <f t="shared" si="106"/>
        <v>45472223</v>
      </c>
      <c r="V270" s="409">
        <f t="shared" si="106"/>
        <v>15382664</v>
      </c>
      <c r="W270" s="409">
        <f t="shared" si="106"/>
        <v>4977324</v>
      </c>
      <c r="X270" s="98">
        <f t="shared" si="106"/>
        <v>2301899</v>
      </c>
      <c r="Y270" s="409">
        <f t="shared" ref="Y270:AE270" si="107">Y5+Y58+Y94+Y129+Y175+Y185+Y211+Y237</f>
        <v>35501112</v>
      </c>
      <c r="Z270" s="409">
        <f t="shared" si="107"/>
        <v>16426351</v>
      </c>
      <c r="AA270" s="100">
        <f t="shared" si="107"/>
        <v>2735343</v>
      </c>
      <c r="AB270" s="392">
        <f t="shared" si="107"/>
        <v>9052693</v>
      </c>
      <c r="AC270" s="409">
        <f t="shared" si="107"/>
        <v>3075297</v>
      </c>
      <c r="AD270" s="409">
        <f t="shared" si="107"/>
        <v>19231091</v>
      </c>
      <c r="AE270" s="100">
        <f t="shared" si="107"/>
        <v>3080930</v>
      </c>
      <c r="AF270" s="52">
        <f t="shared" si="105"/>
        <v>0</v>
      </c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>
        <f>K270-Kiadások!M255</f>
        <v>-0.12000000476837158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</mergeCells>
  <pageMargins left="0.25" right="0.25" top="0.75" bottom="0.75" header="0.3" footer="0.3"/>
  <pageSetup paperSize="9" scale="3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5" activePane="bottomLeft" state="frozen"/>
      <selection pane="bottomLeft" activeCell="AB1" sqref="AB1:AB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625" t="s">
        <v>1062</v>
      </c>
      <c r="K2" s="716" t="s">
        <v>1043</v>
      </c>
      <c r="L2" s="642"/>
      <c r="M2" s="643"/>
      <c r="N2" s="628" t="s">
        <v>1056</v>
      </c>
      <c r="O2" s="624"/>
      <c r="P2" s="624"/>
      <c r="Q2" s="624"/>
      <c r="R2" s="624"/>
      <c r="S2" s="624"/>
      <c r="T2" s="624"/>
      <c r="U2" s="625"/>
      <c r="V2" s="624" t="s">
        <v>1044</v>
      </c>
      <c r="W2" s="624"/>
      <c r="X2" s="624"/>
      <c r="Y2" s="625"/>
    </row>
    <row r="3" spans="1:28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4"/>
      <c r="K3" s="717" t="s">
        <v>853</v>
      </c>
      <c r="L3" s="719" t="s">
        <v>854</v>
      </c>
      <c r="M3" s="721" t="s">
        <v>571</v>
      </c>
      <c r="N3" s="629"/>
      <c r="O3" s="626"/>
      <c r="P3" s="626"/>
      <c r="Q3" s="626"/>
      <c r="R3" s="626"/>
      <c r="S3" s="626"/>
      <c r="T3" s="626"/>
      <c r="U3" s="627"/>
      <c r="V3" s="626"/>
      <c r="W3" s="626"/>
      <c r="X3" s="626"/>
      <c r="Y3" s="627"/>
    </row>
    <row r="4" spans="1:28" ht="21.7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5"/>
      <c r="K4" s="718"/>
      <c r="L4" s="720"/>
      <c r="M4" s="722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723" t="s">
        <v>119</v>
      </c>
      <c r="D5" s="724"/>
      <c r="E5" s="724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8787679</v>
      </c>
      <c r="L5" s="571">
        <f t="shared" si="0"/>
        <v>472500</v>
      </c>
      <c r="M5" s="571">
        <f t="shared" si="0"/>
        <v>9260179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936575</v>
      </c>
      <c r="AB5" s="180"/>
    </row>
    <row r="6" spans="1:28" ht="15" customHeight="1" x14ac:dyDescent="0.25">
      <c r="B6" s="115" t="s">
        <v>608</v>
      </c>
      <c r="C6" s="654" t="s">
        <v>120</v>
      </c>
      <c r="D6" s="655"/>
      <c r="E6" s="655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4199715</v>
      </c>
      <c r="L6" s="572">
        <f t="shared" si="1"/>
        <v>0</v>
      </c>
      <c r="M6" s="572">
        <f t="shared" si="1"/>
        <v>4199715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477700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180500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180500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180500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56" t="s">
        <v>146</v>
      </c>
      <c r="D20" s="657"/>
      <c r="E20" s="657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1983322.2</v>
      </c>
      <c r="L24" s="156">
        <f>Igazgatás!K24+Községgazd!K24+Vagyongazd!K24+Szennyvíz!J23+Közút!K24+Sport!K24+Közművelődés!K36+Támogatás!K24</f>
        <v>30000</v>
      </c>
      <c r="M24" s="156">
        <v>2048519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202881.125</v>
      </c>
      <c r="AB24" s="180"/>
    </row>
    <row r="25" spans="1:28" x14ac:dyDescent="0.25">
      <c r="B25" s="59"/>
      <c r="C25" s="706" t="s">
        <v>154</v>
      </c>
      <c r="D25" s="707"/>
      <c r="E25" s="707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1751991.2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172881.125</v>
      </c>
      <c r="AB25" s="180"/>
    </row>
    <row r="26" spans="1:28" ht="15" hidden="1" customHeight="1" x14ac:dyDescent="0.25">
      <c r="B26" s="60"/>
      <c r="C26" s="708" t="s">
        <v>155</v>
      </c>
      <c r="D26" s="709"/>
      <c r="E26" s="709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8" t="s">
        <v>156</v>
      </c>
      <c r="D27" s="709"/>
      <c r="E27" s="709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8" t="s">
        <v>157</v>
      </c>
      <c r="D28" s="709"/>
      <c r="E28" s="709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8" t="s">
        <v>158</v>
      </c>
      <c r="D29" s="709"/>
      <c r="E29" s="709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8" t="s">
        <v>159</v>
      </c>
      <c r="D30" s="709"/>
      <c r="E30" s="709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10" t="s">
        <v>160</v>
      </c>
      <c r="D31" s="711"/>
      <c r="E31" s="711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53" t="s">
        <v>162</v>
      </c>
      <c r="D32" s="663"/>
      <c r="E32" s="663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13033608.120000001</v>
      </c>
      <c r="L32" s="571">
        <f t="shared" si="2"/>
        <v>200270</v>
      </c>
      <c r="M32" s="571">
        <f t="shared" si="2"/>
        <v>13233878.120000001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2441997</v>
      </c>
      <c r="Y32" s="87">
        <f>Igazgatás!X32+Községgazd!AA32+Vagyongazd!X32+Közút!X32+Sport!X32+Közművelődés!Z50+Támogatás!AD32</f>
        <v>2074001</v>
      </c>
      <c r="AB32" s="180"/>
    </row>
    <row r="33" spans="1:28" x14ac:dyDescent="0.25">
      <c r="B33" s="115" t="s">
        <v>626</v>
      </c>
      <c r="C33" s="654" t="s">
        <v>163</v>
      </c>
      <c r="D33" s="655"/>
      <c r="E33" s="655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56" t="s">
        <v>170</v>
      </c>
      <c r="D37" s="657"/>
      <c r="E37" s="657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56" t="s">
        <v>175</v>
      </c>
      <c r="D40" s="657"/>
      <c r="E40" s="657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7010869.1200000001</v>
      </c>
      <c r="L40" s="256">
        <f t="shared" si="3"/>
        <v>200270</v>
      </c>
      <c r="M40" s="256">
        <f t="shared" si="3"/>
        <v>7211139.1200000001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871515</v>
      </c>
      <c r="Y40" s="256">
        <f t="shared" si="3"/>
        <v>1566473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79" t="s">
        <v>179</v>
      </c>
      <c r="D42" s="680"/>
      <c r="E42" s="680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79" t="s">
        <v>181</v>
      </c>
      <c r="D43" s="680"/>
      <c r="E43" s="680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79" t="s">
        <v>183</v>
      </c>
      <c r="D44" s="680"/>
      <c r="E44" s="680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79" t="s">
        <v>185</v>
      </c>
      <c r="D45" s="680"/>
      <c r="E45" s="680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48" t="s">
        <v>186</v>
      </c>
      <c r="E46" s="648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48" t="s">
        <v>187</v>
      </c>
      <c r="E47" s="648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83" t="s">
        <v>189</v>
      </c>
      <c r="D48" s="684"/>
      <c r="E48" s="684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83" t="s">
        <v>191</v>
      </c>
      <c r="D49" s="684"/>
      <c r="E49" s="684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1168695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1168695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270512</v>
      </c>
      <c r="Y49" s="45">
        <f>Igazgatás!X65+Községgazd!AA57+Vagyongazd!X49+Közút!X49+Sport!X51+Közművelődés!Z82+Támogatás!AD49</f>
        <v>299240</v>
      </c>
      <c r="AB49" s="180"/>
    </row>
    <row r="50" spans="1:28" x14ac:dyDescent="0.25">
      <c r="B50" s="88" t="s">
        <v>641</v>
      </c>
      <c r="C50" s="661" t="s">
        <v>192</v>
      </c>
      <c r="D50" s="662"/>
      <c r="E50" s="662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83" t="s">
        <v>194</v>
      </c>
      <c r="D51" s="684"/>
      <c r="E51" s="684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83" t="s">
        <v>196</v>
      </c>
      <c r="D52" s="684"/>
      <c r="E52" s="684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61" t="s">
        <v>197</v>
      </c>
      <c r="D53" s="662"/>
      <c r="E53" s="662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3454627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3454627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1133544</v>
      </c>
      <c r="Y53" s="95">
        <f>Igazgatás!X76+Községgazd!AA63+Vagyongazd!X53+Közút!X53+Sport!X55+Közművelődés!Z90+Támogatás!AD53</f>
        <v>389085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83" t="s">
        <v>876</v>
      </c>
      <c r="D54" s="684"/>
      <c r="E54" s="684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2446627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2446627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750725</v>
      </c>
      <c r="Y54" s="45">
        <f>Igazgatás!X77+Községgazd!AA64+Vagyongazd!X54+Közút!X54+Sport!X56+Közművelődés!Z91+Támogatás!AD54</f>
        <v>291132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83" t="s">
        <v>200</v>
      </c>
      <c r="D55" s="684"/>
      <c r="E55" s="684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83" t="s">
        <v>202</v>
      </c>
      <c r="D56" s="684"/>
      <c r="E56" s="684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83" t="s">
        <v>204</v>
      </c>
      <c r="D57" s="684"/>
      <c r="E57" s="684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688" t="s">
        <v>206</v>
      </c>
      <c r="D58" s="689"/>
      <c r="E58" s="689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65" t="s">
        <v>208</v>
      </c>
      <c r="D59" s="666"/>
      <c r="E59" s="666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1934970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1934970</v>
      </c>
      <c r="N59" s="82">
        <f>Igazgatás!M84+Községgazd!P74+Vagyongazd!M59+Közút!M59+Sport!M61+Közművelődés!O100+Támogatás!S59</f>
        <v>36000</v>
      </c>
      <c r="O59" s="83">
        <f>Igazgatás!N84+Községgazd!Q74+Vagyongazd!N59+Közút!N59+Sport!N61+Közművelődés!P100+Támogatás!T59</f>
        <v>82000</v>
      </c>
      <c r="P59" s="86">
        <f>Igazgatás!O84+Községgazd!R74+Vagyongazd!O59+Közút!O59+Sport!O61+Közművelődés!Q100+Támogatás!U59</f>
        <v>53000</v>
      </c>
      <c r="Q59" s="86">
        <f>Igazgatás!P84+Községgazd!S74+Vagyongazd!P59+Közút!P59+Sport!P61+Közművelődés!R100+Támogatás!V59</f>
        <v>63000</v>
      </c>
      <c r="R59" s="83">
        <f>Igazgatás!Q84+Községgazd!T74+Vagyongazd!Q59+Közút!Q59+Sport!Q61+Közművelődés!S100+Támogatás!W59</f>
        <v>68000</v>
      </c>
      <c r="S59" s="86">
        <f>Igazgatás!R84+Községgazd!U74+Vagyongazd!R59+Közút!R59+Sport!R61+Közművelődés!T100+Támogatás!X59</f>
        <v>82000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127000</v>
      </c>
      <c r="W59" s="86">
        <f>Igazgatás!V84+Községgazd!Y74+Vagyongazd!V59+Közút!V59+Sport!V61+Közművelődés!X100+Támogatás!AB59</f>
        <v>154575</v>
      </c>
      <c r="X59" s="86">
        <f>Igazgatás!W84+Községgazd!Z74+Vagyongazd!W59+Közút!W59+Sport!W61+Közművelődés!Y100+Támogatás!AC59</f>
        <v>83000</v>
      </c>
      <c r="Y59" s="87">
        <f>Igazgatás!X84+Községgazd!AA74+Vagyongazd!X59+Közút!X59+Sport!X61+Közművelődés!Z100+Támogatás!AD59</f>
        <v>1022395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85" t="s">
        <v>879</v>
      </c>
      <c r="D60" s="686"/>
      <c r="E60" s="686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85" t="s">
        <v>210</v>
      </c>
      <c r="D61" s="686"/>
      <c r="E61" s="686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61" t="s">
        <v>352</v>
      </c>
      <c r="D62" s="662"/>
      <c r="E62" s="662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61" t="s">
        <v>880</v>
      </c>
      <c r="D63" s="662"/>
      <c r="E63" s="662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61" t="s">
        <v>881</v>
      </c>
      <c r="D64" s="662"/>
      <c r="E64" s="662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61" t="s">
        <v>215</v>
      </c>
      <c r="D65" s="662"/>
      <c r="E65" s="662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61" t="s">
        <v>217</v>
      </c>
      <c r="D66" s="662"/>
      <c r="E66" s="662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0</v>
      </c>
      <c r="N66" s="90">
        <f>Igazgatás!M91+Községgazd!P81+Vagyongazd!M66+Közút!M66+Sport!M68+Közművelődés!O107+Támogatás!S66</f>
        <v>0</v>
      </c>
      <c r="O66" s="91">
        <f>Igazgatás!N91+Községgazd!Q81+Vagyongazd!N66+Közút!N66+Sport!N68+Közművelődés!P107+Támogatás!T66</f>
        <v>0</v>
      </c>
      <c r="P66" s="94">
        <f>Igazgatás!O91+Községgazd!R81+Vagyongazd!O66+Közút!O66+Sport!O68+Közművelődés!Q107+Támogatás!U66</f>
        <v>0</v>
      </c>
      <c r="Q66" s="94">
        <f>Igazgatás!P91+Községgazd!S81+Vagyongazd!P66+Közút!P66+Sport!P68+Közművelődés!R107+Támogatás!V66</f>
        <v>0</v>
      </c>
      <c r="R66" s="91">
        <f>Igazgatás!Q91+Községgazd!T81+Vagyongazd!Q66+Közút!Q66+Sport!Q68+Közművelődés!S107+Támogatás!W66</f>
        <v>0</v>
      </c>
      <c r="S66" s="94">
        <f>Igazgatás!R91+Községgazd!U81+Vagyongazd!R66+Közút!R66+Sport!R68+Közművelődés!T107+Támogatás!X66</f>
        <v>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0</v>
      </c>
      <c r="W66" s="94">
        <f>Igazgatás!V91+Községgazd!Y81+Vagyongazd!V66+Közút!V66+Sport!V68+Közművelődés!X107+Támogatás!AB66</f>
        <v>0</v>
      </c>
      <c r="X66" s="94">
        <f>Igazgatás!W91+Községgazd!Z81+Vagyongazd!W66+Közút!W66+Sport!W68+Közművelődés!Y107+Támogatás!AC66</f>
        <v>0</v>
      </c>
      <c r="Y66" s="95">
        <f>Igazgatás!X91+Községgazd!AA81+Vagyongazd!X66+Közút!X66+Sport!X68+Közművelődés!Z107+Támogatás!AD66</f>
        <v>0</v>
      </c>
      <c r="AB66" s="180"/>
    </row>
    <row r="67" spans="1:28" ht="15" hidden="1" customHeight="1" x14ac:dyDescent="0.25">
      <c r="B67" s="54"/>
      <c r="C67" s="2"/>
      <c r="D67" s="648" t="s">
        <v>343</v>
      </c>
      <c r="E67" s="648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48" t="s">
        <v>344</v>
      </c>
      <c r="E68" s="648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0</v>
      </c>
      <c r="N68" s="72">
        <f>Igazgatás!M93+Községgazd!P83+Vagyongazd!M68+Közút!M68+Sport!M70+Közművelődés!O109+Támogatás!S68</f>
        <v>0</v>
      </c>
      <c r="O68" s="1">
        <f>Igazgatás!N93+Községgazd!Q83+Vagyongazd!N68+Közút!N68+Sport!N70+Közművelődés!P109+Támogatás!T68</f>
        <v>0</v>
      </c>
      <c r="P68" s="78">
        <f>Igazgatás!O93+Községgazd!R83+Vagyongazd!O68+Közút!O68+Sport!O70+Közművelődés!Q109+Támogatás!U68</f>
        <v>0</v>
      </c>
      <c r="Q68" s="78">
        <f>Igazgatás!P93+Községgazd!S83+Vagyongazd!P68+Közút!P68+Sport!P70+Közművelődés!R109+Támogatás!V68</f>
        <v>0</v>
      </c>
      <c r="R68" s="1">
        <f>Igazgatás!Q93+Községgazd!T83+Vagyongazd!Q68+Közút!Q68+Sport!Q70+Közművelődés!S109+Támogatás!W68</f>
        <v>0</v>
      </c>
      <c r="S68" s="78">
        <f>Igazgatás!R93+Községgazd!U83+Vagyongazd!R68+Közút!R68+Sport!R70+Közművelődés!T109+Támogatás!X68</f>
        <v>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0</v>
      </c>
      <c r="W68" s="78">
        <f>Igazgatás!V93+Községgazd!Y83+Vagyongazd!V68+Közút!V68+Sport!V70+Közművelődés!X109+Támogatás!AB68</f>
        <v>0</v>
      </c>
      <c r="X68" s="78">
        <f>Igazgatás!W93+Községgazd!Z83+Vagyongazd!W68+Közút!W68+Sport!W70+Közművelődés!Y109+Támogatás!AC68</f>
        <v>0</v>
      </c>
      <c r="Y68" s="44">
        <f>Igazgatás!X93+Községgazd!AA83+Vagyongazd!X68+Közút!X68+Sport!X70+Közművelődés!Z109+Támogatás!AD68</f>
        <v>0</v>
      </c>
      <c r="AB68" s="180"/>
    </row>
    <row r="69" spans="1:28" ht="15" hidden="1" customHeight="1" x14ac:dyDescent="0.25">
      <c r="B69" s="54"/>
      <c r="C69" s="2"/>
      <c r="D69" s="648" t="s">
        <v>345</v>
      </c>
      <c r="E69" s="648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61" t="s">
        <v>219</v>
      </c>
      <c r="D70" s="662"/>
      <c r="E70" s="662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48" t="s">
        <v>835</v>
      </c>
      <c r="E71" s="648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48" t="s">
        <v>346</v>
      </c>
      <c r="E72" s="648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48" t="s">
        <v>836</v>
      </c>
      <c r="E73" s="648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48" t="s">
        <v>834</v>
      </c>
      <c r="E74" s="648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65" t="s">
        <v>221</v>
      </c>
      <c r="D75" s="666"/>
      <c r="E75" s="666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6227747</v>
      </c>
      <c r="L75" s="156">
        <f>Igazgatás!K100+Községgazd!K90+Közút!K75+Sport!K77+Közművelődés!K116+Támogatás!K77</f>
        <v>0</v>
      </c>
      <c r="M75" s="156">
        <f>M106+M135+M146+M79</f>
        <v>6227747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1988474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2738676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67" t="s">
        <v>223</v>
      </c>
      <c r="D76" s="668"/>
      <c r="E76" s="66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48" t="s">
        <v>347</v>
      </c>
      <c r="E77" s="648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48" t="s">
        <v>348</v>
      </c>
      <c r="E78" s="648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4" t="s">
        <v>353</v>
      </c>
      <c r="D83" s="705"/>
      <c r="E83" s="705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4" t="s">
        <v>803</v>
      </c>
      <c r="D84" s="705"/>
      <c r="E84" s="705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48" t="s">
        <v>370</v>
      </c>
      <c r="E85" s="648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48" t="s">
        <v>506</v>
      </c>
      <c r="E86" s="648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48" t="s">
        <v>507</v>
      </c>
      <c r="E87" s="648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48" t="s">
        <v>508</v>
      </c>
      <c r="E88" s="648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48" t="s">
        <v>509</v>
      </c>
      <c r="E89" s="648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48" t="s">
        <v>510</v>
      </c>
      <c r="E90" s="648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49" t="s">
        <v>511</v>
      </c>
      <c r="E91" s="649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48" t="s">
        <v>804</v>
      </c>
      <c r="E92" s="648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49" t="s">
        <v>512</v>
      </c>
      <c r="E93" s="649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49" t="s">
        <v>513</v>
      </c>
      <c r="E94" s="649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4" t="s">
        <v>805</v>
      </c>
      <c r="D95" s="705"/>
      <c r="E95" s="705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48" t="s">
        <v>369</v>
      </c>
      <c r="E96" s="648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48" t="s">
        <v>514</v>
      </c>
      <c r="E97" s="648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48" t="s">
        <v>516</v>
      </c>
      <c r="E98" s="648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48" t="s">
        <v>807</v>
      </c>
      <c r="E99" s="648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48" t="s">
        <v>521</v>
      </c>
      <c r="E100" s="648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48" t="s">
        <v>519</v>
      </c>
      <c r="E101" s="648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49" t="s">
        <v>523</v>
      </c>
      <c r="E102" s="649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48" t="s">
        <v>806</v>
      </c>
      <c r="E103" s="648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49" t="s">
        <v>526</v>
      </c>
      <c r="E104" s="649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49" t="s">
        <v>528</v>
      </c>
      <c r="E105" s="649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69" t="s">
        <v>232</v>
      </c>
      <c r="D106" s="670"/>
      <c r="E106" s="670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48" t="s">
        <v>368</v>
      </c>
      <c r="E107" s="648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48" t="s">
        <v>515</v>
      </c>
      <c r="E108" s="648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48" t="s">
        <v>517</v>
      </c>
      <c r="E109" s="648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48" t="s">
        <v>518</v>
      </c>
      <c r="E110" s="648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48" t="s">
        <v>522</v>
      </c>
      <c r="E111" s="648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48" t="s">
        <v>520</v>
      </c>
      <c r="E112" s="648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49" t="s">
        <v>524</v>
      </c>
      <c r="E113" s="649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48" t="s">
        <v>525</v>
      </c>
      <c r="E114" s="648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49" t="s">
        <v>527</v>
      </c>
      <c r="E115" s="649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49" t="s">
        <v>529</v>
      </c>
      <c r="E116" s="649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4" t="s">
        <v>808</v>
      </c>
      <c r="D117" s="705"/>
      <c r="E117" s="705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48" t="s">
        <v>531</v>
      </c>
      <c r="E118" s="648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49" t="s">
        <v>530</v>
      </c>
      <c r="E119" s="649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4" t="s">
        <v>809</v>
      </c>
      <c r="D120" s="705"/>
      <c r="E120" s="705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48" t="s">
        <v>354</v>
      </c>
      <c r="E121" s="648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48" t="s">
        <v>357</v>
      </c>
      <c r="E122" s="648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48" t="s">
        <v>358</v>
      </c>
      <c r="E123" s="648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48" t="s">
        <v>355</v>
      </c>
      <c r="E124" s="648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48" t="s">
        <v>810</v>
      </c>
      <c r="E125" s="648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49" t="s">
        <v>532</v>
      </c>
      <c r="E126" s="649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49" t="s">
        <v>533</v>
      </c>
      <c r="E127" s="649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48" t="s">
        <v>364</v>
      </c>
      <c r="E128" s="648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48" t="s">
        <v>356</v>
      </c>
      <c r="E129" s="648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49" t="s">
        <v>534</v>
      </c>
      <c r="E130" s="649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48" t="s">
        <v>535</v>
      </c>
      <c r="E131" s="648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69" t="s">
        <v>236</v>
      </c>
      <c r="D132" s="670"/>
      <c r="E132" s="670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69" t="s">
        <v>238</v>
      </c>
      <c r="D133" s="670"/>
      <c r="E133" s="670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69" t="s">
        <v>240</v>
      </c>
      <c r="D134" s="670"/>
      <c r="E134" s="670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69" t="s">
        <v>242</v>
      </c>
      <c r="D135" s="670"/>
      <c r="E135" s="670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741186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741186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150000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0</v>
      </c>
      <c r="AB135" s="180"/>
    </row>
    <row r="136" spans="1:28" ht="15" hidden="1" customHeight="1" x14ac:dyDescent="0.25">
      <c r="B136" s="54"/>
      <c r="C136" s="2"/>
      <c r="D136" s="648" t="s">
        <v>359</v>
      </c>
      <c r="E136" s="648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48" t="s">
        <v>360</v>
      </c>
      <c r="E137" s="648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48" t="s">
        <v>361</v>
      </c>
      <c r="E138" s="648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741186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741186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150000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0</v>
      </c>
      <c r="AB138" s="180"/>
    </row>
    <row r="139" spans="1:28" ht="15" hidden="1" customHeight="1" x14ac:dyDescent="0.25">
      <c r="B139" s="54"/>
      <c r="C139" s="2"/>
      <c r="D139" s="648" t="s">
        <v>362</v>
      </c>
      <c r="E139" s="648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48" t="s">
        <v>363</v>
      </c>
      <c r="E140" s="648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49" t="s">
        <v>536</v>
      </c>
      <c r="E141" s="649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49" t="s">
        <v>539</v>
      </c>
      <c r="E142" s="649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48" t="s">
        <v>365</v>
      </c>
      <c r="E143" s="648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49" t="s">
        <v>542</v>
      </c>
      <c r="E144" s="649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48" t="s">
        <v>543</v>
      </c>
      <c r="E145" s="648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02" t="s">
        <v>244</v>
      </c>
      <c r="D146" s="703"/>
      <c r="E146" s="703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2146031</v>
      </c>
      <c r="L146" s="162">
        <f>Igazgatás!K171+Községgazd!K161+Vagyongazd!K146+Szennyvíz!J145+Közút!K146+Sport!K148+Közművelődés!K187+Támogatás!K161</f>
        <v>0</v>
      </c>
      <c r="M146" s="162">
        <f>SUM(K146:L146)</f>
        <v>2146031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1396597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2331637</v>
      </c>
      <c r="AB146" s="180"/>
    </row>
    <row r="147" spans="1:28" ht="15.75" thickBot="1" x14ac:dyDescent="0.3">
      <c r="B147" s="96" t="s">
        <v>245</v>
      </c>
      <c r="C147" s="665" t="s">
        <v>246</v>
      </c>
      <c r="D147" s="666"/>
      <c r="E147" s="666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74266039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74266039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310000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85" t="s">
        <v>248</v>
      </c>
      <c r="D148" s="686"/>
      <c r="E148" s="686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61" t="s">
        <v>250</v>
      </c>
      <c r="D149" s="662"/>
      <c r="E149" s="662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48" t="s">
        <v>250</v>
      </c>
      <c r="E150" s="648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48" t="s">
        <v>349</v>
      </c>
      <c r="E151" s="648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61" t="s">
        <v>252</v>
      </c>
      <c r="D152" s="662"/>
      <c r="E152" s="662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61" t="s">
        <v>254</v>
      </c>
      <c r="D153" s="662"/>
      <c r="E153" s="662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387788</v>
      </c>
      <c r="L153" s="158">
        <f>Igazgatás!K181+Községgazd!K168+Közút!K153+Sport!K155+Közművelődés!K194+Támogatás!K168</f>
        <v>0</v>
      </c>
      <c r="M153" s="158">
        <f>K153</f>
        <v>387788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244095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61" t="s">
        <v>256</v>
      </c>
      <c r="D154" s="662"/>
      <c r="E154" s="662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61" t="s">
        <v>258</v>
      </c>
      <c r="D155" s="662"/>
      <c r="E155" s="662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698" t="s">
        <v>260</v>
      </c>
      <c r="D156" s="699"/>
      <c r="E156" s="69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18047029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18047029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65905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65" t="s">
        <v>262</v>
      </c>
      <c r="D157" s="666"/>
      <c r="E157" s="666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00" t="s">
        <v>264</v>
      </c>
      <c r="D158" s="701"/>
      <c r="E158" s="70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694" t="s">
        <v>884</v>
      </c>
      <c r="D159" s="695"/>
      <c r="E159" s="695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694" t="s">
        <v>267</v>
      </c>
      <c r="D160" s="695"/>
      <c r="E160" s="695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696" t="s">
        <v>366</v>
      </c>
      <c r="D161" s="697"/>
      <c r="E161" s="697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65" t="s">
        <v>270</v>
      </c>
      <c r="D162" s="666"/>
      <c r="E162" s="666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58" t="s">
        <v>367</v>
      </c>
      <c r="D163" s="659"/>
      <c r="E163" s="659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692" t="s">
        <v>811</v>
      </c>
      <c r="D164" s="693"/>
      <c r="E164" s="693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48" t="s">
        <v>812</v>
      </c>
      <c r="E165" s="648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48" t="s">
        <v>813</v>
      </c>
      <c r="E166" s="648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48" t="s">
        <v>545</v>
      </c>
      <c r="E167" s="648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49" t="s">
        <v>548</v>
      </c>
      <c r="E168" s="649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48" t="s">
        <v>550</v>
      </c>
      <c r="E169" s="648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48" t="s">
        <v>551</v>
      </c>
      <c r="E170" s="648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49" t="s">
        <v>555</v>
      </c>
      <c r="E171" s="649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49" t="s">
        <v>558</v>
      </c>
      <c r="E172" s="649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49" t="s">
        <v>560</v>
      </c>
      <c r="E173" s="649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49" t="s">
        <v>563</v>
      </c>
      <c r="E174" s="649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692" t="s">
        <v>605</v>
      </c>
      <c r="D175" s="693"/>
      <c r="E175" s="693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48" t="s">
        <v>814</v>
      </c>
      <c r="E176" s="648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48" t="s">
        <v>815</v>
      </c>
      <c r="E177" s="648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48" t="s">
        <v>546</v>
      </c>
      <c r="E178" s="648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49" t="s">
        <v>549</v>
      </c>
      <c r="E179" s="649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48" t="s">
        <v>552</v>
      </c>
      <c r="E180" s="648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48" t="s">
        <v>816</v>
      </c>
      <c r="E181" s="648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49" t="s">
        <v>556</v>
      </c>
      <c r="E182" s="649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49" t="s">
        <v>559</v>
      </c>
      <c r="E183" s="649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49" t="s">
        <v>561</v>
      </c>
      <c r="E184" s="649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49" t="s">
        <v>564</v>
      </c>
      <c r="E185" s="649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61" t="s">
        <v>275</v>
      </c>
      <c r="D186" s="662"/>
      <c r="E186" s="662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48" t="s">
        <v>371</v>
      </c>
      <c r="E187" s="648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48" t="s">
        <v>544</v>
      </c>
      <c r="E188" s="648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48" t="s">
        <v>547</v>
      </c>
      <c r="E189" s="648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49" t="s">
        <v>817</v>
      </c>
      <c r="E190" s="649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48" t="s">
        <v>554</v>
      </c>
      <c r="E191" s="648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48" t="s">
        <v>553</v>
      </c>
      <c r="E192" s="648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49" t="s">
        <v>557</v>
      </c>
      <c r="E193" s="649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48" t="s">
        <v>818</v>
      </c>
      <c r="E194" s="648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49" t="s">
        <v>562</v>
      </c>
      <c r="E195" s="649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49" t="s">
        <v>565</v>
      </c>
      <c r="E196" s="649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692" t="s">
        <v>606</v>
      </c>
      <c r="D197" s="693"/>
      <c r="E197" s="693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49" t="s">
        <v>568</v>
      </c>
      <c r="E198" s="649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49" t="s">
        <v>569</v>
      </c>
      <c r="E199" s="649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692" t="s">
        <v>819</v>
      </c>
      <c r="D200" s="693"/>
      <c r="E200" s="693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48" t="s">
        <v>372</v>
      </c>
      <c r="E201" s="648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48" t="s">
        <v>820</v>
      </c>
      <c r="E202" s="648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48" t="s">
        <v>375</v>
      </c>
      <c r="E203" s="648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48" t="s">
        <v>373</v>
      </c>
      <c r="E204" s="648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48" t="s">
        <v>821</v>
      </c>
      <c r="E205" s="648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49" t="s">
        <v>537</v>
      </c>
      <c r="E206" s="649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49" t="s">
        <v>540</v>
      </c>
      <c r="E207" s="649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48" t="s">
        <v>822</v>
      </c>
      <c r="E208" s="648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48" t="s">
        <v>374</v>
      </c>
      <c r="E209" s="648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48" t="s">
        <v>823</v>
      </c>
      <c r="E210" s="648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48" t="s">
        <v>566</v>
      </c>
      <c r="E211" s="648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61" t="s">
        <v>279</v>
      </c>
      <c r="D212" s="662"/>
      <c r="E212" s="662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61" t="s">
        <v>281</v>
      </c>
      <c r="D213" s="662"/>
      <c r="E213" s="662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61" t="s">
        <v>283</v>
      </c>
      <c r="D214" s="662"/>
      <c r="E214" s="662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48" t="s">
        <v>376</v>
      </c>
      <c r="E215" s="648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48" t="s">
        <v>377</v>
      </c>
      <c r="E216" s="648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48" t="s">
        <v>378</v>
      </c>
      <c r="E217" s="648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48" t="s">
        <v>379</v>
      </c>
      <c r="E218" s="648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48" t="s">
        <v>380</v>
      </c>
      <c r="E219" s="648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49" t="s">
        <v>538</v>
      </c>
      <c r="E220" s="649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49" t="s">
        <v>541</v>
      </c>
      <c r="E221" s="649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48" t="s">
        <v>381</v>
      </c>
      <c r="E222" s="648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48" t="s">
        <v>382</v>
      </c>
      <c r="E223" s="648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64" t="s">
        <v>567</v>
      </c>
      <c r="E224" s="664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65" t="s">
        <v>285</v>
      </c>
      <c r="D225" s="666"/>
      <c r="E225" s="666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85" t="s">
        <v>286</v>
      </c>
      <c r="D226" s="686"/>
      <c r="E226" s="686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83" t="s">
        <v>287</v>
      </c>
      <c r="D227" s="684"/>
      <c r="E227" s="684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687" t="s">
        <v>705</v>
      </c>
      <c r="E228" s="687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71" t="s">
        <v>706</v>
      </c>
      <c r="E229" s="671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71" t="s">
        <v>707</v>
      </c>
      <c r="E230" s="671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83" t="s">
        <v>291</v>
      </c>
      <c r="D231" s="684"/>
      <c r="E231" s="684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71" t="s">
        <v>383</v>
      </c>
      <c r="E232" s="671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71" t="s">
        <v>384</v>
      </c>
      <c r="E233" s="671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71" t="s">
        <v>887</v>
      </c>
      <c r="E234" s="671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71" t="s">
        <v>295</v>
      </c>
      <c r="E235" s="671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71" t="s">
        <v>297</v>
      </c>
      <c r="E236" s="671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71" t="s">
        <v>890</v>
      </c>
      <c r="E237" s="671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83" t="s">
        <v>893</v>
      </c>
      <c r="D238" s="684"/>
      <c r="E238" s="684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83" t="s">
        <v>299</v>
      </c>
      <c r="D239" s="684"/>
      <c r="E239" s="684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83" t="s">
        <v>894</v>
      </c>
      <c r="D240" s="684"/>
      <c r="E240" s="684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83" t="s">
        <v>895</v>
      </c>
      <c r="D241" s="684"/>
      <c r="E241" s="684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83" t="s">
        <v>303</v>
      </c>
      <c r="D242" s="684"/>
      <c r="E242" s="684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83" t="s">
        <v>899</v>
      </c>
      <c r="D243" s="684"/>
      <c r="E243" s="684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83" t="s">
        <v>900</v>
      </c>
      <c r="D244" s="684"/>
      <c r="E244" s="684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71" t="s">
        <v>905</v>
      </c>
      <c r="E245" s="671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71" t="s">
        <v>906</v>
      </c>
      <c r="E246" s="671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61" t="s">
        <v>304</v>
      </c>
      <c r="D247" s="662"/>
      <c r="E247" s="662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688" t="s">
        <v>385</v>
      </c>
      <c r="D248" s="689"/>
      <c r="E248" s="689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688" t="s">
        <v>386</v>
      </c>
      <c r="D249" s="689"/>
      <c r="E249" s="689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688" t="s">
        <v>308</v>
      </c>
      <c r="D250" s="689"/>
      <c r="E250" s="689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688" t="s">
        <v>310</v>
      </c>
      <c r="D251" s="689"/>
      <c r="E251" s="689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688" t="s">
        <v>387</v>
      </c>
      <c r="D252" s="689"/>
      <c r="E252" s="689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61" t="s">
        <v>312</v>
      </c>
      <c r="D253" s="662"/>
      <c r="E253" s="662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61" t="s">
        <v>909</v>
      </c>
      <c r="D254" s="662"/>
      <c r="E254" s="662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690" t="s">
        <v>314</v>
      </c>
      <c r="C255" s="691"/>
      <c r="D255" s="691"/>
      <c r="E255" s="691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173386115.31999999</v>
      </c>
      <c r="L255" s="573">
        <f t="shared" si="4"/>
        <v>702770</v>
      </c>
      <c r="M255" s="573">
        <f t="shared" si="4"/>
        <v>174124082.12</v>
      </c>
      <c r="N255" s="82">
        <f>Igazgatás!M284+Községgazd!P270+Vagyongazd!M255+Közút!M259+Sport!M257+Közművelődés!O306+Támogatás!S270</f>
        <v>6091472.7199999997</v>
      </c>
      <c r="O255" s="83">
        <f>Igazgatás!N284+Községgazd!Q270+Vagyongazd!N255+Szennyvíz!M254+Közút!N259+Sport!N257+Közművelődés!P306+Támogatás!T270</f>
        <v>1145214.6499999999</v>
      </c>
      <c r="P255" s="86">
        <f>Igazgatás!O284+Községgazd!R270+Vagyongazd!O255+Közút!O259+Sport!O257+Közművelődés!Q306+Támogatás!U270</f>
        <v>1376129.62</v>
      </c>
      <c r="Q255" s="86">
        <f>Igazgatás!P284+Községgazd!S270+Vagyongazd!P255+Közút!P259+Sport!P257+Közművelődés!R306+Támogatás!V270</f>
        <v>14700628.65</v>
      </c>
      <c r="R255" s="83">
        <f>Igazgatás!Q284+Községgazd!T270+Vagyongazd!Q255+Közút!Q259+Sport!Q257+Közművelődés!S306+Támogatás!W270</f>
        <v>2260514.65</v>
      </c>
      <c r="S255" s="86">
        <f>Igazgatás!R284+Községgazd!U270+Vagyongazd!R255+Szennyvíz!Q254+Közút!R259+Sport!R257+Közművelődés!T306+Támogatás!X270</f>
        <v>37181703.649999999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15870147.145000001</v>
      </c>
      <c r="W255" s="86">
        <f>Igazgatás!V284+Községgazd!Y270+Vagyongazd!V255+Közút!V259+Sport!V257+Közművelődés!X306+Támogatás!AB270</f>
        <v>4930449.835</v>
      </c>
      <c r="X255" s="87">
        <f>Igazgatás!W284+Községgazd!Z270+Vagyongazd!W255+Szennyvíz!V254+Közút!W259+Sport!W257+Közművelődés!Y306+Támogatás!AC270</f>
        <v>4358730.625</v>
      </c>
      <c r="Y255" s="410">
        <f>Igazgatás!X284+Községgazd!AA270+Vagyongazd!X255+Szennyvíz!W254+Közút!X259+Sport!X257+Közművelődés!Z306+Támogatás!AD270</f>
        <v>67682747.125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>
        <f>26587612+29243610</f>
        <v>55831222</v>
      </c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Layout" topLeftCell="C55" zoomScale="76" zoomScaleNormal="79" zoomScaleSheetLayoutView="100" zoomScalePageLayoutView="76" workbookViewId="0">
      <selection activeCell="J171" sqref="J17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28" t="s">
        <v>1056</v>
      </c>
      <c r="N2" s="624"/>
      <c r="O2" s="624"/>
      <c r="P2" s="624"/>
      <c r="Q2" s="624"/>
      <c r="R2" s="624"/>
      <c r="S2" s="624"/>
      <c r="T2" s="625"/>
      <c r="U2" s="624" t="s">
        <v>1044</v>
      </c>
      <c r="V2" s="624"/>
      <c r="W2" s="624"/>
      <c r="X2" s="625"/>
      <c r="Y2" s="725" t="s">
        <v>1010</v>
      </c>
    </row>
    <row r="3" spans="1:25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  <c r="Y3" s="726"/>
    </row>
    <row r="4" spans="1:25" ht="21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723" t="s">
        <v>119</v>
      </c>
      <c r="D5" s="724"/>
      <c r="E5" s="724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5506298</v>
      </c>
      <c r="K5" s="139">
        <f t="shared" ref="K5:X5" si="0">K6+K20</f>
        <v>472500</v>
      </c>
      <c r="L5" s="156">
        <f>SUM(J5:K5)</f>
        <v>5978798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556885</v>
      </c>
      <c r="Y5" s="308">
        <f>Y6+Y20</f>
        <v>0</v>
      </c>
    </row>
    <row r="6" spans="1:25" x14ac:dyDescent="0.25">
      <c r="B6" s="115" t="s">
        <v>608</v>
      </c>
      <c r="C6" s="654" t="s">
        <v>120</v>
      </c>
      <c r="D6" s="655"/>
      <c r="E6" s="655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1128334</v>
      </c>
      <c r="K6" s="140">
        <f t="shared" ref="K6:X6" si="1">K7+K8+K9+K10+K11+K12+K13+K14+K15+K16+K17+K18+K19</f>
        <v>0</v>
      </c>
      <c r="L6" s="157">
        <f t="shared" ref="L6:L94" si="2">SUM(J6:K6)</f>
        <v>1128334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148010</v>
      </c>
      <c r="Y6" s="309">
        <f>Y7+Y8+Y9+Y10+Y11+Y12+Y13+Y14+Y15+Y16+Y17+Y18+Y19</f>
        <v>0</v>
      </c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74005</v>
      </c>
      <c r="K8" s="182"/>
      <c r="L8" s="183">
        <f t="shared" si="2"/>
        <v>74005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74005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56" t="s">
        <v>146</v>
      </c>
      <c r="D20" s="657"/>
      <c r="E20" s="657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>
        <f>Y21+Y22+Y23</f>
        <v>0</v>
      </c>
    </row>
    <row r="21" spans="1:25" s="41" customForma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712" t="s">
        <v>1026</v>
      </c>
      <c r="D23" s="713"/>
      <c r="E23" s="713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1292758.105</v>
      </c>
      <c r="K24" s="144">
        <f>K25+K26+K27+K28+K29+K30+K31</f>
        <v>30000</v>
      </c>
      <c r="L24" s="156">
        <f>SUM(J24:K24)</f>
        <v>1322758.105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138592.57500000001</v>
      </c>
      <c r="Y24" s="308">
        <f>Y25+Y26+Y27+Y28+Y29+Y30+Y31</f>
        <v>0</v>
      </c>
    </row>
    <row r="25" spans="1:25" x14ac:dyDescent="0.25">
      <c r="B25" s="59"/>
      <c r="C25" s="706" t="s">
        <v>154</v>
      </c>
      <c r="D25" s="707"/>
      <c r="E25" s="707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1132758.105</v>
      </c>
      <c r="K25" s="145"/>
      <c r="L25" s="159">
        <f t="shared" si="2"/>
        <v>1132758.105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108592.575</v>
      </c>
      <c r="Y25" s="313"/>
    </row>
    <row r="26" spans="1:25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8" t="s">
        <v>157</v>
      </c>
      <c r="D28" s="709"/>
      <c r="E28" s="709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10" t="s">
        <v>160</v>
      </c>
      <c r="D31" s="711"/>
      <c r="E31" s="711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53" t="s">
        <v>162</v>
      </c>
      <c r="D32" s="663"/>
      <c r="E32" s="663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Y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>
        <f t="shared" si="6"/>
        <v>0</v>
      </c>
    </row>
    <row r="33" spans="1:25" x14ac:dyDescent="0.25">
      <c r="B33" s="115" t="s">
        <v>626</v>
      </c>
      <c r="C33" s="654" t="s">
        <v>163</v>
      </c>
      <c r="D33" s="655"/>
      <c r="E33" s="655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>
        <f>Y34+Y35+Y38</f>
        <v>0</v>
      </c>
    </row>
    <row r="34" spans="1:25" s="41" customForma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Y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>
        <f t="shared" si="8"/>
        <v>0</v>
      </c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1054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>
        <f>L37</f>
        <v>0</v>
      </c>
    </row>
    <row r="38" spans="1:25" s="41" customFormat="1" ht="15" hidden="1" customHeight="1" x14ac:dyDescent="0.25">
      <c r="A38" s="118" t="s">
        <v>168</v>
      </c>
      <c r="B38" s="53" t="s">
        <v>629</v>
      </c>
      <c r="C38" s="679" t="s">
        <v>169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56" t="s">
        <v>170</v>
      </c>
      <c r="D39" s="657"/>
      <c r="E39" s="657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>
        <f>Y40+Y45</f>
        <v>0</v>
      </c>
    </row>
    <row r="40" spans="1:25" s="41" customFormat="1" x14ac:dyDescent="0.25">
      <c r="A40" s="118" t="s">
        <v>171</v>
      </c>
      <c r="B40" s="53" t="s">
        <v>631</v>
      </c>
      <c r="C40" s="679" t="s">
        <v>172</v>
      </c>
      <c r="D40" s="680"/>
      <c r="E40" s="680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Y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>
        <f t="shared" si="10"/>
        <v>0</v>
      </c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1060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79" t="s">
        <v>174</v>
      </c>
      <c r="D45" s="680"/>
      <c r="E45" s="680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56" t="s">
        <v>175</v>
      </c>
      <c r="D46" s="657"/>
      <c r="E46" s="657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Y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>
        <f t="shared" si="11"/>
        <v>0</v>
      </c>
    </row>
    <row r="47" spans="1:25" s="41" customFormat="1" x14ac:dyDescent="0.25">
      <c r="A47" s="118" t="s">
        <v>176</v>
      </c>
      <c r="B47" s="53" t="s">
        <v>634</v>
      </c>
      <c r="C47" s="679" t="s">
        <v>177</v>
      </c>
      <c r="D47" s="680"/>
      <c r="E47" s="680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Y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>
        <f t="shared" si="12"/>
        <v>0</v>
      </c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79" t="s">
        <v>179</v>
      </c>
      <c r="D51" s="680"/>
      <c r="E51" s="680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79" t="s">
        <v>181</v>
      </c>
      <c r="D52" s="680"/>
      <c r="E52" s="680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79" t="s">
        <v>183</v>
      </c>
      <c r="D53" s="680"/>
      <c r="E53" s="680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79" t="s">
        <v>185</v>
      </c>
      <c r="D54" s="680"/>
      <c r="E54" s="680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>
        <f>Y55+Y56</f>
        <v>0</v>
      </c>
    </row>
    <row r="55" spans="1:25" x14ac:dyDescent="0.25">
      <c r="B55" s="54"/>
      <c r="C55" s="229"/>
      <c r="D55" s="648" t="s">
        <v>186</v>
      </c>
      <c r="E55" s="648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48" t="s">
        <v>187</v>
      </c>
      <c r="E56" s="648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83" t="s">
        <v>189</v>
      </c>
      <c r="D57" s="684"/>
      <c r="E57" s="684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Y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>
        <f t="shared" si="15"/>
        <v>0</v>
      </c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1023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83" t="s">
        <v>191</v>
      </c>
      <c r="D65" s="684"/>
      <c r="E65" s="684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Y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>
        <f t="shared" si="16"/>
        <v>0</v>
      </c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1011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61" t="s">
        <v>192</v>
      </c>
      <c r="D71" s="662"/>
      <c r="E71" s="662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>
        <f>Y72+Y73</f>
        <v>0</v>
      </c>
    </row>
    <row r="72" spans="1:25" s="41" customFormat="1" hidden="1" x14ac:dyDescent="0.25">
      <c r="A72" s="118" t="s">
        <v>193</v>
      </c>
      <c r="B72" s="53" t="s">
        <v>642</v>
      </c>
      <c r="C72" s="683" t="s">
        <v>194</v>
      </c>
      <c r="D72" s="684"/>
      <c r="E72" s="684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83" t="s">
        <v>196</v>
      </c>
      <c r="D73" s="684"/>
      <c r="E73" s="684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Y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>
        <f t="shared" si="18"/>
        <v>0</v>
      </c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61" t="s">
        <v>197</v>
      </c>
      <c r="D76" s="662"/>
      <c r="E76" s="662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>
        <f>Y77+Y80+Y81+Y82+Y83</f>
        <v>0</v>
      </c>
    </row>
    <row r="77" spans="1:25" s="41" customFormat="1" x14ac:dyDescent="0.25">
      <c r="A77" s="118" t="s">
        <v>198</v>
      </c>
      <c r="B77" s="53" t="s">
        <v>645</v>
      </c>
      <c r="C77" s="683" t="s">
        <v>876</v>
      </c>
      <c r="D77" s="684"/>
      <c r="E77" s="684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Y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>
        <f t="shared" si="20"/>
        <v>0</v>
      </c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>
        <f>L79</f>
        <v>0</v>
      </c>
    </row>
    <row r="80" spans="1:25" s="41" customFormat="1" hidden="1" x14ac:dyDescent="0.25">
      <c r="A80" s="118" t="s">
        <v>199</v>
      </c>
      <c r="B80" s="53" t="s">
        <v>646</v>
      </c>
      <c r="C80" s="683" t="s">
        <v>200</v>
      </c>
      <c r="D80" s="684"/>
      <c r="E80" s="684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83" t="s">
        <v>202</v>
      </c>
      <c r="D81" s="684"/>
      <c r="E81" s="684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83" t="s">
        <v>204</v>
      </c>
      <c r="D82" s="684"/>
      <c r="E82" s="684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688" t="s">
        <v>206</v>
      </c>
      <c r="D83" s="689"/>
      <c r="E83" s="689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65" t="s">
        <v>208</v>
      </c>
      <c r="D84" s="666"/>
      <c r="E84" s="666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>
        <f>Y85+Y86+Y87+Y88+Y89+Y90+Y91+Y95</f>
        <v>0</v>
      </c>
    </row>
    <row r="85" spans="1:26" s="18" customFormat="1" ht="15.75" hidden="1" thickBot="1" x14ac:dyDescent="0.3">
      <c r="A85" s="118" t="s">
        <v>877</v>
      </c>
      <c r="B85" s="108" t="s">
        <v>878</v>
      </c>
      <c r="C85" s="685" t="s">
        <v>879</v>
      </c>
      <c r="D85" s="686"/>
      <c r="E85" s="686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85" t="s">
        <v>210</v>
      </c>
      <c r="D86" s="686"/>
      <c r="E86" s="686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61" t="s">
        <v>352</v>
      </c>
      <c r="D87" s="662"/>
      <c r="E87" s="662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61" t="s">
        <v>880</v>
      </c>
      <c r="D88" s="662"/>
      <c r="E88" s="662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61" t="s">
        <v>881</v>
      </c>
      <c r="D89" s="662"/>
      <c r="E89" s="662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61" t="s">
        <v>215</v>
      </c>
      <c r="D90" s="662"/>
      <c r="E90" s="662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61" t="s">
        <v>217</v>
      </c>
      <c r="D91" s="662"/>
      <c r="E91" s="662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>
        <f>Y92+Y93+Y94</f>
        <v>0</v>
      </c>
    </row>
    <row r="92" spans="1:26" ht="15.75" hidden="1" thickBot="1" x14ac:dyDescent="0.3">
      <c r="B92" s="54"/>
      <c r="C92" s="2"/>
      <c r="D92" s="648" t="s">
        <v>343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48" t="s">
        <v>344</v>
      </c>
      <c r="E93" s="648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48" t="s">
        <v>345</v>
      </c>
      <c r="E94" s="648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61" t="s">
        <v>219</v>
      </c>
      <c r="D95" s="662"/>
      <c r="E95" s="662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>
        <f>Y96+Y97+Y98+Y99</f>
        <v>0</v>
      </c>
    </row>
    <row r="96" spans="1:26" ht="15.75" hidden="1" thickBot="1" x14ac:dyDescent="0.3">
      <c r="B96" s="54"/>
      <c r="C96" s="2"/>
      <c r="D96" s="648" t="s">
        <v>835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48" t="s">
        <v>346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48" t="s">
        <v>836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48" t="s">
        <v>834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65" t="s">
        <v>221</v>
      </c>
      <c r="D100" s="666"/>
      <c r="E100" s="666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749434</v>
      </c>
      <c r="K100" s="144">
        <f t="shared" ref="K100:X100" si="27">K101+K104+K108+K109+K120+K131+K142+K145+K157+K158+K159+K160+K171</f>
        <v>0</v>
      </c>
      <c r="L100" s="156">
        <f t="shared" si="26"/>
        <v>749434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749434</v>
      </c>
      <c r="Y100" s="308">
        <f>Y101+Y104+Y108+Y109+Y120+Y131+Y142+Y145+Y157+Y158+Y159+Y160+Y171</f>
        <v>0</v>
      </c>
    </row>
    <row r="101" spans="1:25" s="41" customFormat="1" hidden="1" x14ac:dyDescent="0.25">
      <c r="A101" s="118" t="s">
        <v>222</v>
      </c>
      <c r="B101" s="116" t="s">
        <v>657</v>
      </c>
      <c r="C101" s="667" t="s">
        <v>223</v>
      </c>
      <c r="D101" s="668"/>
      <c r="E101" s="66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>
        <f>Y102+Y103</f>
        <v>0</v>
      </c>
    </row>
    <row r="102" spans="1:25" hidden="1" x14ac:dyDescent="0.25">
      <c r="B102" s="54"/>
      <c r="C102" s="2"/>
      <c r="D102" s="648" t="s">
        <v>347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48" t="s">
        <v>348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67" t="s">
        <v>838</v>
      </c>
      <c r="D104" s="668"/>
      <c r="E104" s="66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>
        <f>Y105+Y106+Y107</f>
        <v>0</v>
      </c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4" t="s">
        <v>353</v>
      </c>
      <c r="D108" s="705"/>
      <c r="E108" s="705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4" t="s">
        <v>803</v>
      </c>
      <c r="D109" s="705"/>
      <c r="E109" s="705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>
        <f>Y110+Y111+Y112+Y113+Y114+Y115+Y116+Y117+Y118+Y119</f>
        <v>0</v>
      </c>
    </row>
    <row r="110" spans="1:25" hidden="1" x14ac:dyDescent="0.25">
      <c r="B110" s="54"/>
      <c r="C110" s="2"/>
      <c r="D110" s="648" t="s">
        <v>370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48" t="s">
        <v>506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48" t="s">
        <v>507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48" t="s">
        <v>508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48" t="s">
        <v>509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48" t="s">
        <v>510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49" t="s">
        <v>511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48" t="s">
        <v>804</v>
      </c>
      <c r="E117" s="648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49" t="s">
        <v>512</v>
      </c>
      <c r="E118" s="649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49" t="s">
        <v>513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4" t="s">
        <v>805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>
        <f>Y121+Y122+Y123+Y124+Y125+Y126+Y127+Y128+Y129+Y130</f>
        <v>0</v>
      </c>
    </row>
    <row r="121" spans="1:25" hidden="1" x14ac:dyDescent="0.25">
      <c r="B121" s="54"/>
      <c r="C121" s="2"/>
      <c r="D121" s="648" t="s">
        <v>369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48" t="s">
        <v>514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48" t="s">
        <v>516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48" t="s">
        <v>807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48" t="s">
        <v>521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48" t="s">
        <v>519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49" t="s">
        <v>523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48" t="s">
        <v>806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49" t="s">
        <v>526</v>
      </c>
      <c r="E129" s="649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49" t="s">
        <v>528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69" t="s">
        <v>232</v>
      </c>
      <c r="D131" s="670"/>
      <c r="E131" s="670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>
        <f>Y132+Y133+Y134+Y135+Y136+Y137+Y138+Y139+Y140+Y141</f>
        <v>0</v>
      </c>
    </row>
    <row r="132" spans="1:25" ht="15" hidden="1" customHeight="1" x14ac:dyDescent="0.25">
      <c r="B132" s="54"/>
      <c r="C132" s="2"/>
      <c r="D132" s="648" t="s">
        <v>368</v>
      </c>
      <c r="E132" s="648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48" t="s">
        <v>515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48" t="s">
        <v>517</v>
      </c>
      <c r="E134" s="648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48" t="s">
        <v>518</v>
      </c>
      <c r="E135" s="648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48" t="s">
        <v>522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48" t="s">
        <v>520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49" t="s">
        <v>524</v>
      </c>
      <c r="E138" s="649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48" t="s">
        <v>525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49" t="s">
        <v>527</v>
      </c>
      <c r="E140" s="649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49" t="s">
        <v>529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4" t="s">
        <v>808</v>
      </c>
      <c r="D142" s="705"/>
      <c r="E142" s="705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>
        <f>Y143+Y144</f>
        <v>0</v>
      </c>
    </row>
    <row r="143" spans="1:25" hidden="1" x14ac:dyDescent="0.25">
      <c r="B143" s="54"/>
      <c r="C143" s="2"/>
      <c r="D143" s="648" t="s">
        <v>531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49" t="s">
        <v>530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4" t="s">
        <v>809</v>
      </c>
      <c r="D145" s="705"/>
      <c r="E145" s="705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>
        <f>Y146+Y147+Y148+Y149+Y150+Y151+Y152+Y153+Y154+Y155+Y156</f>
        <v>0</v>
      </c>
    </row>
    <row r="146" spans="1:25" hidden="1" x14ac:dyDescent="0.25">
      <c r="B146" s="54"/>
      <c r="C146" s="2"/>
      <c r="D146" s="648" t="s">
        <v>354</v>
      </c>
      <c r="E146" s="648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48" t="s">
        <v>357</v>
      </c>
      <c r="E147" s="648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48" t="s">
        <v>358</v>
      </c>
      <c r="E148" s="648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48" t="s">
        <v>355</v>
      </c>
      <c r="E149" s="648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48" t="s">
        <v>810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49" t="s">
        <v>532</v>
      </c>
      <c r="E151" s="649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49" t="s">
        <v>533</v>
      </c>
      <c r="E152" s="649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48" t="s">
        <v>364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48" t="s">
        <v>356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49" t="s">
        <v>534</v>
      </c>
      <c r="E155" s="649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48" t="s">
        <v>535</v>
      </c>
      <c r="E156" s="648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69" t="s">
        <v>236</v>
      </c>
      <c r="D157" s="670"/>
      <c r="E157" s="670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69" t="s">
        <v>238</v>
      </c>
      <c r="D158" s="670"/>
      <c r="E158" s="670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69" t="s">
        <v>240</v>
      </c>
      <c r="D159" s="670"/>
      <c r="E159" s="670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69" t="s">
        <v>242</v>
      </c>
      <c r="D160" s="670"/>
      <c r="E160" s="670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>
        <f>Y161+Y162+Y163+Y164+Y165+Y166+Y167+Y168+Y169+Y170</f>
        <v>0</v>
      </c>
    </row>
    <row r="161" spans="1:29" hidden="1" x14ac:dyDescent="0.25">
      <c r="B161" s="54"/>
      <c r="C161" s="2"/>
      <c r="D161" s="648" t="s">
        <v>359</v>
      </c>
      <c r="E161" s="648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48" t="s">
        <v>360</v>
      </c>
      <c r="E162" s="648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48" t="s">
        <v>361</v>
      </c>
      <c r="E163" s="648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48" t="s">
        <v>362</v>
      </c>
      <c r="E164" s="648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48" t="s">
        <v>363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49" t="s">
        <v>536</v>
      </c>
      <c r="E166" s="649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49" t="s">
        <v>539</v>
      </c>
      <c r="E167" s="649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48" t="s">
        <v>365</v>
      </c>
      <c r="E168" s="648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49" t="s">
        <v>542</v>
      </c>
      <c r="E169" s="649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48" t="s">
        <v>543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69" t="s">
        <v>244</v>
      </c>
      <c r="D171" s="670"/>
      <c r="E171" s="670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749434</v>
      </c>
      <c r="K171" s="152">
        <f>SUM(K172:K174)</f>
        <v>0</v>
      </c>
      <c r="L171" s="162">
        <f t="shared" si="39"/>
        <v>749434</v>
      </c>
      <c r="M171" s="102">
        <f t="shared" ref="M171:Y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749434</v>
      </c>
      <c r="Y171" s="315">
        <f t="shared" si="42"/>
        <v>0</v>
      </c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103134</v>
      </c>
      <c r="K173" s="141"/>
      <c r="L173" s="159">
        <f>SUM(J173:K173)</f>
        <v>103134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103134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80355</v>
      </c>
      <c r="K174" s="307"/>
      <c r="L174" s="285">
        <f>SUM(J174:K174)</f>
        <v>80355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80355</v>
      </c>
      <c r="Y174" s="317"/>
      <c r="AC174" s="180"/>
    </row>
    <row r="175" spans="1:29" ht="15.75" thickBot="1" x14ac:dyDescent="0.3">
      <c r="B175" s="96" t="s">
        <v>245</v>
      </c>
      <c r="C175" s="665" t="s">
        <v>246</v>
      </c>
      <c r="D175" s="666"/>
      <c r="E175" s="666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>
        <f>Y176+Y177+Y180+Y181+Y183+Y184+Y185</f>
        <v>0</v>
      </c>
      <c r="AC175" s="180"/>
    </row>
    <row r="176" spans="1:29" s="18" customFormat="1" x14ac:dyDescent="0.25">
      <c r="A176" s="118" t="s">
        <v>247</v>
      </c>
      <c r="B176" s="108" t="s">
        <v>671</v>
      </c>
      <c r="C176" s="685" t="s">
        <v>248</v>
      </c>
      <c r="D176" s="686"/>
      <c r="E176" s="686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61" t="s">
        <v>250</v>
      </c>
      <c r="D177" s="662"/>
      <c r="E177" s="662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>
        <f>Y178+Y179</f>
        <v>0</v>
      </c>
    </row>
    <row r="178" spans="1:25" hidden="1" x14ac:dyDescent="0.25">
      <c r="B178" s="54"/>
      <c r="C178" s="2"/>
      <c r="D178" s="648" t="s">
        <v>250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48" t="s">
        <v>349</v>
      </c>
      <c r="E179" s="648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61" t="s">
        <v>252</v>
      </c>
      <c r="D180" s="662"/>
      <c r="E180" s="662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61" t="s">
        <v>254</v>
      </c>
      <c r="D181" s="662"/>
      <c r="E181" s="662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1042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61" t="s">
        <v>256</v>
      </c>
      <c r="D183" s="662"/>
      <c r="E183" s="662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61" t="s">
        <v>258</v>
      </c>
      <c r="D184" s="662"/>
      <c r="E184" s="662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698" t="s">
        <v>260</v>
      </c>
      <c r="D185" s="699"/>
      <c r="E185" s="69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65" t="s">
        <v>262</v>
      </c>
      <c r="D186" s="666"/>
      <c r="E186" s="666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>
        <f>Y187+Y188+Y189+Y190</f>
        <v>0</v>
      </c>
    </row>
    <row r="187" spans="1:25" s="18" customFormat="1" ht="15.75" hidden="1" thickBot="1" x14ac:dyDescent="0.3">
      <c r="A187" s="118" t="s">
        <v>263</v>
      </c>
      <c r="B187" s="253" t="s">
        <v>678</v>
      </c>
      <c r="C187" s="700" t="s">
        <v>264</v>
      </c>
      <c r="D187" s="701"/>
      <c r="E187" s="70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694" t="s">
        <v>884</v>
      </c>
      <c r="D188" s="695"/>
      <c r="E188" s="695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694" t="s">
        <v>267</v>
      </c>
      <c r="D189" s="695"/>
      <c r="E189" s="695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696" t="s">
        <v>366</v>
      </c>
      <c r="D190" s="697"/>
      <c r="E190" s="697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65" t="s">
        <v>270</v>
      </c>
      <c r="D191" s="666"/>
      <c r="E191" s="666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>
        <f>Y192+Y193+Y204+Y215+Y226+Y229+Y241+Y242+Y243</f>
        <v>0</v>
      </c>
    </row>
    <row r="192" spans="1:25" s="18" customFormat="1" ht="25.5" hidden="1" customHeight="1" x14ac:dyDescent="0.25">
      <c r="A192" s="118" t="s">
        <v>271</v>
      </c>
      <c r="B192" s="88" t="s">
        <v>682</v>
      </c>
      <c r="C192" s="658" t="s">
        <v>367</v>
      </c>
      <c r="D192" s="659"/>
      <c r="E192" s="659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692" t="s">
        <v>811</v>
      </c>
      <c r="D193" s="693"/>
      <c r="E193" s="693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>
        <f>Y194+Y195+Y196+Y197+Y198+Y199+Y200+Y201+Y202+Y203</f>
        <v>0</v>
      </c>
    </row>
    <row r="194" spans="1:25" ht="15.75" hidden="1" thickBot="1" x14ac:dyDescent="0.3">
      <c r="B194" s="54"/>
      <c r="C194" s="2"/>
      <c r="D194" s="648" t="s">
        <v>812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48" t="s">
        <v>813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48" t="s">
        <v>545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49" t="s">
        <v>548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48" t="s">
        <v>550</v>
      </c>
      <c r="E198" s="648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48" t="s">
        <v>551</v>
      </c>
      <c r="E199" s="648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49" t="s">
        <v>555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49" t="s">
        <v>558</v>
      </c>
      <c r="E201" s="649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49" t="s">
        <v>560</v>
      </c>
      <c r="E202" s="649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49" t="s">
        <v>563</v>
      </c>
      <c r="E203" s="649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692" t="s">
        <v>605</v>
      </c>
      <c r="D204" s="693"/>
      <c r="E204" s="693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>
        <f>Y205+Y206+Y207+Y208+Y209+Y210+Y211+Y212+Y213+Y214</f>
        <v>0</v>
      </c>
    </row>
    <row r="205" spans="1:25" ht="15.75" hidden="1" thickBot="1" x14ac:dyDescent="0.3">
      <c r="B205" s="54"/>
      <c r="C205" s="2"/>
      <c r="D205" s="648" t="s">
        <v>814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48" t="s">
        <v>815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48" t="s">
        <v>546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49" t="s">
        <v>549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48" t="s">
        <v>552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48" t="s">
        <v>816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49" t="s">
        <v>556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49" t="s">
        <v>559</v>
      </c>
      <c r="E212" s="649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49" t="s">
        <v>561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49" t="s">
        <v>564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61" t="s">
        <v>275</v>
      </c>
      <c r="D215" s="662"/>
      <c r="E215" s="662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>
        <f>Y216+Y217+Y218+Y219+Y220+Y221+Y222+Y223+Y224+Y225</f>
        <v>0</v>
      </c>
    </row>
    <row r="216" spans="1:25" ht="15.75" hidden="1" thickBot="1" x14ac:dyDescent="0.3">
      <c r="B216" s="54"/>
      <c r="C216" s="2"/>
      <c r="D216" s="648" t="s">
        <v>371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48" t="s">
        <v>544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48" t="s">
        <v>547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49" t="s">
        <v>817</v>
      </c>
      <c r="E219" s="649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48" t="s">
        <v>554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48" t="s">
        <v>553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49" t="s">
        <v>557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48" t="s">
        <v>818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49" t="s">
        <v>562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49" t="s">
        <v>565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692" t="s">
        <v>606</v>
      </c>
      <c r="D226" s="693"/>
      <c r="E226" s="693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>
        <f>Y227+Y228</f>
        <v>0</v>
      </c>
    </row>
    <row r="227" spans="1:25" ht="25.5" hidden="1" customHeight="1" x14ac:dyDescent="0.25">
      <c r="B227" s="54"/>
      <c r="C227" s="2"/>
      <c r="D227" s="649" t="s">
        <v>568</v>
      </c>
      <c r="E227" s="649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49" t="s">
        <v>569</v>
      </c>
      <c r="E228" s="649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692" t="s">
        <v>819</v>
      </c>
      <c r="D229" s="693"/>
      <c r="E229" s="693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>
        <f>Y230+Y231+Y232+Y233+Y234+Y235+Y236+Y237+Y238+Y239+Y240</f>
        <v>0</v>
      </c>
    </row>
    <row r="230" spans="1:25" ht="15.75" hidden="1" thickBot="1" x14ac:dyDescent="0.3">
      <c r="B230" s="54"/>
      <c r="C230" s="2"/>
      <c r="D230" s="648" t="s">
        <v>372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48" t="s">
        <v>820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48" t="s">
        <v>375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48" t="s">
        <v>373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48" t="s">
        <v>821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49" t="s">
        <v>537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49" t="s">
        <v>540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48" t="s">
        <v>822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48" t="s">
        <v>374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48" t="s">
        <v>823</v>
      </c>
      <c r="E239" s="648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48" t="s">
        <v>566</v>
      </c>
      <c r="E240" s="648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61" t="s">
        <v>279</v>
      </c>
      <c r="D241" s="662"/>
      <c r="E241" s="662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61" t="s">
        <v>281</v>
      </c>
      <c r="D242" s="662"/>
      <c r="E242" s="662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61" t="s">
        <v>283</v>
      </c>
      <c r="D243" s="662"/>
      <c r="E243" s="662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>
        <f>Y244+Y245+Y246+Y247+Y248+Y249+Y250+Y251+Y252+Y253</f>
        <v>0</v>
      </c>
    </row>
    <row r="244" spans="1:25" ht="15.75" hidden="1" thickBot="1" x14ac:dyDescent="0.3">
      <c r="B244" s="54"/>
      <c r="C244" s="2"/>
      <c r="D244" s="648" t="s">
        <v>376</v>
      </c>
      <c r="E244" s="648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48" t="s">
        <v>377</v>
      </c>
      <c r="E245" s="648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48" t="s">
        <v>378</v>
      </c>
      <c r="E246" s="648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48" t="s">
        <v>379</v>
      </c>
      <c r="E247" s="648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48" t="s">
        <v>380</v>
      </c>
      <c r="E248" s="648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49" t="s">
        <v>538</v>
      </c>
      <c r="E249" s="649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49" t="s">
        <v>541</v>
      </c>
      <c r="E250" s="649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48" t="s">
        <v>381</v>
      </c>
      <c r="E251" s="648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48" t="s">
        <v>382</v>
      </c>
      <c r="E252" s="648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64" t="s">
        <v>567</v>
      </c>
      <c r="E253" s="664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65" t="s">
        <v>285</v>
      </c>
      <c r="D254" s="666"/>
      <c r="E254" s="666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>
        <f>Y255+Y276+Y282+Y283</f>
        <v>0</v>
      </c>
    </row>
    <row r="255" spans="1:25" ht="15.75" hidden="1" thickBot="1" x14ac:dyDescent="0.3">
      <c r="B255" s="108" t="s">
        <v>691</v>
      </c>
      <c r="C255" s="685" t="s">
        <v>286</v>
      </c>
      <c r="D255" s="686"/>
      <c r="E255" s="686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>
        <f>Y256+Y260+Y267+Y268+Y269+Y270+Y271+Y272+Y273</f>
        <v>0</v>
      </c>
    </row>
    <row r="256" spans="1:25" s="18" customFormat="1" ht="15.75" hidden="1" thickBot="1" x14ac:dyDescent="0.3">
      <c r="A256" s="118"/>
      <c r="B256" s="53" t="s">
        <v>692</v>
      </c>
      <c r="C256" s="683" t="s">
        <v>287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>
        <f>Y257+Y258+Y259</f>
        <v>0</v>
      </c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687" t="s">
        <v>705</v>
      </c>
      <c r="E257" s="687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71" t="s">
        <v>706</v>
      </c>
      <c r="E258" s="671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71" t="s">
        <v>707</v>
      </c>
      <c r="E259" s="671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83" t="s">
        <v>291</v>
      </c>
      <c r="D260" s="684"/>
      <c r="E260" s="684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>
        <f>Y261+Y262+Y263+Y264+Y265+Y266</f>
        <v>0</v>
      </c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71" t="s">
        <v>383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71" t="s">
        <v>384</v>
      </c>
      <c r="E262" s="671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71" t="s">
        <v>887</v>
      </c>
      <c r="E263" s="671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71" t="s">
        <v>295</v>
      </c>
      <c r="E264" s="671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71" t="s">
        <v>297</v>
      </c>
      <c r="E265" s="671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71" t="s">
        <v>890</v>
      </c>
      <c r="E266" s="671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83" t="s">
        <v>893</v>
      </c>
      <c r="D267" s="684"/>
      <c r="E267" s="684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83" t="s">
        <v>299</v>
      </c>
      <c r="D268" s="684"/>
      <c r="E268" s="684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83" t="s">
        <v>894</v>
      </c>
      <c r="D269" s="684"/>
      <c r="E269" s="684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83" t="s">
        <v>895</v>
      </c>
      <c r="D270" s="684"/>
      <c r="E270" s="684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83" t="s">
        <v>303</v>
      </c>
      <c r="D271" s="684"/>
      <c r="E271" s="684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83" t="s">
        <v>899</v>
      </c>
      <c r="D272" s="684"/>
      <c r="E272" s="684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83" t="s">
        <v>900</v>
      </c>
      <c r="D273" s="684"/>
      <c r="E273" s="684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>
        <f>Y274+Y275</f>
        <v>0</v>
      </c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71" t="s">
        <v>905</v>
      </c>
      <c r="E274" s="671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71" t="s">
        <v>906</v>
      </c>
      <c r="E275" s="671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61" t="s">
        <v>304</v>
      </c>
      <c r="D276" s="662"/>
      <c r="E276" s="662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>
        <f>Y277+Y278+Y279+Y280+Y281</f>
        <v>0</v>
      </c>
    </row>
    <row r="277" spans="1:25" s="41" customFormat="1" ht="15.75" hidden="1" thickBot="1" x14ac:dyDescent="0.3">
      <c r="A277" s="118" t="s">
        <v>305</v>
      </c>
      <c r="B277" s="188" t="s">
        <v>709</v>
      </c>
      <c r="C277" s="688" t="s">
        <v>385</v>
      </c>
      <c r="D277" s="689"/>
      <c r="E277" s="689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688" t="s">
        <v>386</v>
      </c>
      <c r="D278" s="689"/>
      <c r="E278" s="689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688" t="s">
        <v>308</v>
      </c>
      <c r="D279" s="689"/>
      <c r="E279" s="689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688" t="s">
        <v>310</v>
      </c>
      <c r="D280" s="689"/>
      <c r="E280" s="689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688" t="s">
        <v>387</v>
      </c>
      <c r="D281" s="689"/>
      <c r="E281" s="689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61" t="s">
        <v>312</v>
      </c>
      <c r="D282" s="662"/>
      <c r="E282" s="662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61" t="s">
        <v>909</v>
      </c>
      <c r="D283" s="662"/>
      <c r="E283" s="662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690" t="s">
        <v>314</v>
      </c>
      <c r="C284" s="691"/>
      <c r="D284" s="691"/>
      <c r="E284" s="691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14520666.105</v>
      </c>
      <c r="K284" s="139">
        <f>K5+K24+K32+K84+K100+K175+K186+K191+K254</f>
        <v>702770</v>
      </c>
      <c r="L284" s="156">
        <f t="shared" si="56"/>
        <v>15223436.105</v>
      </c>
      <c r="M284" s="82">
        <f t="shared" ref="M284:Y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2715656.5750000002</v>
      </c>
      <c r="Y284" s="308">
        <f t="shared" si="69"/>
        <v>0</v>
      </c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Layout" zoomScale="73" zoomScaleNormal="76" zoomScaleSheetLayoutView="100" zoomScalePageLayoutView="73" workbookViewId="0">
      <selection activeCell="Y28" sqref="Y2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1045</v>
      </c>
      <c r="K2" s="642"/>
      <c r="L2" s="643"/>
      <c r="M2" s="641" t="s">
        <v>1046</v>
      </c>
      <c r="N2" s="642"/>
      <c r="O2" s="643"/>
      <c r="P2" s="628" t="s">
        <v>1056</v>
      </c>
      <c r="Q2" s="624"/>
      <c r="R2" s="624"/>
      <c r="S2" s="624"/>
      <c r="T2" s="624"/>
      <c r="U2" s="624"/>
      <c r="V2" s="624"/>
      <c r="W2" s="625"/>
      <c r="X2" s="624" t="s">
        <v>1044</v>
      </c>
      <c r="Y2" s="624"/>
      <c r="Z2" s="624"/>
      <c r="AA2" s="625"/>
    </row>
    <row r="3" spans="1:27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728" t="s">
        <v>840</v>
      </c>
      <c r="N3" s="730" t="s">
        <v>843</v>
      </c>
      <c r="O3" s="731" t="s">
        <v>970</v>
      </c>
      <c r="P3" s="629"/>
      <c r="Q3" s="626"/>
      <c r="R3" s="626"/>
      <c r="S3" s="626"/>
      <c r="T3" s="626"/>
      <c r="U3" s="626"/>
      <c r="V3" s="626"/>
      <c r="W3" s="627"/>
      <c r="X3" s="626"/>
      <c r="Y3" s="626"/>
      <c r="Z3" s="626"/>
      <c r="AA3" s="627"/>
    </row>
    <row r="4" spans="1:27" ht="38.2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729"/>
      <c r="N4" s="633"/>
      <c r="O4" s="732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723" t="s">
        <v>119</v>
      </c>
      <c r="D5" s="724"/>
      <c r="E5" s="724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1706426</v>
      </c>
      <c r="K5" s="139">
        <f t="shared" ref="K5:AA5" si="0">K6+K20</f>
        <v>0</v>
      </c>
      <c r="L5" s="156">
        <f>SUM(J5:K5)</f>
        <v>1706426</v>
      </c>
      <c r="M5" s="82">
        <f>M6+M20</f>
        <v>0</v>
      </c>
      <c r="N5" s="83">
        <f>N6+N20</f>
        <v>0</v>
      </c>
      <c r="O5" s="83">
        <f>O6+O20</f>
        <v>1706426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166700</v>
      </c>
    </row>
    <row r="6" spans="1:27" x14ac:dyDescent="0.25">
      <c r="B6" s="115" t="s">
        <v>608</v>
      </c>
      <c r="C6" s="654" t="s">
        <v>120</v>
      </c>
      <c r="D6" s="655"/>
      <c r="E6" s="655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1496426</v>
      </c>
      <c r="K6" s="140">
        <f t="shared" ref="K6:AA6" si="1">K7+K8+K9+K10+K11+K12+K13+K14+K15+K16+K17+K18+K19</f>
        <v>0</v>
      </c>
      <c r="L6" s="157">
        <f t="shared" ref="L6:L84" si="2">SUM(J6:K6)</f>
        <v>1496426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1496426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116700</v>
      </c>
    </row>
    <row r="7" spans="1:27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0</v>
      </c>
      <c r="K8" s="182"/>
      <c r="L8" s="183">
        <f t="shared" si="2"/>
        <v>0</v>
      </c>
      <c r="M8" s="191"/>
      <c r="N8" s="185"/>
      <c r="O8" s="185">
        <f>L8</f>
        <v>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/>
    </row>
    <row r="9" spans="1:27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56" t="s">
        <v>146</v>
      </c>
      <c r="D20" s="657"/>
      <c r="E20" s="657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 t="s">
        <v>149</v>
      </c>
      <c r="B22" s="53" t="s">
        <v>624</v>
      </c>
      <c r="C22" s="681" t="s">
        <v>875</v>
      </c>
      <c r="D22" s="682"/>
      <c r="E22" s="682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335135.71999999997</v>
      </c>
      <c r="K24" s="144">
        <f t="shared" ref="K24:AA24" si="5">K25+K26+K27+K28+K29+K30+K31</f>
        <v>0</v>
      </c>
      <c r="L24" s="156">
        <f t="shared" si="2"/>
        <v>335135.71999999997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335135.71999999997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22756.5</v>
      </c>
    </row>
    <row r="25" spans="1:27" x14ac:dyDescent="0.25">
      <c r="B25" s="59"/>
      <c r="C25" s="706" t="s">
        <v>154</v>
      </c>
      <c r="D25" s="707"/>
      <c r="E25" s="707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289999.71999999997</v>
      </c>
      <c r="K25" s="145"/>
      <c r="L25" s="159">
        <f t="shared" si="2"/>
        <v>289999.71999999997</v>
      </c>
      <c r="M25" s="72"/>
      <c r="N25" s="1"/>
      <c r="O25" s="78">
        <f>L25</f>
        <v>289999.71999999997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22756.5</v>
      </c>
    </row>
    <row r="26" spans="1:27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8" t="s">
        <v>157</v>
      </c>
      <c r="D28" s="709"/>
      <c r="E28" s="709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10" t="s">
        <v>160</v>
      </c>
      <c r="D31" s="711"/>
      <c r="E31" s="711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53" t="s">
        <v>162</v>
      </c>
      <c r="D32" s="663"/>
      <c r="E32" s="663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4" t="s">
        <v>163</v>
      </c>
      <c r="D33" s="655"/>
      <c r="E33" s="655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 t="s">
        <v>168</v>
      </c>
      <c r="B38" s="53" t="s">
        <v>629</v>
      </c>
      <c r="C38" s="679" t="s">
        <v>169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56" t="s">
        <v>170</v>
      </c>
      <c r="D39" s="657"/>
      <c r="E39" s="657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 t="s">
        <v>171</v>
      </c>
      <c r="B40" s="53" t="s">
        <v>631</v>
      </c>
      <c r="C40" s="679" t="s">
        <v>172</v>
      </c>
      <c r="D40" s="680"/>
      <c r="E40" s="680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 t="s">
        <v>173</v>
      </c>
      <c r="B41" s="53" t="s">
        <v>632</v>
      </c>
      <c r="C41" s="679" t="s">
        <v>174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56" t="s">
        <v>175</v>
      </c>
      <c r="D42" s="657"/>
      <c r="E42" s="657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 t="s">
        <v>176</v>
      </c>
      <c r="B43" s="53" t="s">
        <v>634</v>
      </c>
      <c r="C43" s="679" t="s">
        <v>177</v>
      </c>
      <c r="D43" s="680"/>
      <c r="E43" s="680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 t="s">
        <v>178</v>
      </c>
      <c r="B48" s="53" t="s">
        <v>635</v>
      </c>
      <c r="C48" s="679" t="s">
        <v>179</v>
      </c>
      <c r="D48" s="680"/>
      <c r="E48" s="680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 t="s">
        <v>180</v>
      </c>
      <c r="B49" s="53" t="s">
        <v>636</v>
      </c>
      <c r="C49" s="679" t="s">
        <v>181</v>
      </c>
      <c r="D49" s="680"/>
      <c r="E49" s="680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 t="s">
        <v>182</v>
      </c>
      <c r="B50" s="53" t="s">
        <v>637</v>
      </c>
      <c r="C50" s="679" t="s">
        <v>183</v>
      </c>
      <c r="D50" s="680"/>
      <c r="E50" s="680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 t="s">
        <v>184</v>
      </c>
      <c r="B53" s="53" t="s">
        <v>638</v>
      </c>
      <c r="C53" s="679" t="s">
        <v>185</v>
      </c>
      <c r="D53" s="680"/>
      <c r="E53" s="680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48" t="s">
        <v>186</v>
      </c>
      <c r="E54" s="648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48" t="s">
        <v>187</v>
      </c>
      <c r="E55" s="648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 t="s">
        <v>188</v>
      </c>
      <c r="B56" s="53" t="s">
        <v>639</v>
      </c>
      <c r="C56" s="683" t="s">
        <v>189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 t="s">
        <v>190</v>
      </c>
      <c r="B57" s="53" t="s">
        <v>640</v>
      </c>
      <c r="C57" s="683" t="s">
        <v>191</v>
      </c>
      <c r="D57" s="684"/>
      <c r="E57" s="684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61" t="s">
        <v>192</v>
      </c>
      <c r="D60" s="662"/>
      <c r="E60" s="662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 t="s">
        <v>193</v>
      </c>
      <c r="B61" s="53" t="s">
        <v>642</v>
      </c>
      <c r="C61" s="683" t="s">
        <v>194</v>
      </c>
      <c r="D61" s="684"/>
      <c r="E61" s="684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 t="s">
        <v>195</v>
      </c>
      <c r="B62" s="53" t="s">
        <v>643</v>
      </c>
      <c r="C62" s="683" t="s">
        <v>196</v>
      </c>
      <c r="D62" s="684"/>
      <c r="E62" s="684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61" t="s">
        <v>197</v>
      </c>
      <c r="D63" s="662"/>
      <c r="E63" s="662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 t="s">
        <v>198</v>
      </c>
      <c r="B64" s="53" t="s">
        <v>645</v>
      </c>
      <c r="C64" s="683" t="s">
        <v>876</v>
      </c>
      <c r="D64" s="684"/>
      <c r="E64" s="684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 t="s">
        <v>199</v>
      </c>
      <c r="B68" s="53" t="s">
        <v>646</v>
      </c>
      <c r="C68" s="683" t="s">
        <v>200</v>
      </c>
      <c r="D68" s="684"/>
      <c r="E68" s="684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 t="s">
        <v>201</v>
      </c>
      <c r="B69" s="53" t="s">
        <v>647</v>
      </c>
      <c r="C69" s="683" t="s">
        <v>202</v>
      </c>
      <c r="D69" s="684"/>
      <c r="E69" s="684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 t="s">
        <v>203</v>
      </c>
      <c r="B70" s="53" t="s">
        <v>648</v>
      </c>
      <c r="C70" s="683" t="s">
        <v>204</v>
      </c>
      <c r="D70" s="684"/>
      <c r="E70" s="684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 t="s">
        <v>205</v>
      </c>
      <c r="B71" s="88" t="s">
        <v>649</v>
      </c>
      <c r="C71" s="661" t="s">
        <v>206</v>
      </c>
      <c r="D71" s="662"/>
      <c r="E71" s="662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33" t="s">
        <v>208</v>
      </c>
      <c r="D74" s="734"/>
      <c r="E74" s="734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 t="s">
        <v>877</v>
      </c>
      <c r="B75" s="108" t="s">
        <v>878</v>
      </c>
      <c r="C75" s="685" t="s">
        <v>879</v>
      </c>
      <c r="D75" s="686"/>
      <c r="E75" s="686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 t="s">
        <v>209</v>
      </c>
      <c r="B76" s="108" t="s">
        <v>650</v>
      </c>
      <c r="C76" s="685" t="s">
        <v>210</v>
      </c>
      <c r="D76" s="686"/>
      <c r="E76" s="686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 t="s">
        <v>211</v>
      </c>
      <c r="B77" s="88" t="s">
        <v>651</v>
      </c>
      <c r="C77" s="661" t="s">
        <v>352</v>
      </c>
      <c r="D77" s="662"/>
      <c r="E77" s="662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 t="s">
        <v>212</v>
      </c>
      <c r="B78" s="108" t="s">
        <v>652</v>
      </c>
      <c r="C78" s="661" t="s">
        <v>880</v>
      </c>
      <c r="D78" s="662"/>
      <c r="E78" s="662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 t="s">
        <v>213</v>
      </c>
      <c r="B79" s="88" t="s">
        <v>653</v>
      </c>
      <c r="C79" s="661" t="s">
        <v>881</v>
      </c>
      <c r="D79" s="662"/>
      <c r="E79" s="662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 t="s">
        <v>214</v>
      </c>
      <c r="B80" s="108" t="s">
        <v>654</v>
      </c>
      <c r="C80" s="661" t="s">
        <v>215</v>
      </c>
      <c r="D80" s="662"/>
      <c r="E80" s="662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 t="s">
        <v>216</v>
      </c>
      <c r="B81" s="88" t="s">
        <v>655</v>
      </c>
      <c r="C81" s="661" t="s">
        <v>217</v>
      </c>
      <c r="D81" s="662"/>
      <c r="E81" s="662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48" t="s">
        <v>343</v>
      </c>
      <c r="E82" s="648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48" t="s">
        <v>344</v>
      </c>
      <c r="E83" s="648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48" t="s">
        <v>345</v>
      </c>
      <c r="E84" s="648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 t="s">
        <v>218</v>
      </c>
      <c r="B85" s="88" t="s">
        <v>656</v>
      </c>
      <c r="C85" s="661" t="s">
        <v>219</v>
      </c>
      <c r="D85" s="662"/>
      <c r="E85" s="662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48" t="s">
        <v>835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48" t="s">
        <v>346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48" t="s">
        <v>836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48" t="s">
        <v>834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65" t="s">
        <v>221</v>
      </c>
      <c r="D90" s="666"/>
      <c r="E90" s="666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 t="s">
        <v>222</v>
      </c>
      <c r="B91" s="116" t="s">
        <v>657</v>
      </c>
      <c r="C91" s="667" t="s">
        <v>223</v>
      </c>
      <c r="D91" s="668"/>
      <c r="E91" s="66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48" t="s">
        <v>347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48" t="s">
        <v>348</v>
      </c>
      <c r="E93" s="648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67" t="s">
        <v>838</v>
      </c>
      <c r="D94" s="668"/>
      <c r="E94" s="66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 t="s">
        <v>882</v>
      </c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 t="s">
        <v>224</v>
      </c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 t="s">
        <v>226</v>
      </c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 t="s">
        <v>228</v>
      </c>
      <c r="B98" s="101" t="s">
        <v>660</v>
      </c>
      <c r="C98" s="704" t="s">
        <v>353</v>
      </c>
      <c r="D98" s="705"/>
      <c r="E98" s="705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 t="s">
        <v>229</v>
      </c>
      <c r="B99" s="101" t="s">
        <v>661</v>
      </c>
      <c r="C99" s="704" t="s">
        <v>803</v>
      </c>
      <c r="D99" s="705"/>
      <c r="E99" s="705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48" t="s">
        <v>370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48" t="s">
        <v>506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48" t="s">
        <v>507</v>
      </c>
      <c r="E102" s="648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48" t="s">
        <v>508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48" t="s">
        <v>509</v>
      </c>
      <c r="E104" s="648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48" t="s">
        <v>510</v>
      </c>
      <c r="E105" s="648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49" t="s">
        <v>511</v>
      </c>
      <c r="E106" s="649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48" t="s">
        <v>804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49" t="s">
        <v>512</v>
      </c>
      <c r="E108" s="649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49" t="s">
        <v>513</v>
      </c>
      <c r="E109" s="649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 t="s">
        <v>230</v>
      </c>
      <c r="B110" s="101" t="s">
        <v>662</v>
      </c>
      <c r="C110" s="704" t="s">
        <v>805</v>
      </c>
      <c r="D110" s="705"/>
      <c r="E110" s="705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48" t="s">
        <v>369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48" t="s">
        <v>514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48" t="s">
        <v>516</v>
      </c>
      <c r="E113" s="648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48" t="s">
        <v>807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48" t="s">
        <v>521</v>
      </c>
      <c r="E115" s="648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48" t="s">
        <v>519</v>
      </c>
      <c r="E116" s="648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49" t="s">
        <v>523</v>
      </c>
      <c r="E117" s="649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48" t="s">
        <v>806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49" t="s">
        <v>526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49" t="s">
        <v>528</v>
      </c>
      <c r="E120" s="649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 t="s">
        <v>231</v>
      </c>
      <c r="B121" s="101" t="s">
        <v>663</v>
      </c>
      <c r="C121" s="669" t="s">
        <v>232</v>
      </c>
      <c r="D121" s="670"/>
      <c r="E121" s="670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48" t="s">
        <v>368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48" t="s">
        <v>515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48" t="s">
        <v>517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48" t="s">
        <v>518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48" t="s">
        <v>522</v>
      </c>
      <c r="E126" s="648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48" t="s">
        <v>520</v>
      </c>
      <c r="E127" s="648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49" t="s">
        <v>524</v>
      </c>
      <c r="E128" s="649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48" t="s">
        <v>525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49" t="s">
        <v>527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49" t="s">
        <v>529</v>
      </c>
      <c r="E131" s="649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 t="s">
        <v>233</v>
      </c>
      <c r="B132" s="101" t="s">
        <v>664</v>
      </c>
      <c r="C132" s="704" t="s">
        <v>808</v>
      </c>
      <c r="D132" s="705"/>
      <c r="E132" s="705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48" t="s">
        <v>531</v>
      </c>
      <c r="E133" s="648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49" t="s">
        <v>530</v>
      </c>
      <c r="E134" s="649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 t="s">
        <v>234</v>
      </c>
      <c r="B135" s="101" t="s">
        <v>666</v>
      </c>
      <c r="C135" s="704" t="s">
        <v>809</v>
      </c>
      <c r="D135" s="705"/>
      <c r="E135" s="705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48" t="s">
        <v>354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48" t="s">
        <v>357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48" t="s">
        <v>358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48" t="s">
        <v>355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48" t="s">
        <v>810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49" t="s">
        <v>532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49" t="s">
        <v>533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48" t="s">
        <v>364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48" t="s">
        <v>356</v>
      </c>
      <c r="E144" s="648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49" t="s">
        <v>534</v>
      </c>
      <c r="E145" s="649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48" t="s">
        <v>535</v>
      </c>
      <c r="E146" s="648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 t="s">
        <v>235</v>
      </c>
      <c r="B147" s="101" t="s">
        <v>665</v>
      </c>
      <c r="C147" s="669" t="s">
        <v>236</v>
      </c>
      <c r="D147" s="670"/>
      <c r="E147" s="670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 t="s">
        <v>237</v>
      </c>
      <c r="B148" s="101" t="s">
        <v>667</v>
      </c>
      <c r="C148" s="669" t="s">
        <v>238</v>
      </c>
      <c r="D148" s="670"/>
      <c r="E148" s="670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 t="s">
        <v>239</v>
      </c>
      <c r="B149" s="101" t="s">
        <v>668</v>
      </c>
      <c r="C149" s="669" t="s">
        <v>240</v>
      </c>
      <c r="D149" s="670"/>
      <c r="E149" s="670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 t="s">
        <v>241</v>
      </c>
      <c r="B150" s="101" t="s">
        <v>669</v>
      </c>
      <c r="C150" s="669" t="s">
        <v>242</v>
      </c>
      <c r="D150" s="670"/>
      <c r="E150" s="670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48" t="s">
        <v>359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48" t="s">
        <v>360</v>
      </c>
      <c r="E152" s="648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48" t="s">
        <v>361</v>
      </c>
      <c r="E153" s="648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48" t="s">
        <v>362</v>
      </c>
      <c r="E154" s="648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48" t="s">
        <v>363</v>
      </c>
      <c r="E155" s="648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49" t="s">
        <v>536</v>
      </c>
      <c r="E156" s="649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49" t="s">
        <v>539</v>
      </c>
      <c r="E157" s="649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48" t="s">
        <v>365</v>
      </c>
      <c r="E158" s="648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49" t="s">
        <v>542</v>
      </c>
      <c r="E159" s="649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48" t="s">
        <v>543</v>
      </c>
      <c r="E160" s="648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 t="s">
        <v>243</v>
      </c>
      <c r="B161" s="127" t="s">
        <v>670</v>
      </c>
      <c r="C161" s="702" t="s">
        <v>244</v>
      </c>
      <c r="D161" s="703"/>
      <c r="E161" s="703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65" t="s">
        <v>246</v>
      </c>
      <c r="D162" s="666"/>
      <c r="E162" s="666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 t="s">
        <v>247</v>
      </c>
      <c r="B163" s="108" t="s">
        <v>671</v>
      </c>
      <c r="C163" s="685" t="s">
        <v>248</v>
      </c>
      <c r="D163" s="686"/>
      <c r="E163" s="686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 t="s">
        <v>249</v>
      </c>
      <c r="B164" s="88" t="s">
        <v>672</v>
      </c>
      <c r="C164" s="661" t="s">
        <v>250</v>
      </c>
      <c r="D164" s="662"/>
      <c r="E164" s="662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48" t="s">
        <v>250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48" t="s">
        <v>349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 t="s">
        <v>251</v>
      </c>
      <c r="B167" s="88" t="s">
        <v>673</v>
      </c>
      <c r="C167" s="661" t="s">
        <v>252</v>
      </c>
      <c r="D167" s="662"/>
      <c r="E167" s="662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 t="s">
        <v>253</v>
      </c>
      <c r="B168" s="88" t="s">
        <v>674</v>
      </c>
      <c r="C168" s="661" t="s">
        <v>254</v>
      </c>
      <c r="D168" s="662"/>
      <c r="E168" s="662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 t="s">
        <v>255</v>
      </c>
      <c r="B169" s="88" t="s">
        <v>675</v>
      </c>
      <c r="C169" s="661" t="s">
        <v>256</v>
      </c>
      <c r="D169" s="662"/>
      <c r="E169" s="662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 t="s">
        <v>257</v>
      </c>
      <c r="B170" s="88" t="s">
        <v>676</v>
      </c>
      <c r="C170" s="661" t="s">
        <v>258</v>
      </c>
      <c r="D170" s="662"/>
      <c r="E170" s="662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 t="s">
        <v>259</v>
      </c>
      <c r="B171" s="117" t="s">
        <v>677</v>
      </c>
      <c r="C171" s="698" t="s">
        <v>260</v>
      </c>
      <c r="D171" s="699"/>
      <c r="E171" s="69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65" t="s">
        <v>262</v>
      </c>
      <c r="D172" s="666"/>
      <c r="E172" s="666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 t="s">
        <v>263</v>
      </c>
      <c r="B173" s="253" t="s">
        <v>678</v>
      </c>
      <c r="C173" s="700" t="s">
        <v>264</v>
      </c>
      <c r="D173" s="701"/>
      <c r="E173" s="70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 t="s">
        <v>265</v>
      </c>
      <c r="B174" s="262" t="s">
        <v>679</v>
      </c>
      <c r="C174" s="694" t="s">
        <v>884</v>
      </c>
      <c r="D174" s="695"/>
      <c r="E174" s="695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 t="s">
        <v>266</v>
      </c>
      <c r="B175" s="262" t="s">
        <v>680</v>
      </c>
      <c r="C175" s="694" t="s">
        <v>267</v>
      </c>
      <c r="D175" s="695"/>
      <c r="E175" s="695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 t="s">
        <v>268</v>
      </c>
      <c r="B176" s="265" t="s">
        <v>681</v>
      </c>
      <c r="C176" s="696" t="s">
        <v>366</v>
      </c>
      <c r="D176" s="697"/>
      <c r="E176" s="697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65" t="s">
        <v>270</v>
      </c>
      <c r="D177" s="666"/>
      <c r="E177" s="666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 t="s">
        <v>271</v>
      </c>
      <c r="B178" s="88" t="s">
        <v>682</v>
      </c>
      <c r="C178" s="658" t="s">
        <v>367</v>
      </c>
      <c r="D178" s="659"/>
      <c r="E178" s="659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 t="s">
        <v>272</v>
      </c>
      <c r="B179" s="88" t="s">
        <v>683</v>
      </c>
      <c r="C179" s="692" t="s">
        <v>811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48" t="s">
        <v>812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48" t="s">
        <v>813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48" t="s">
        <v>545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49" t="s">
        <v>548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48" t="s">
        <v>550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48" t="s">
        <v>551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49" t="s">
        <v>555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49" t="s">
        <v>558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49" t="s">
        <v>560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49" t="s">
        <v>563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 t="s">
        <v>273</v>
      </c>
      <c r="B190" s="88" t="s">
        <v>684</v>
      </c>
      <c r="C190" s="692" t="s">
        <v>605</v>
      </c>
      <c r="D190" s="693"/>
      <c r="E190" s="693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48" t="s">
        <v>814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48" t="s">
        <v>815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48" t="s">
        <v>546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49" t="s">
        <v>549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48" t="s">
        <v>552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48" t="s">
        <v>816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49" t="s">
        <v>556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49" t="s">
        <v>559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49" t="s">
        <v>561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49" t="s">
        <v>564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 t="s">
        <v>274</v>
      </c>
      <c r="B201" s="88" t="s">
        <v>685</v>
      </c>
      <c r="C201" s="661" t="s">
        <v>275</v>
      </c>
      <c r="D201" s="662"/>
      <c r="E201" s="662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48" t="s">
        <v>371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48" t="s">
        <v>544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48" t="s">
        <v>547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49" t="s">
        <v>817</v>
      </c>
      <c r="E205" s="649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48" t="s">
        <v>554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48" t="s">
        <v>553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49" t="s">
        <v>557</v>
      </c>
      <c r="E208" s="649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48" t="s">
        <v>818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49" t="s">
        <v>562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49" t="s">
        <v>565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 t="s">
        <v>276</v>
      </c>
      <c r="B212" s="88" t="s">
        <v>686</v>
      </c>
      <c r="C212" s="692" t="s">
        <v>606</v>
      </c>
      <c r="D212" s="693"/>
      <c r="E212" s="693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49" t="s">
        <v>568</v>
      </c>
      <c r="E213" s="649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49" t="s">
        <v>569</v>
      </c>
      <c r="E214" s="649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 t="s">
        <v>277</v>
      </c>
      <c r="B215" s="88" t="s">
        <v>687</v>
      </c>
      <c r="C215" s="692" t="s">
        <v>819</v>
      </c>
      <c r="D215" s="693"/>
      <c r="E215" s="693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48" t="s">
        <v>372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48" t="s">
        <v>820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48" t="s">
        <v>375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48" t="s">
        <v>373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48" t="s">
        <v>821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49" t="s">
        <v>537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49" t="s">
        <v>540</v>
      </c>
      <c r="E222" s="649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48" t="s">
        <v>822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48" t="s">
        <v>374</v>
      </c>
      <c r="E224" s="648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48" t="s">
        <v>823</v>
      </c>
      <c r="E225" s="648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48" t="s">
        <v>566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 t="s">
        <v>278</v>
      </c>
      <c r="B227" s="88" t="s">
        <v>688</v>
      </c>
      <c r="C227" s="661" t="s">
        <v>279</v>
      </c>
      <c r="D227" s="662"/>
      <c r="E227" s="662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 t="s">
        <v>280</v>
      </c>
      <c r="B228" s="88" t="s">
        <v>689</v>
      </c>
      <c r="C228" s="661" t="s">
        <v>281</v>
      </c>
      <c r="D228" s="662"/>
      <c r="E228" s="662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 t="s">
        <v>282</v>
      </c>
      <c r="B229" s="88" t="s">
        <v>690</v>
      </c>
      <c r="C229" s="661" t="s">
        <v>283</v>
      </c>
      <c r="D229" s="662"/>
      <c r="E229" s="662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48" t="s">
        <v>376</v>
      </c>
      <c r="E230" s="648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48" t="s">
        <v>377</v>
      </c>
      <c r="E231" s="648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48" t="s">
        <v>378</v>
      </c>
      <c r="E232" s="648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48" t="s">
        <v>379</v>
      </c>
      <c r="E233" s="648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48" t="s">
        <v>380</v>
      </c>
      <c r="E234" s="648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49" t="s">
        <v>538</v>
      </c>
      <c r="E235" s="649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49" t="s">
        <v>541</v>
      </c>
      <c r="E236" s="649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48" t="s">
        <v>381</v>
      </c>
      <c r="E237" s="648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48" t="s">
        <v>382</v>
      </c>
      <c r="E238" s="648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64" t="s">
        <v>567</v>
      </c>
      <c r="E239" s="664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65" t="s">
        <v>285</v>
      </c>
      <c r="D240" s="666"/>
      <c r="E240" s="666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85" t="s">
        <v>286</v>
      </c>
      <c r="D241" s="686"/>
      <c r="E241" s="686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83" t="s">
        <v>287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 t="s">
        <v>288</v>
      </c>
      <c r="B243" s="181" t="s">
        <v>693</v>
      </c>
      <c r="C243" s="228"/>
      <c r="D243" s="687" t="s">
        <v>705</v>
      </c>
      <c r="E243" s="687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 t="s">
        <v>289</v>
      </c>
      <c r="B244" s="181" t="s">
        <v>694</v>
      </c>
      <c r="C244" s="190"/>
      <c r="D244" s="671" t="s">
        <v>706</v>
      </c>
      <c r="E244" s="671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 t="s">
        <v>290</v>
      </c>
      <c r="B245" s="181" t="s">
        <v>695</v>
      </c>
      <c r="C245" s="190"/>
      <c r="D245" s="671" t="s">
        <v>707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83" t="s">
        <v>291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 t="s">
        <v>292</v>
      </c>
      <c r="B247" s="181" t="s">
        <v>697</v>
      </c>
      <c r="C247" s="190"/>
      <c r="D247" s="671" t="s">
        <v>383</v>
      </c>
      <c r="E247" s="671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 t="s">
        <v>293</v>
      </c>
      <c r="B248" s="181" t="s">
        <v>698</v>
      </c>
      <c r="C248" s="190"/>
      <c r="D248" s="671" t="s">
        <v>384</v>
      </c>
      <c r="E248" s="671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 t="s">
        <v>885</v>
      </c>
      <c r="B249" s="181" t="s">
        <v>886</v>
      </c>
      <c r="C249" s="190"/>
      <c r="D249" s="671" t="s">
        <v>887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 t="s">
        <v>294</v>
      </c>
      <c r="B250" s="181" t="s">
        <v>699</v>
      </c>
      <c r="C250" s="190"/>
      <c r="D250" s="671" t="s">
        <v>295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 t="s">
        <v>296</v>
      </c>
      <c r="B251" s="181" t="s">
        <v>700</v>
      </c>
      <c r="C251" s="190"/>
      <c r="D251" s="671" t="s">
        <v>297</v>
      </c>
      <c r="E251" s="671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 t="s">
        <v>888</v>
      </c>
      <c r="B252" s="181" t="s">
        <v>889</v>
      </c>
      <c r="C252" s="190"/>
      <c r="D252" s="671" t="s">
        <v>890</v>
      </c>
      <c r="E252" s="671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 t="s">
        <v>891</v>
      </c>
      <c r="B253" s="53" t="s">
        <v>892</v>
      </c>
      <c r="C253" s="683" t="s">
        <v>893</v>
      </c>
      <c r="D253" s="684"/>
      <c r="E253" s="684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 t="s">
        <v>298</v>
      </c>
      <c r="B254" s="53" t="s">
        <v>701</v>
      </c>
      <c r="C254" s="683" t="s">
        <v>299</v>
      </c>
      <c r="D254" s="684"/>
      <c r="E254" s="684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 t="s">
        <v>300</v>
      </c>
      <c r="B255" s="53" t="s">
        <v>702</v>
      </c>
      <c r="C255" s="683" t="s">
        <v>894</v>
      </c>
      <c r="D255" s="684"/>
      <c r="E255" s="684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 t="s">
        <v>301</v>
      </c>
      <c r="B256" s="53" t="s">
        <v>703</v>
      </c>
      <c r="C256" s="683" t="s">
        <v>895</v>
      </c>
      <c r="D256" s="684"/>
      <c r="E256" s="684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 t="s">
        <v>302</v>
      </c>
      <c r="B257" s="53" t="s">
        <v>704</v>
      </c>
      <c r="C257" s="683" t="s">
        <v>303</v>
      </c>
      <c r="D257" s="684"/>
      <c r="E257" s="684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 t="s">
        <v>896</v>
      </c>
      <c r="B258" s="53" t="s">
        <v>897</v>
      </c>
      <c r="C258" s="683" t="s">
        <v>899</v>
      </c>
      <c r="D258" s="684"/>
      <c r="E258" s="684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83" t="s">
        <v>900</v>
      </c>
      <c r="D259" s="684"/>
      <c r="E259" s="684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 t="s">
        <v>902</v>
      </c>
      <c r="B260" s="181" t="s">
        <v>901</v>
      </c>
      <c r="C260" s="190"/>
      <c r="D260" s="671" t="s">
        <v>905</v>
      </c>
      <c r="E260" s="671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 t="s">
        <v>903</v>
      </c>
      <c r="B261" s="181" t="s">
        <v>904</v>
      </c>
      <c r="C261" s="190"/>
      <c r="D261" s="671" t="s">
        <v>906</v>
      </c>
      <c r="E261" s="671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61" t="s">
        <v>304</v>
      </c>
      <c r="D262" s="662"/>
      <c r="E262" s="662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 t="s">
        <v>305</v>
      </c>
      <c r="B263" s="188" t="s">
        <v>709</v>
      </c>
      <c r="C263" s="688" t="s">
        <v>385</v>
      </c>
      <c r="D263" s="689"/>
      <c r="E263" s="689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 t="s">
        <v>306</v>
      </c>
      <c r="B264" s="188" t="s">
        <v>710</v>
      </c>
      <c r="C264" s="688" t="s">
        <v>386</v>
      </c>
      <c r="D264" s="689"/>
      <c r="E264" s="689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 t="s">
        <v>307</v>
      </c>
      <c r="B265" s="188" t="s">
        <v>711</v>
      </c>
      <c r="C265" s="688" t="s">
        <v>308</v>
      </c>
      <c r="D265" s="689"/>
      <c r="E265" s="689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 t="s">
        <v>309</v>
      </c>
      <c r="B266" s="188" t="s">
        <v>712</v>
      </c>
      <c r="C266" s="688" t="s">
        <v>310</v>
      </c>
      <c r="D266" s="689"/>
      <c r="E266" s="689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 t="s">
        <v>311</v>
      </c>
      <c r="B267" s="188" t="s">
        <v>713</v>
      </c>
      <c r="C267" s="688" t="s">
        <v>387</v>
      </c>
      <c r="D267" s="689"/>
      <c r="E267" s="689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A268" s="118" t="s">
        <v>313</v>
      </c>
      <c r="B268" s="88" t="s">
        <v>714</v>
      </c>
      <c r="C268" s="661" t="s">
        <v>312</v>
      </c>
      <c r="D268" s="662"/>
      <c r="E268" s="662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A269" s="118" t="s">
        <v>907</v>
      </c>
      <c r="B269" s="88" t="s">
        <v>908</v>
      </c>
      <c r="C269" s="661" t="s">
        <v>909</v>
      </c>
      <c r="D269" s="662"/>
      <c r="E269" s="662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690" t="s">
        <v>314</v>
      </c>
      <c r="C270" s="691"/>
      <c r="D270" s="691"/>
      <c r="E270" s="691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3721903.84</v>
      </c>
      <c r="K270" s="139">
        <f>K5+K24+K32+K74+K90+K162+K172+K177+K240</f>
        <v>0</v>
      </c>
      <c r="L270" s="156">
        <f t="shared" si="55"/>
        <v>3721903.84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2410577.7199999997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314138.5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</mergeCells>
  <pageMargins left="0.25" right="0.25" top="0.75" bottom="0.75" header="0.3" footer="0.3"/>
  <pageSetup paperSize="9" scale="45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activeCell="L146" sqref="L14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28" t="s">
        <v>1056</v>
      </c>
      <c r="N2" s="624"/>
      <c r="O2" s="624"/>
      <c r="P2" s="624"/>
      <c r="Q2" s="624"/>
      <c r="R2" s="624"/>
      <c r="S2" s="624"/>
      <c r="T2" s="625"/>
      <c r="U2" s="624" t="s">
        <v>1047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1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 t="s">
        <v>147</v>
      </c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4" t="s">
        <v>163</v>
      </c>
      <c r="D33" s="655"/>
      <c r="E33" s="655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 t="s">
        <v>178</v>
      </c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 t="s">
        <v>180</v>
      </c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79" t="s">
        <v>183</v>
      </c>
      <c r="D44" s="680"/>
      <c r="E44" s="680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 t="s">
        <v>184</v>
      </c>
      <c r="B45" s="53" t="s">
        <v>638</v>
      </c>
      <c r="C45" s="679" t="s">
        <v>185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48" t="s">
        <v>186</v>
      </c>
      <c r="E46" s="648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 t="s">
        <v>188</v>
      </c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 t="s">
        <v>190</v>
      </c>
      <c r="B49" s="53" t="s">
        <v>640</v>
      </c>
      <c r="C49" s="683" t="s">
        <v>191</v>
      </c>
      <c r="D49" s="684"/>
      <c r="E49" s="684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 t="s">
        <v>193</v>
      </c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 t="s">
        <v>195</v>
      </c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61" t="s">
        <v>197</v>
      </c>
      <c r="D53" s="662"/>
      <c r="E53" s="662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 t="s">
        <v>198</v>
      </c>
      <c r="B54" s="53" t="s">
        <v>645</v>
      </c>
      <c r="C54" s="683" t="s">
        <v>876</v>
      </c>
      <c r="D54" s="684"/>
      <c r="E54" s="684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 t="s">
        <v>199</v>
      </c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 t="s">
        <v>201</v>
      </c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 t="s">
        <v>203</v>
      </c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 t="s">
        <v>205</v>
      </c>
      <c r="B58" s="188" t="s">
        <v>649</v>
      </c>
      <c r="C58" s="688" t="s">
        <v>206</v>
      </c>
      <c r="D58" s="689"/>
      <c r="E58" s="689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65" t="s">
        <v>208</v>
      </c>
      <c r="D59" s="666"/>
      <c r="E59" s="666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 t="s">
        <v>877</v>
      </c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 t="s">
        <v>209</v>
      </c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 t="s">
        <v>211</v>
      </c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 t="s">
        <v>212</v>
      </c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 t="s">
        <v>213</v>
      </c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 t="s">
        <v>214</v>
      </c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 t="s">
        <v>216</v>
      </c>
      <c r="B66" s="88" t="s">
        <v>655</v>
      </c>
      <c r="C66" s="661" t="s">
        <v>217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48" t="s">
        <v>344</v>
      </c>
      <c r="E68" s="648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 t="s">
        <v>218</v>
      </c>
      <c r="B70" s="88" t="s">
        <v>656</v>
      </c>
      <c r="C70" s="661" t="s">
        <v>219</v>
      </c>
      <c r="D70" s="662"/>
      <c r="E70" s="662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48" t="s">
        <v>835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48" t="s">
        <v>346</v>
      </c>
      <c r="E72" s="648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48" t="s">
        <v>836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48" t="s">
        <v>834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65" t="s">
        <v>221</v>
      </c>
      <c r="D75" s="666"/>
      <c r="E75" s="666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 t="s">
        <v>222</v>
      </c>
      <c r="B76" s="116" t="s">
        <v>657</v>
      </c>
      <c r="C76" s="667" t="s">
        <v>223</v>
      </c>
      <c r="D76" s="668"/>
      <c r="E76" s="66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48" t="s">
        <v>347</v>
      </c>
      <c r="E77" s="648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48" t="s">
        <v>348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4" t="s">
        <v>353</v>
      </c>
      <c r="D83" s="705"/>
      <c r="E83" s="705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 t="s">
        <v>229</v>
      </c>
      <c r="B84" s="101" t="s">
        <v>661</v>
      </c>
      <c r="C84" s="704" t="s">
        <v>803</v>
      </c>
      <c r="D84" s="705"/>
      <c r="E84" s="705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48" t="s">
        <v>370</v>
      </c>
      <c r="E85" s="648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48" t="s">
        <v>506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48" t="s">
        <v>507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48" t="s">
        <v>508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48" t="s">
        <v>509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48" t="s">
        <v>510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49" t="s">
        <v>511</v>
      </c>
      <c r="E91" s="649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48" t="s">
        <v>804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512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49" t="s">
        <v>513</v>
      </c>
      <c r="E94" s="649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4" t="s">
        <v>805</v>
      </c>
      <c r="D95" s="705"/>
      <c r="E95" s="705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48" t="s">
        <v>369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48" t="s">
        <v>514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48" t="s">
        <v>516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48" t="s">
        <v>807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48" t="s">
        <v>521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48" t="s">
        <v>519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49" t="s">
        <v>523</v>
      </c>
      <c r="E102" s="649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48" t="s">
        <v>806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526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49" t="s">
        <v>528</v>
      </c>
      <c r="E105" s="649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 t="s">
        <v>231</v>
      </c>
      <c r="B106" s="101" t="s">
        <v>663</v>
      </c>
      <c r="C106" s="669" t="s">
        <v>232</v>
      </c>
      <c r="D106" s="670"/>
      <c r="E106" s="670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48" t="s">
        <v>368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48" t="s">
        <v>515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48" t="s">
        <v>517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48" t="s">
        <v>518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48" t="s">
        <v>522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48" t="s">
        <v>520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49" t="s">
        <v>524</v>
      </c>
      <c r="E113" s="649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48" t="s">
        <v>525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527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49" t="s">
        <v>529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4" t="s">
        <v>808</v>
      </c>
      <c r="D117" s="705"/>
      <c r="E117" s="705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48" t="s">
        <v>531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49" t="s">
        <v>530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 t="s">
        <v>234</v>
      </c>
      <c r="B120" s="101" t="s">
        <v>666</v>
      </c>
      <c r="C120" s="704" t="s">
        <v>809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48" t="s">
        <v>354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48" t="s">
        <v>357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48" t="s">
        <v>358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48" t="s">
        <v>355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48" t="s">
        <v>810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49" t="s">
        <v>532</v>
      </c>
      <c r="E126" s="649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49" t="s">
        <v>533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48" t="s">
        <v>364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48" t="s">
        <v>356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49" t="s">
        <v>534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48" t="s">
        <v>535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 t="s">
        <v>235</v>
      </c>
      <c r="B132" s="101" t="s">
        <v>665</v>
      </c>
      <c r="C132" s="669" t="s">
        <v>236</v>
      </c>
      <c r="D132" s="670"/>
      <c r="E132" s="670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 t="s">
        <v>237</v>
      </c>
      <c r="B133" s="101" t="s">
        <v>667</v>
      </c>
      <c r="C133" s="669" t="s">
        <v>238</v>
      </c>
      <c r="D133" s="670"/>
      <c r="E133" s="670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 t="s">
        <v>239</v>
      </c>
      <c r="B134" s="101" t="s">
        <v>668</v>
      </c>
      <c r="C134" s="669" t="s">
        <v>240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 t="s">
        <v>241</v>
      </c>
      <c r="B135" s="101" t="s">
        <v>669</v>
      </c>
      <c r="C135" s="669" t="s">
        <v>242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48" t="s">
        <v>359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48" t="s">
        <v>360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48" t="s">
        <v>361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48" t="s">
        <v>362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48" t="s">
        <v>363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49" t="s">
        <v>536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49" t="s">
        <v>539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48" t="s">
        <v>365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542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48" t="s">
        <v>543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 t="s">
        <v>243</v>
      </c>
      <c r="B146" s="127" t="s">
        <v>670</v>
      </c>
      <c r="C146" s="702" t="s">
        <v>244</v>
      </c>
      <c r="D146" s="703"/>
      <c r="E146" s="703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65" t="s">
        <v>246</v>
      </c>
      <c r="D147" s="666"/>
      <c r="E147" s="666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 t="s">
        <v>247</v>
      </c>
      <c r="B148" s="108" t="s">
        <v>671</v>
      </c>
      <c r="C148" s="685" t="s">
        <v>248</v>
      </c>
      <c r="D148" s="686"/>
      <c r="E148" s="686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 t="s">
        <v>249</v>
      </c>
      <c r="B149" s="88" t="s">
        <v>672</v>
      </c>
      <c r="C149" s="661" t="s">
        <v>250</v>
      </c>
      <c r="D149" s="662"/>
      <c r="E149" s="662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48" t="s">
        <v>250</v>
      </c>
      <c r="E150" s="648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48" t="s">
        <v>349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 t="s">
        <v>251</v>
      </c>
      <c r="B152" s="88" t="s">
        <v>673</v>
      </c>
      <c r="C152" s="661" t="s">
        <v>252</v>
      </c>
      <c r="D152" s="662"/>
      <c r="E152" s="662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 t="s">
        <v>253</v>
      </c>
      <c r="B153" s="88" t="s">
        <v>674</v>
      </c>
      <c r="C153" s="661" t="s">
        <v>254</v>
      </c>
      <c r="D153" s="662"/>
      <c r="E153" s="662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 t="s">
        <v>255</v>
      </c>
      <c r="B154" s="88" t="s">
        <v>675</v>
      </c>
      <c r="C154" s="661" t="s">
        <v>256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 t="s">
        <v>257</v>
      </c>
      <c r="B155" s="88" t="s">
        <v>676</v>
      </c>
      <c r="C155" s="661" t="s">
        <v>258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 t="s">
        <v>259</v>
      </c>
      <c r="B156" s="117" t="s">
        <v>677</v>
      </c>
      <c r="C156" s="698" t="s">
        <v>260</v>
      </c>
      <c r="D156" s="699"/>
      <c r="E156" s="69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65" t="s">
        <v>262</v>
      </c>
      <c r="D157" s="666"/>
      <c r="E157" s="666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 t="s">
        <v>263</v>
      </c>
      <c r="B158" s="253" t="s">
        <v>678</v>
      </c>
      <c r="C158" s="700" t="s">
        <v>264</v>
      </c>
      <c r="D158" s="701"/>
      <c r="E158" s="70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 t="s">
        <v>265</v>
      </c>
      <c r="B159" s="262" t="s">
        <v>679</v>
      </c>
      <c r="C159" s="694" t="s">
        <v>884</v>
      </c>
      <c r="D159" s="695"/>
      <c r="E159" s="695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 t="s">
        <v>266</v>
      </c>
      <c r="B160" s="262" t="s">
        <v>680</v>
      </c>
      <c r="C160" s="694" t="s">
        <v>267</v>
      </c>
      <c r="D160" s="695"/>
      <c r="E160" s="695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 t="s">
        <v>268</v>
      </c>
      <c r="B161" s="265" t="s">
        <v>681</v>
      </c>
      <c r="C161" s="696" t="s">
        <v>366</v>
      </c>
      <c r="D161" s="697"/>
      <c r="E161" s="697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65" t="s">
        <v>270</v>
      </c>
      <c r="D162" s="666"/>
      <c r="E162" s="666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 t="s">
        <v>271</v>
      </c>
      <c r="B163" s="88" t="s">
        <v>682</v>
      </c>
      <c r="C163" s="658" t="s">
        <v>367</v>
      </c>
      <c r="D163" s="659"/>
      <c r="E163" s="659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 t="s">
        <v>272</v>
      </c>
      <c r="B164" s="88" t="s">
        <v>683</v>
      </c>
      <c r="C164" s="692" t="s">
        <v>811</v>
      </c>
      <c r="D164" s="693"/>
      <c r="E164" s="693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48" t="s">
        <v>812</v>
      </c>
      <c r="E165" s="648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48" t="s">
        <v>813</v>
      </c>
      <c r="E166" s="648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48" t="s">
        <v>545</v>
      </c>
      <c r="E167" s="648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49" t="s">
        <v>548</v>
      </c>
      <c r="E168" s="649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48" t="s">
        <v>550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48" t="s">
        <v>551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49" t="s">
        <v>555</v>
      </c>
      <c r="E171" s="649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49" t="s">
        <v>558</v>
      </c>
      <c r="E172" s="649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49" t="s">
        <v>560</v>
      </c>
      <c r="E173" s="649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49" t="s">
        <v>563</v>
      </c>
      <c r="E174" s="649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 t="s">
        <v>273</v>
      </c>
      <c r="B175" s="88" t="s">
        <v>684</v>
      </c>
      <c r="C175" s="692" t="s">
        <v>605</v>
      </c>
      <c r="D175" s="693"/>
      <c r="E175" s="693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48" t="s">
        <v>814</v>
      </c>
      <c r="E176" s="648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48" t="s">
        <v>815</v>
      </c>
      <c r="E177" s="648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48" t="s">
        <v>546</v>
      </c>
      <c r="E178" s="648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49" t="s">
        <v>549</v>
      </c>
      <c r="E179" s="649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48" t="s">
        <v>552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48" t="s">
        <v>816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49" t="s">
        <v>556</v>
      </c>
      <c r="E182" s="649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49" t="s">
        <v>559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49" t="s">
        <v>561</v>
      </c>
      <c r="E184" s="649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49" t="s">
        <v>564</v>
      </c>
      <c r="E185" s="649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 t="s">
        <v>274</v>
      </c>
      <c r="B186" s="88" t="s">
        <v>685</v>
      </c>
      <c r="C186" s="661" t="s">
        <v>275</v>
      </c>
      <c r="D186" s="662"/>
      <c r="E186" s="662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48" t="s">
        <v>371</v>
      </c>
      <c r="E187" s="648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48" t="s">
        <v>544</v>
      </c>
      <c r="E188" s="648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48" t="s">
        <v>547</v>
      </c>
      <c r="E189" s="648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49" t="s">
        <v>817</v>
      </c>
      <c r="E190" s="649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48" t="s">
        <v>554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48" t="s">
        <v>553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49" t="s">
        <v>557</v>
      </c>
      <c r="E193" s="649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48" t="s">
        <v>818</v>
      </c>
      <c r="E194" s="648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49" t="s">
        <v>562</v>
      </c>
      <c r="E195" s="649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49" t="s">
        <v>565</v>
      </c>
      <c r="E196" s="649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 t="s">
        <v>276</v>
      </c>
      <c r="B197" s="88" t="s">
        <v>686</v>
      </c>
      <c r="C197" s="692" t="s">
        <v>606</v>
      </c>
      <c r="D197" s="693"/>
      <c r="E197" s="693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49" t="s">
        <v>568</v>
      </c>
      <c r="E198" s="649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49" t="s">
        <v>569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 t="s">
        <v>277</v>
      </c>
      <c r="B200" s="88" t="s">
        <v>687</v>
      </c>
      <c r="C200" s="692" t="s">
        <v>819</v>
      </c>
      <c r="D200" s="693"/>
      <c r="E200" s="693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48" t="s">
        <v>372</v>
      </c>
      <c r="E201" s="648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48" t="s">
        <v>820</v>
      </c>
      <c r="E202" s="648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48" t="s">
        <v>375</v>
      </c>
      <c r="E203" s="648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48" t="s">
        <v>373</v>
      </c>
      <c r="E204" s="648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48" t="s">
        <v>821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49" t="s">
        <v>537</v>
      </c>
      <c r="E206" s="649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49" t="s">
        <v>540</v>
      </c>
      <c r="E207" s="649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48" t="s">
        <v>822</v>
      </c>
      <c r="E208" s="648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48" t="s">
        <v>374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48" t="s">
        <v>823</v>
      </c>
      <c r="E210" s="648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48" t="s">
        <v>566</v>
      </c>
      <c r="E211" s="648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 t="s">
        <v>278</v>
      </c>
      <c r="B212" s="88" t="s">
        <v>688</v>
      </c>
      <c r="C212" s="661" t="s">
        <v>279</v>
      </c>
      <c r="D212" s="662"/>
      <c r="E212" s="662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 t="s">
        <v>280</v>
      </c>
      <c r="B213" s="88" t="s">
        <v>689</v>
      </c>
      <c r="C213" s="661" t="s">
        <v>281</v>
      </c>
      <c r="D213" s="662"/>
      <c r="E213" s="662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 t="s">
        <v>282</v>
      </c>
      <c r="B214" s="88" t="s">
        <v>690</v>
      </c>
      <c r="C214" s="661" t="s">
        <v>283</v>
      </c>
      <c r="D214" s="662"/>
      <c r="E214" s="662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48" t="s">
        <v>376</v>
      </c>
      <c r="E215" s="648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48" t="s">
        <v>377</v>
      </c>
      <c r="E216" s="648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48" t="s">
        <v>378</v>
      </c>
      <c r="E217" s="648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48" t="s">
        <v>379</v>
      </c>
      <c r="E218" s="648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48" t="s">
        <v>380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49" t="s">
        <v>538</v>
      </c>
      <c r="E220" s="649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49" t="s">
        <v>541</v>
      </c>
      <c r="E221" s="649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48" t="s">
        <v>381</v>
      </c>
      <c r="E222" s="648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48" t="s">
        <v>382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64" t="s">
        <v>567</v>
      </c>
      <c r="E224" s="664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65" t="s">
        <v>285</v>
      </c>
      <c r="D225" s="666"/>
      <c r="E225" s="666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85" t="s">
        <v>286</v>
      </c>
      <c r="D226" s="686"/>
      <c r="E226" s="686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83" t="s">
        <v>287</v>
      </c>
      <c r="D227" s="684"/>
      <c r="E227" s="684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 t="s">
        <v>288</v>
      </c>
      <c r="B228" s="181" t="s">
        <v>693</v>
      </c>
      <c r="C228" s="228"/>
      <c r="D228" s="687" t="s">
        <v>705</v>
      </c>
      <c r="E228" s="687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 t="s">
        <v>289</v>
      </c>
      <c r="B229" s="181" t="s">
        <v>694</v>
      </c>
      <c r="C229" s="190"/>
      <c r="D229" s="671" t="s">
        <v>706</v>
      </c>
      <c r="E229" s="671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 t="s">
        <v>290</v>
      </c>
      <c r="B230" s="181" t="s">
        <v>695</v>
      </c>
      <c r="C230" s="190"/>
      <c r="D230" s="671" t="s">
        <v>707</v>
      </c>
      <c r="E230" s="671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83" t="s">
        <v>291</v>
      </c>
      <c r="D231" s="684"/>
      <c r="E231" s="684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 t="s">
        <v>292</v>
      </c>
      <c r="B232" s="181" t="s">
        <v>697</v>
      </c>
      <c r="C232" s="190"/>
      <c r="D232" s="671" t="s">
        <v>383</v>
      </c>
      <c r="E232" s="671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 t="s">
        <v>293</v>
      </c>
      <c r="B233" s="181" t="s">
        <v>698</v>
      </c>
      <c r="C233" s="190"/>
      <c r="D233" s="671" t="s">
        <v>384</v>
      </c>
      <c r="E233" s="671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 t="s">
        <v>885</v>
      </c>
      <c r="B234" s="181" t="s">
        <v>886</v>
      </c>
      <c r="C234" s="190"/>
      <c r="D234" s="671" t="s">
        <v>887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 t="s">
        <v>294</v>
      </c>
      <c r="B235" s="181" t="s">
        <v>699</v>
      </c>
      <c r="C235" s="190"/>
      <c r="D235" s="671" t="s">
        <v>295</v>
      </c>
      <c r="E235" s="671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 t="s">
        <v>296</v>
      </c>
      <c r="B236" s="181" t="s">
        <v>700</v>
      </c>
      <c r="C236" s="190"/>
      <c r="D236" s="671" t="s">
        <v>297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 t="s">
        <v>888</v>
      </c>
      <c r="B237" s="181" t="s">
        <v>889</v>
      </c>
      <c r="C237" s="190"/>
      <c r="D237" s="671" t="s">
        <v>890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 t="s">
        <v>891</v>
      </c>
      <c r="B238" s="53" t="s">
        <v>892</v>
      </c>
      <c r="C238" s="683" t="s">
        <v>893</v>
      </c>
      <c r="D238" s="684"/>
      <c r="E238" s="684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 t="s">
        <v>298</v>
      </c>
      <c r="B239" s="53" t="s">
        <v>701</v>
      </c>
      <c r="C239" s="683" t="s">
        <v>299</v>
      </c>
      <c r="D239" s="684"/>
      <c r="E239" s="684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 t="s">
        <v>300</v>
      </c>
      <c r="B240" s="53" t="s">
        <v>702</v>
      </c>
      <c r="C240" s="683" t="s">
        <v>894</v>
      </c>
      <c r="D240" s="684"/>
      <c r="E240" s="684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 t="s">
        <v>301</v>
      </c>
      <c r="B241" s="53" t="s">
        <v>703</v>
      </c>
      <c r="C241" s="683" t="s">
        <v>895</v>
      </c>
      <c r="D241" s="684"/>
      <c r="E241" s="684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 t="s">
        <v>302</v>
      </c>
      <c r="B242" s="53" t="s">
        <v>704</v>
      </c>
      <c r="C242" s="683" t="s">
        <v>303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 t="s">
        <v>896</v>
      </c>
      <c r="B243" s="53" t="s">
        <v>897</v>
      </c>
      <c r="C243" s="683" t="s">
        <v>899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83" t="s">
        <v>900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 t="s">
        <v>902</v>
      </c>
      <c r="B245" s="181" t="s">
        <v>901</v>
      </c>
      <c r="C245" s="190"/>
      <c r="D245" s="671" t="s">
        <v>905</v>
      </c>
      <c r="E245" s="671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 t="s">
        <v>903</v>
      </c>
      <c r="B246" s="181" t="s">
        <v>904</v>
      </c>
      <c r="C246" s="190"/>
      <c r="D246" s="671" t="s">
        <v>906</v>
      </c>
      <c r="E246" s="671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61" t="s">
        <v>304</v>
      </c>
      <c r="D247" s="662"/>
      <c r="E247" s="662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 t="s">
        <v>305</v>
      </c>
      <c r="B248" s="188" t="s">
        <v>709</v>
      </c>
      <c r="C248" s="688" t="s">
        <v>385</v>
      </c>
      <c r="D248" s="689"/>
      <c r="E248" s="689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 t="s">
        <v>306</v>
      </c>
      <c r="B249" s="188" t="s">
        <v>710</v>
      </c>
      <c r="C249" s="688" t="s">
        <v>386</v>
      </c>
      <c r="D249" s="689"/>
      <c r="E249" s="689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 t="s">
        <v>307</v>
      </c>
      <c r="B250" s="188" t="s">
        <v>711</v>
      </c>
      <c r="C250" s="688" t="s">
        <v>308</v>
      </c>
      <c r="D250" s="689"/>
      <c r="E250" s="689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 t="s">
        <v>309</v>
      </c>
      <c r="B251" s="188" t="s">
        <v>712</v>
      </c>
      <c r="C251" s="688" t="s">
        <v>310</v>
      </c>
      <c r="D251" s="689"/>
      <c r="E251" s="689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 t="s">
        <v>311</v>
      </c>
      <c r="B252" s="188" t="s">
        <v>713</v>
      </c>
      <c r="C252" s="688" t="s">
        <v>387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A253" s="118" t="s">
        <v>313</v>
      </c>
      <c r="B253" s="88" t="s">
        <v>714</v>
      </c>
      <c r="C253" s="661" t="s">
        <v>312</v>
      </c>
      <c r="D253" s="662"/>
      <c r="E253" s="662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A254" s="118" t="s">
        <v>907</v>
      </c>
      <c r="B254" s="88" t="s">
        <v>908</v>
      </c>
      <c r="C254" s="661" t="s">
        <v>909</v>
      </c>
      <c r="D254" s="662"/>
      <c r="E254" s="662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690" t="s">
        <v>314</v>
      </c>
      <c r="C255" s="691"/>
      <c r="D255" s="691"/>
      <c r="E255" s="691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36" t="s">
        <v>0</v>
      </c>
      <c r="B1" s="624"/>
      <c r="C1" s="624"/>
      <c r="D1" s="624"/>
      <c r="E1" s="625" t="s">
        <v>1051</v>
      </c>
      <c r="F1" s="625" t="s">
        <v>1055</v>
      </c>
      <c r="G1" s="625" t="s">
        <v>1057</v>
      </c>
      <c r="H1" s="625" t="s">
        <v>1058</v>
      </c>
      <c r="I1" s="716" t="s">
        <v>1043</v>
      </c>
      <c r="J1" s="642"/>
      <c r="K1" s="643"/>
      <c r="L1" s="628" t="s">
        <v>1056</v>
      </c>
      <c r="M1" s="624"/>
      <c r="N1" s="624"/>
      <c r="O1" s="624"/>
      <c r="P1" s="624"/>
      <c r="Q1" s="624"/>
      <c r="R1" s="624"/>
      <c r="S1" s="625"/>
      <c r="T1" s="624" t="s">
        <v>1047</v>
      </c>
      <c r="U1" s="624"/>
      <c r="V1" s="624"/>
      <c r="W1" s="625"/>
    </row>
    <row r="2" spans="1:23" x14ac:dyDescent="0.25">
      <c r="A2" s="637"/>
      <c r="B2" s="638"/>
      <c r="C2" s="638"/>
      <c r="D2" s="638"/>
      <c r="E2" s="714"/>
      <c r="F2" s="714"/>
      <c r="G2" s="714"/>
      <c r="H2" s="714"/>
      <c r="I2" s="717" t="s">
        <v>853</v>
      </c>
      <c r="J2" s="719" t="s">
        <v>854</v>
      </c>
      <c r="K2" s="721" t="s">
        <v>571</v>
      </c>
      <c r="L2" s="629"/>
      <c r="M2" s="626"/>
      <c r="N2" s="626"/>
      <c r="O2" s="626"/>
      <c r="P2" s="626"/>
      <c r="Q2" s="626"/>
      <c r="R2" s="626"/>
      <c r="S2" s="627"/>
      <c r="T2" s="626"/>
      <c r="U2" s="626"/>
      <c r="V2" s="626"/>
      <c r="W2" s="627"/>
    </row>
    <row r="3" spans="1:23" ht="25.5" customHeight="1" thickBot="1" x14ac:dyDescent="0.3">
      <c r="A3" s="639"/>
      <c r="B3" s="640"/>
      <c r="C3" s="640"/>
      <c r="D3" s="640"/>
      <c r="E3" s="715"/>
      <c r="F3" s="715"/>
      <c r="G3" s="715"/>
      <c r="H3" s="715"/>
      <c r="I3" s="718"/>
      <c r="J3" s="720"/>
      <c r="K3" s="722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723" t="s">
        <v>119</v>
      </c>
      <c r="C4" s="724"/>
      <c r="D4" s="724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4" t="s">
        <v>120</v>
      </c>
      <c r="C5" s="655"/>
      <c r="D5" s="655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56" t="s">
        <v>146</v>
      </c>
      <c r="C19" s="657"/>
      <c r="D19" s="657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79" t="s">
        <v>148</v>
      </c>
      <c r="C20" s="680"/>
      <c r="D20" s="680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81" t="s">
        <v>875</v>
      </c>
      <c r="C21" s="682"/>
      <c r="D21" s="682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712" t="s">
        <v>151</v>
      </c>
      <c r="C22" s="713"/>
      <c r="D22" s="713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52" t="s">
        <v>802</v>
      </c>
      <c r="C23" s="652"/>
      <c r="D23" s="653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6" t="s">
        <v>154</v>
      </c>
      <c r="C24" s="707"/>
      <c r="D24" s="707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8" t="s">
        <v>155</v>
      </c>
      <c r="C25" s="709"/>
      <c r="D25" s="709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8" t="s">
        <v>156</v>
      </c>
      <c r="C26" s="709"/>
      <c r="D26" s="709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8" t="s">
        <v>157</v>
      </c>
      <c r="C27" s="709"/>
      <c r="D27" s="709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8" t="s">
        <v>158</v>
      </c>
      <c r="C28" s="709"/>
      <c r="D28" s="709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8" t="s">
        <v>159</v>
      </c>
      <c r="C29" s="709"/>
      <c r="D29" s="709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10" t="s">
        <v>160</v>
      </c>
      <c r="C30" s="711"/>
      <c r="D30" s="711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53" t="s">
        <v>162</v>
      </c>
      <c r="C31" s="663"/>
      <c r="D31" s="663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4" t="s">
        <v>163</v>
      </c>
      <c r="C32" s="655"/>
      <c r="D32" s="655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79" t="s">
        <v>165</v>
      </c>
      <c r="C33" s="680"/>
      <c r="D33" s="680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79" t="s">
        <v>167</v>
      </c>
      <c r="C34" s="680"/>
      <c r="D34" s="680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79" t="s">
        <v>169</v>
      </c>
      <c r="C35" s="680"/>
      <c r="D35" s="680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56" t="s">
        <v>170</v>
      </c>
      <c r="C36" s="657"/>
      <c r="D36" s="657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79" t="s">
        <v>172</v>
      </c>
      <c r="C37" s="680"/>
      <c r="D37" s="680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79" t="s">
        <v>174</v>
      </c>
      <c r="C38" s="680"/>
      <c r="D38" s="680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56" t="s">
        <v>175</v>
      </c>
      <c r="C39" s="657"/>
      <c r="D39" s="657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79" t="s">
        <v>177</v>
      </c>
      <c r="C40" s="680"/>
      <c r="D40" s="680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79" t="s">
        <v>179</v>
      </c>
      <c r="C41" s="680"/>
      <c r="D41" s="680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79" t="s">
        <v>181</v>
      </c>
      <c r="C42" s="680"/>
      <c r="D42" s="680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79" t="s">
        <v>183</v>
      </c>
      <c r="C43" s="680"/>
      <c r="D43" s="680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79" t="s">
        <v>185</v>
      </c>
      <c r="C44" s="680"/>
      <c r="D44" s="680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48" t="s">
        <v>186</v>
      </c>
      <c r="D45" s="648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48" t="s">
        <v>187</v>
      </c>
      <c r="D46" s="648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83" t="s">
        <v>189</v>
      </c>
      <c r="C47" s="684"/>
      <c r="D47" s="684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83" t="s">
        <v>191</v>
      </c>
      <c r="C48" s="684"/>
      <c r="D48" s="684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61" t="s">
        <v>192</v>
      </c>
      <c r="C49" s="662"/>
      <c r="D49" s="662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83" t="s">
        <v>194</v>
      </c>
      <c r="C50" s="684"/>
      <c r="D50" s="684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83" t="s">
        <v>196</v>
      </c>
      <c r="C51" s="684"/>
      <c r="D51" s="684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61" t="s">
        <v>197</v>
      </c>
      <c r="C52" s="662"/>
      <c r="D52" s="662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83" t="s">
        <v>876</v>
      </c>
      <c r="C53" s="684"/>
      <c r="D53" s="684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83" t="s">
        <v>200</v>
      </c>
      <c r="C54" s="684"/>
      <c r="D54" s="684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83" t="s">
        <v>202</v>
      </c>
      <c r="C55" s="684"/>
      <c r="D55" s="684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83" t="s">
        <v>204</v>
      </c>
      <c r="C56" s="684"/>
      <c r="D56" s="684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688" t="s">
        <v>206</v>
      </c>
      <c r="C57" s="689"/>
      <c r="D57" s="689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65" t="s">
        <v>208</v>
      </c>
      <c r="C58" s="666"/>
      <c r="D58" s="666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85" t="s">
        <v>879</v>
      </c>
      <c r="C59" s="686"/>
      <c r="D59" s="686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85" t="s">
        <v>210</v>
      </c>
      <c r="C60" s="686"/>
      <c r="D60" s="686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61" t="s">
        <v>352</v>
      </c>
      <c r="C61" s="662"/>
      <c r="D61" s="662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61" t="s">
        <v>880</v>
      </c>
      <c r="C62" s="662"/>
      <c r="D62" s="662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61" t="s">
        <v>881</v>
      </c>
      <c r="C63" s="662"/>
      <c r="D63" s="662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61" t="s">
        <v>215</v>
      </c>
      <c r="C64" s="662"/>
      <c r="D64" s="662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61" t="s">
        <v>217</v>
      </c>
      <c r="C65" s="662"/>
      <c r="D65" s="662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48" t="s">
        <v>343</v>
      </c>
      <c r="D66" s="648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48" t="s">
        <v>344</v>
      </c>
      <c r="D67" s="648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48" t="s">
        <v>345</v>
      </c>
      <c r="D68" s="648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61" t="s">
        <v>219</v>
      </c>
      <c r="C69" s="662"/>
      <c r="D69" s="662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48" t="s">
        <v>835</v>
      </c>
      <c r="D70" s="648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48" t="s">
        <v>346</v>
      </c>
      <c r="D71" s="648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48" t="s">
        <v>836</v>
      </c>
      <c r="D72" s="648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48" t="s">
        <v>834</v>
      </c>
      <c r="D73" s="648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65" t="s">
        <v>221</v>
      </c>
      <c r="C74" s="666"/>
      <c r="D74" s="666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67" t="s">
        <v>223</v>
      </c>
      <c r="C75" s="668"/>
      <c r="D75" s="66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48" t="s">
        <v>347</v>
      </c>
      <c r="D76" s="648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48" t="s">
        <v>348</v>
      </c>
      <c r="D77" s="648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67" t="s">
        <v>838</v>
      </c>
      <c r="C78" s="668"/>
      <c r="D78" s="66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4" t="s">
        <v>353</v>
      </c>
      <c r="C82" s="705"/>
      <c r="D82" s="705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4" t="s">
        <v>803</v>
      </c>
      <c r="C83" s="705"/>
      <c r="D83" s="705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48" t="s">
        <v>370</v>
      </c>
      <c r="D84" s="648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48" t="s">
        <v>506</v>
      </c>
      <c r="D85" s="648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48" t="s">
        <v>507</v>
      </c>
      <c r="D86" s="648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48" t="s">
        <v>508</v>
      </c>
      <c r="D87" s="648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48" t="s">
        <v>509</v>
      </c>
      <c r="D88" s="648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48" t="s">
        <v>510</v>
      </c>
      <c r="D89" s="648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49" t="s">
        <v>511</v>
      </c>
      <c r="D90" s="649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48" t="s">
        <v>804</v>
      </c>
      <c r="D91" s="648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49" t="s">
        <v>512</v>
      </c>
      <c r="D92" s="649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49" t="s">
        <v>513</v>
      </c>
      <c r="D93" s="649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4" t="s">
        <v>805</v>
      </c>
      <c r="C94" s="705"/>
      <c r="D94" s="705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48" t="s">
        <v>369</v>
      </c>
      <c r="D95" s="648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48" t="s">
        <v>514</v>
      </c>
      <c r="D96" s="648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48" t="s">
        <v>516</v>
      </c>
      <c r="D97" s="648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48" t="s">
        <v>807</v>
      </c>
      <c r="D98" s="648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48" t="s">
        <v>521</v>
      </c>
      <c r="D99" s="648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48" t="s">
        <v>519</v>
      </c>
      <c r="D100" s="648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49" t="s">
        <v>523</v>
      </c>
      <c r="D101" s="649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48" t="s">
        <v>806</v>
      </c>
      <c r="D102" s="648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49" t="s">
        <v>526</v>
      </c>
      <c r="D103" s="649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49" t="s">
        <v>528</v>
      </c>
      <c r="D104" s="649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69" t="s">
        <v>232</v>
      </c>
      <c r="C105" s="670"/>
      <c r="D105" s="670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48" t="s">
        <v>368</v>
      </c>
      <c r="D106" s="648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48" t="s">
        <v>515</v>
      </c>
      <c r="D107" s="648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48" t="s">
        <v>517</v>
      </c>
      <c r="D108" s="648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48" t="s">
        <v>518</v>
      </c>
      <c r="D109" s="648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48" t="s">
        <v>522</v>
      </c>
      <c r="D110" s="648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48" t="s">
        <v>520</v>
      </c>
      <c r="D111" s="648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49" t="s">
        <v>524</v>
      </c>
      <c r="D112" s="649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48" t="s">
        <v>525</v>
      </c>
      <c r="D113" s="648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49" t="s">
        <v>527</v>
      </c>
      <c r="D114" s="649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49" t="s">
        <v>529</v>
      </c>
      <c r="D115" s="649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4" t="s">
        <v>808</v>
      </c>
      <c r="C116" s="705"/>
      <c r="D116" s="705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48" t="s">
        <v>531</v>
      </c>
      <c r="D117" s="648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49" t="s">
        <v>530</v>
      </c>
      <c r="D118" s="649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4" t="s">
        <v>809</v>
      </c>
      <c r="C119" s="705"/>
      <c r="D119" s="705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48" t="s">
        <v>354</v>
      </c>
      <c r="D120" s="648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48" t="s">
        <v>357</v>
      </c>
      <c r="D121" s="648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48" t="s">
        <v>358</v>
      </c>
      <c r="D122" s="648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48" t="s">
        <v>355</v>
      </c>
      <c r="D123" s="648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48" t="s">
        <v>810</v>
      </c>
      <c r="D124" s="648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49" t="s">
        <v>532</v>
      </c>
      <c r="D125" s="649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49" t="s">
        <v>533</v>
      </c>
      <c r="D126" s="649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48" t="s">
        <v>364</v>
      </c>
      <c r="D127" s="648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48" t="s">
        <v>356</v>
      </c>
      <c r="D128" s="648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49" t="s">
        <v>534</v>
      </c>
      <c r="D129" s="649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48" t="s">
        <v>535</v>
      </c>
      <c r="D130" s="648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69" t="s">
        <v>236</v>
      </c>
      <c r="C131" s="670"/>
      <c r="D131" s="670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69" t="s">
        <v>238</v>
      </c>
      <c r="C132" s="670"/>
      <c r="D132" s="670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69" t="s">
        <v>240</v>
      </c>
      <c r="C133" s="670"/>
      <c r="D133" s="670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69" t="s">
        <v>242</v>
      </c>
      <c r="C134" s="670"/>
      <c r="D134" s="670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48" t="s">
        <v>359</v>
      </c>
      <c r="D135" s="648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48" t="s">
        <v>360</v>
      </c>
      <c r="D136" s="648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48" t="s">
        <v>361</v>
      </c>
      <c r="D137" s="648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48" t="s">
        <v>362</v>
      </c>
      <c r="D138" s="648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48" t="s">
        <v>363</v>
      </c>
      <c r="D139" s="648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49" t="s">
        <v>536</v>
      </c>
      <c r="D140" s="649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49" t="s">
        <v>539</v>
      </c>
      <c r="D141" s="649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48" t="s">
        <v>365</v>
      </c>
      <c r="D142" s="648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49" t="s">
        <v>542</v>
      </c>
      <c r="D143" s="649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48" t="s">
        <v>543</v>
      </c>
      <c r="D144" s="648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02" t="s">
        <v>244</v>
      </c>
      <c r="C145" s="703"/>
      <c r="D145" s="703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65" t="s">
        <v>246</v>
      </c>
      <c r="C146" s="666"/>
      <c r="D146" s="666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85" t="s">
        <v>248</v>
      </c>
      <c r="C147" s="686"/>
      <c r="D147" s="686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61" t="s">
        <v>250</v>
      </c>
      <c r="C148" s="662"/>
      <c r="D148" s="662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48" t="s">
        <v>250</v>
      </c>
      <c r="D149" s="648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48" t="s">
        <v>349</v>
      </c>
      <c r="D150" s="648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61" t="s">
        <v>252</v>
      </c>
      <c r="C151" s="662"/>
      <c r="D151" s="662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61" t="s">
        <v>254</v>
      </c>
      <c r="C152" s="662"/>
      <c r="D152" s="662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61" t="s">
        <v>256</v>
      </c>
      <c r="C153" s="662"/>
      <c r="D153" s="662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61" t="s">
        <v>258</v>
      </c>
      <c r="C154" s="662"/>
      <c r="D154" s="662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698" t="s">
        <v>260</v>
      </c>
      <c r="C155" s="699"/>
      <c r="D155" s="69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65" t="s">
        <v>262</v>
      </c>
      <c r="C156" s="666"/>
      <c r="D156" s="666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00" t="s">
        <v>264</v>
      </c>
      <c r="C157" s="701"/>
      <c r="D157" s="70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694" t="s">
        <v>884</v>
      </c>
      <c r="C158" s="695"/>
      <c r="D158" s="695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694" t="s">
        <v>267</v>
      </c>
      <c r="C159" s="695"/>
      <c r="D159" s="695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696" t="s">
        <v>366</v>
      </c>
      <c r="C160" s="697"/>
      <c r="D160" s="697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65" t="s">
        <v>270</v>
      </c>
      <c r="C161" s="666"/>
      <c r="D161" s="666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58" t="s">
        <v>367</v>
      </c>
      <c r="C162" s="659"/>
      <c r="D162" s="659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692" t="s">
        <v>811</v>
      </c>
      <c r="C163" s="693"/>
      <c r="D163" s="693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48" t="s">
        <v>812</v>
      </c>
      <c r="D164" s="648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48" t="s">
        <v>813</v>
      </c>
      <c r="D165" s="648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48" t="s">
        <v>545</v>
      </c>
      <c r="D166" s="648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49" t="s">
        <v>548</v>
      </c>
      <c r="D167" s="649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48" t="s">
        <v>550</v>
      </c>
      <c r="D168" s="648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48" t="s">
        <v>551</v>
      </c>
      <c r="D169" s="648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49" t="s">
        <v>555</v>
      </c>
      <c r="D170" s="649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49" t="s">
        <v>558</v>
      </c>
      <c r="D171" s="649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49" t="s">
        <v>560</v>
      </c>
      <c r="D172" s="649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49" t="s">
        <v>563</v>
      </c>
      <c r="D173" s="649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692" t="s">
        <v>605</v>
      </c>
      <c r="C174" s="693"/>
      <c r="D174" s="693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48" t="s">
        <v>814</v>
      </c>
      <c r="D175" s="648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48" t="s">
        <v>815</v>
      </c>
      <c r="D176" s="648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48" t="s">
        <v>546</v>
      </c>
      <c r="D177" s="648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49" t="s">
        <v>549</v>
      </c>
      <c r="D178" s="649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48" t="s">
        <v>552</v>
      </c>
      <c r="D179" s="648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48" t="s">
        <v>816</v>
      </c>
      <c r="D180" s="648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49" t="s">
        <v>556</v>
      </c>
      <c r="D181" s="649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49" t="s">
        <v>559</v>
      </c>
      <c r="D182" s="649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49" t="s">
        <v>561</v>
      </c>
      <c r="D183" s="649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49" t="s">
        <v>564</v>
      </c>
      <c r="D184" s="649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61" t="s">
        <v>275</v>
      </c>
      <c r="C185" s="662"/>
      <c r="D185" s="662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48" t="s">
        <v>371</v>
      </c>
      <c r="D186" s="648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48" t="s">
        <v>544</v>
      </c>
      <c r="D187" s="648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48" t="s">
        <v>547</v>
      </c>
      <c r="D188" s="648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49" t="s">
        <v>817</v>
      </c>
      <c r="D189" s="649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48" t="s">
        <v>554</v>
      </c>
      <c r="D190" s="648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48" t="s">
        <v>553</v>
      </c>
      <c r="D191" s="648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49" t="s">
        <v>557</v>
      </c>
      <c r="D192" s="649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48" t="s">
        <v>818</v>
      </c>
      <c r="D193" s="648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49" t="s">
        <v>562</v>
      </c>
      <c r="D194" s="649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49" t="s">
        <v>565</v>
      </c>
      <c r="D195" s="649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692" t="s">
        <v>606</v>
      </c>
      <c r="C196" s="693"/>
      <c r="D196" s="693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49" t="s">
        <v>568</v>
      </c>
      <c r="D197" s="649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49" t="s">
        <v>569</v>
      </c>
      <c r="D198" s="649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692" t="s">
        <v>819</v>
      </c>
      <c r="C199" s="693"/>
      <c r="D199" s="693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48" t="s">
        <v>372</v>
      </c>
      <c r="D200" s="648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48" t="s">
        <v>820</v>
      </c>
      <c r="D201" s="648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48" t="s">
        <v>375</v>
      </c>
      <c r="D202" s="648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48" t="s">
        <v>373</v>
      </c>
      <c r="D203" s="648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48" t="s">
        <v>821</v>
      </c>
      <c r="D204" s="648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49" t="s">
        <v>537</v>
      </c>
      <c r="D205" s="649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49" t="s">
        <v>540</v>
      </c>
      <c r="D206" s="649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48" t="s">
        <v>822</v>
      </c>
      <c r="D207" s="648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48" t="s">
        <v>374</v>
      </c>
      <c r="D208" s="648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48" t="s">
        <v>823</v>
      </c>
      <c r="D209" s="648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48" t="s">
        <v>566</v>
      </c>
      <c r="D210" s="648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61" t="s">
        <v>279</v>
      </c>
      <c r="C211" s="662"/>
      <c r="D211" s="662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61" t="s">
        <v>281</v>
      </c>
      <c r="C212" s="662"/>
      <c r="D212" s="662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61" t="s">
        <v>283</v>
      </c>
      <c r="C213" s="662"/>
      <c r="D213" s="662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48" t="s">
        <v>376</v>
      </c>
      <c r="D214" s="648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48" t="s">
        <v>377</v>
      </c>
      <c r="D215" s="648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48" t="s">
        <v>378</v>
      </c>
      <c r="D216" s="648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48" t="s">
        <v>379</v>
      </c>
      <c r="D217" s="648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48" t="s">
        <v>380</v>
      </c>
      <c r="D218" s="648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49" t="s">
        <v>538</v>
      </c>
      <c r="D219" s="649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49" t="s">
        <v>541</v>
      </c>
      <c r="D220" s="649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48" t="s">
        <v>381</v>
      </c>
      <c r="D221" s="648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48" t="s">
        <v>382</v>
      </c>
      <c r="D222" s="648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64" t="s">
        <v>567</v>
      </c>
      <c r="D223" s="664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65" t="s">
        <v>285</v>
      </c>
      <c r="C224" s="666"/>
      <c r="D224" s="666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85" t="s">
        <v>286</v>
      </c>
      <c r="C225" s="686"/>
      <c r="D225" s="686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83" t="s">
        <v>287</v>
      </c>
      <c r="C226" s="684"/>
      <c r="D226" s="684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687" t="s">
        <v>705</v>
      </c>
      <c r="D227" s="687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71" t="s">
        <v>706</v>
      </c>
      <c r="D228" s="671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71" t="s">
        <v>707</v>
      </c>
      <c r="D229" s="671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83" t="s">
        <v>291</v>
      </c>
      <c r="C230" s="684"/>
      <c r="D230" s="684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71" t="s">
        <v>383</v>
      </c>
      <c r="D231" s="671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71" t="s">
        <v>384</v>
      </c>
      <c r="D232" s="671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71" t="s">
        <v>887</v>
      </c>
      <c r="D233" s="671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71" t="s">
        <v>295</v>
      </c>
      <c r="D234" s="671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71" t="s">
        <v>297</v>
      </c>
      <c r="D235" s="671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71" t="s">
        <v>890</v>
      </c>
      <c r="D236" s="671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83" t="s">
        <v>893</v>
      </c>
      <c r="C237" s="684"/>
      <c r="D237" s="684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83" t="s">
        <v>299</v>
      </c>
      <c r="C238" s="684"/>
      <c r="D238" s="684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83" t="s">
        <v>894</v>
      </c>
      <c r="C239" s="684"/>
      <c r="D239" s="684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83" t="s">
        <v>895</v>
      </c>
      <c r="C240" s="684"/>
      <c r="D240" s="684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83" t="s">
        <v>303</v>
      </c>
      <c r="C241" s="684"/>
      <c r="D241" s="684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83" t="s">
        <v>899</v>
      </c>
      <c r="C242" s="684"/>
      <c r="D242" s="684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83" t="s">
        <v>900</v>
      </c>
      <c r="C243" s="684"/>
      <c r="D243" s="684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71" t="s">
        <v>905</v>
      </c>
      <c r="D244" s="671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71" t="s">
        <v>906</v>
      </c>
      <c r="D245" s="671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61" t="s">
        <v>304</v>
      </c>
      <c r="C246" s="662"/>
      <c r="D246" s="662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688" t="s">
        <v>385</v>
      </c>
      <c r="C247" s="689"/>
      <c r="D247" s="689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688" t="s">
        <v>386</v>
      </c>
      <c r="C248" s="689"/>
      <c r="D248" s="689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688" t="s">
        <v>308</v>
      </c>
      <c r="C249" s="689"/>
      <c r="D249" s="689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688" t="s">
        <v>310</v>
      </c>
      <c r="C250" s="689"/>
      <c r="D250" s="689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688" t="s">
        <v>387</v>
      </c>
      <c r="C251" s="689"/>
      <c r="D251" s="689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61" t="s">
        <v>312</v>
      </c>
      <c r="C252" s="662"/>
      <c r="D252" s="662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61" t="s">
        <v>909</v>
      </c>
      <c r="C253" s="662"/>
      <c r="D253" s="662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690" t="s">
        <v>314</v>
      </c>
      <c r="B254" s="691"/>
      <c r="C254" s="691"/>
      <c r="D254" s="691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showWhiteSpace="0" view="pageLayout" topLeftCell="F1" zoomScale="86" zoomScaleNormal="83" zoomScalePageLayoutView="86" workbookViewId="0">
      <selection activeCell="Q264" sqref="Q26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13" width="7.140625" style="12" customWidth="1"/>
    <col min="14" max="14" width="10.140625" style="12" bestFit="1" customWidth="1"/>
    <col min="15" max="15" width="6.140625" style="12" customWidth="1"/>
    <col min="16" max="16" width="5.7109375" style="12" customWidth="1"/>
    <col min="17" max="17" width="6" style="12" customWidth="1"/>
    <col min="18" max="18" width="6.28515625" style="12" customWidth="1"/>
    <col min="19" max="19" width="5" style="12" customWidth="1"/>
    <col min="20" max="20" width="5.28515625" style="12" customWidth="1"/>
    <col min="21" max="21" width="11.42578125" style="12" bestFit="1" customWidth="1"/>
    <col min="22" max="22" width="7.5703125" style="12" customWidth="1"/>
    <col min="23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36" t="s">
        <v>0</v>
      </c>
      <c r="C2" s="624"/>
      <c r="D2" s="624"/>
      <c r="E2" s="624"/>
      <c r="F2" s="625" t="s">
        <v>1051</v>
      </c>
      <c r="G2" s="625" t="s">
        <v>1055</v>
      </c>
      <c r="H2" s="625" t="s">
        <v>1057</v>
      </c>
      <c r="I2" s="625" t="s">
        <v>1058</v>
      </c>
      <c r="J2" s="716" t="s">
        <v>1043</v>
      </c>
      <c r="K2" s="642"/>
      <c r="L2" s="643"/>
      <c r="M2" s="628" t="s">
        <v>1056</v>
      </c>
      <c r="N2" s="624"/>
      <c r="O2" s="624"/>
      <c r="P2" s="624"/>
      <c r="Q2" s="624"/>
      <c r="R2" s="624"/>
      <c r="S2" s="624"/>
      <c r="T2" s="625"/>
      <c r="U2" s="624" t="s">
        <v>1044</v>
      </c>
      <c r="V2" s="624"/>
      <c r="W2" s="624"/>
      <c r="X2" s="625"/>
    </row>
    <row r="3" spans="1:24" ht="22.5" customHeight="1" x14ac:dyDescent="0.25">
      <c r="B3" s="637"/>
      <c r="C3" s="638"/>
      <c r="D3" s="638"/>
      <c r="E3" s="638"/>
      <c r="F3" s="714"/>
      <c r="G3" s="714"/>
      <c r="H3" s="714"/>
      <c r="I3" s="714"/>
      <c r="J3" s="717" t="s">
        <v>853</v>
      </c>
      <c r="K3" s="719" t="s">
        <v>854</v>
      </c>
      <c r="L3" s="721" t="s">
        <v>571</v>
      </c>
      <c r="M3" s="629"/>
      <c r="N3" s="626"/>
      <c r="O3" s="626"/>
      <c r="P3" s="626"/>
      <c r="Q3" s="626"/>
      <c r="R3" s="626"/>
      <c r="S3" s="626"/>
      <c r="T3" s="627"/>
      <c r="U3" s="626"/>
      <c r="V3" s="626"/>
      <c r="W3" s="626"/>
      <c r="X3" s="627"/>
    </row>
    <row r="4" spans="1:24" ht="25.5" customHeight="1" thickBot="1" x14ac:dyDescent="0.3">
      <c r="B4" s="639"/>
      <c r="C4" s="640"/>
      <c r="D4" s="640"/>
      <c r="E4" s="640"/>
      <c r="F4" s="715"/>
      <c r="G4" s="715"/>
      <c r="H4" s="715"/>
      <c r="I4" s="715"/>
      <c r="J4" s="718"/>
      <c r="K4" s="720"/>
      <c r="L4" s="722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723" t="s">
        <v>119</v>
      </c>
      <c r="D5" s="724"/>
      <c r="E5" s="724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4" t="s">
        <v>120</v>
      </c>
      <c r="D6" s="655"/>
      <c r="E6" s="655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56" t="s">
        <v>146</v>
      </c>
      <c r="D20" s="657"/>
      <c r="E20" s="657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 t="s">
        <v>147</v>
      </c>
      <c r="B21" s="53" t="s">
        <v>623</v>
      </c>
      <c r="C21" s="679" t="s">
        <v>148</v>
      </c>
      <c r="D21" s="680"/>
      <c r="E21" s="680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81" t="s">
        <v>875</v>
      </c>
      <c r="D22" s="682"/>
      <c r="E22" s="682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712" t="s">
        <v>151</v>
      </c>
      <c r="D23" s="713"/>
      <c r="E23" s="713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52" t="s">
        <v>802</v>
      </c>
      <c r="D24" s="652"/>
      <c r="E24" s="653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6" t="s">
        <v>154</v>
      </c>
      <c r="D25" s="707"/>
      <c r="E25" s="707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8" t="s">
        <v>155</v>
      </c>
      <c r="D26" s="709"/>
      <c r="E26" s="709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8" t="s">
        <v>156</v>
      </c>
      <c r="D27" s="709"/>
      <c r="E27" s="709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8" t="s">
        <v>157</v>
      </c>
      <c r="D28" s="709"/>
      <c r="E28" s="709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8" t="s">
        <v>158</v>
      </c>
      <c r="D29" s="709"/>
      <c r="E29" s="709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8" t="s">
        <v>159</v>
      </c>
      <c r="D30" s="709"/>
      <c r="E30" s="709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10" t="s">
        <v>160</v>
      </c>
      <c r="D31" s="711"/>
      <c r="E31" s="711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53" t="s">
        <v>162</v>
      </c>
      <c r="D32" s="663"/>
      <c r="E32" s="663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683555</v>
      </c>
      <c r="K32" s="144">
        <f t="shared" ref="K32:X32" si="7">K33+K37+K40+K50+K53</f>
        <v>0</v>
      </c>
      <c r="L32" s="156">
        <f t="shared" si="2"/>
        <v>683555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275590</v>
      </c>
      <c r="X32" s="87">
        <f t="shared" si="7"/>
        <v>396000</v>
      </c>
    </row>
    <row r="33" spans="1:24" x14ac:dyDescent="0.25">
      <c r="B33" s="115" t="s">
        <v>626</v>
      </c>
      <c r="C33" s="654" t="s">
        <v>163</v>
      </c>
      <c r="D33" s="655"/>
      <c r="E33" s="655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79" t="s">
        <v>165</v>
      </c>
      <c r="D34" s="680"/>
      <c r="E34" s="680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 t="s">
        <v>166</v>
      </c>
      <c r="B35" s="53" t="s">
        <v>628</v>
      </c>
      <c r="C35" s="679" t="s">
        <v>167</v>
      </c>
      <c r="D35" s="680"/>
      <c r="E35" s="680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 t="s">
        <v>168</v>
      </c>
      <c r="B36" s="53" t="s">
        <v>629</v>
      </c>
      <c r="C36" s="679" t="s">
        <v>169</v>
      </c>
      <c r="D36" s="680"/>
      <c r="E36" s="680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56" t="s">
        <v>170</v>
      </c>
      <c r="D37" s="657"/>
      <c r="E37" s="657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79" t="s">
        <v>172</v>
      </c>
      <c r="D38" s="680"/>
      <c r="E38" s="680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79" t="s">
        <v>174</v>
      </c>
      <c r="D39" s="680"/>
      <c r="E39" s="680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56" t="s">
        <v>175</v>
      </c>
      <c r="D40" s="657"/>
      <c r="E40" s="657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452000</v>
      </c>
      <c r="K40" s="142">
        <f t="shared" ref="K40:X40" si="10">K41+K42+K43+K44+K45+K48+K49</f>
        <v>0</v>
      </c>
      <c r="L40" s="158">
        <f t="shared" si="2"/>
        <v>452000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217000</v>
      </c>
      <c r="X40" s="95">
        <f t="shared" si="10"/>
        <v>235000</v>
      </c>
    </row>
    <row r="41" spans="1:24" s="41" customFormat="1" ht="15" hidden="1" customHeight="1" x14ac:dyDescent="0.25">
      <c r="A41" s="118" t="s">
        <v>176</v>
      </c>
      <c r="B41" s="53" t="s">
        <v>634</v>
      </c>
      <c r="C41" s="679" t="s">
        <v>177</v>
      </c>
      <c r="D41" s="680"/>
      <c r="E41" s="680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 t="s">
        <v>178</v>
      </c>
      <c r="B42" s="53" t="s">
        <v>635</v>
      </c>
      <c r="C42" s="679" t="s">
        <v>179</v>
      </c>
      <c r="D42" s="680"/>
      <c r="E42" s="680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 t="s">
        <v>180</v>
      </c>
      <c r="B43" s="53" t="s">
        <v>636</v>
      </c>
      <c r="C43" s="679" t="s">
        <v>181</v>
      </c>
      <c r="D43" s="680"/>
      <c r="E43" s="680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79" t="s">
        <v>183</v>
      </c>
      <c r="D44" s="680"/>
      <c r="E44" s="680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 t="s">
        <v>184</v>
      </c>
      <c r="B45" s="53" t="s">
        <v>638</v>
      </c>
      <c r="C45" s="679" t="s">
        <v>185</v>
      </c>
      <c r="D45" s="680"/>
      <c r="E45" s="680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48" t="s">
        <v>186</v>
      </c>
      <c r="E46" s="648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48" t="s">
        <v>187</v>
      </c>
      <c r="E47" s="648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 t="s">
        <v>188</v>
      </c>
      <c r="B48" s="53" t="s">
        <v>639</v>
      </c>
      <c r="C48" s="683" t="s">
        <v>189</v>
      </c>
      <c r="D48" s="684"/>
      <c r="E48" s="684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 t="s">
        <v>190</v>
      </c>
      <c r="B49" s="53" t="s">
        <v>640</v>
      </c>
      <c r="C49" s="683" t="s">
        <v>191</v>
      </c>
      <c r="D49" s="684"/>
      <c r="E49" s="684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352000</v>
      </c>
      <c r="K49" s="148"/>
      <c r="L49" s="160">
        <f t="shared" si="2"/>
        <v>352000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>
        <v>217000</v>
      </c>
      <c r="X49" s="45">
        <v>135000</v>
      </c>
    </row>
    <row r="50" spans="1:24" ht="15" hidden="1" customHeight="1" x14ac:dyDescent="0.25">
      <c r="B50" s="88" t="s">
        <v>641</v>
      </c>
      <c r="C50" s="661" t="s">
        <v>192</v>
      </c>
      <c r="D50" s="662"/>
      <c r="E50" s="662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 t="s">
        <v>193</v>
      </c>
      <c r="B51" s="53" t="s">
        <v>642</v>
      </c>
      <c r="C51" s="683" t="s">
        <v>194</v>
      </c>
      <c r="D51" s="684"/>
      <c r="E51" s="684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 t="s">
        <v>195</v>
      </c>
      <c r="B52" s="53" t="s">
        <v>643</v>
      </c>
      <c r="C52" s="683" t="s">
        <v>196</v>
      </c>
      <c r="D52" s="684"/>
      <c r="E52" s="684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61" t="s">
        <v>197</v>
      </c>
      <c r="D53" s="662"/>
      <c r="E53" s="662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212133</v>
      </c>
      <c r="K53" s="142">
        <f t="shared" ref="K53:X53" si="13">K54+K55+K56+K57+K58</f>
        <v>0</v>
      </c>
      <c r="L53" s="158">
        <f t="shared" si="2"/>
        <v>212133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58590</v>
      </c>
      <c r="X53" s="95">
        <f t="shared" si="13"/>
        <v>151000</v>
      </c>
    </row>
    <row r="54" spans="1:24" s="41" customFormat="1" x14ac:dyDescent="0.25">
      <c r="A54" s="118" t="s">
        <v>198</v>
      </c>
      <c r="B54" s="53" t="s">
        <v>645</v>
      </c>
      <c r="C54" s="683" t="s">
        <v>876</v>
      </c>
      <c r="D54" s="684"/>
      <c r="E54" s="684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211133</v>
      </c>
      <c r="K54" s="148"/>
      <c r="L54" s="160">
        <f t="shared" si="2"/>
        <v>211133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>
        <v>58590</v>
      </c>
      <c r="X54" s="45">
        <v>150000</v>
      </c>
    </row>
    <row r="55" spans="1:24" s="41" customFormat="1" ht="15" hidden="1" customHeight="1" x14ac:dyDescent="0.25">
      <c r="A55" s="118" t="s">
        <v>199</v>
      </c>
      <c r="B55" s="53" t="s">
        <v>646</v>
      </c>
      <c r="C55" s="683" t="s">
        <v>200</v>
      </c>
      <c r="D55" s="684"/>
      <c r="E55" s="684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 t="s">
        <v>201</v>
      </c>
      <c r="B56" s="53" t="s">
        <v>647</v>
      </c>
      <c r="C56" s="683" t="s">
        <v>202</v>
      </c>
      <c r="D56" s="684"/>
      <c r="E56" s="684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 t="s">
        <v>203</v>
      </c>
      <c r="B57" s="53" t="s">
        <v>648</v>
      </c>
      <c r="C57" s="683" t="s">
        <v>204</v>
      </c>
      <c r="D57" s="684"/>
      <c r="E57" s="684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 t="s">
        <v>205</v>
      </c>
      <c r="B58" s="188" t="s">
        <v>649</v>
      </c>
      <c r="C58" s="688" t="s">
        <v>206</v>
      </c>
      <c r="D58" s="689"/>
      <c r="E58" s="689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65" t="s">
        <v>208</v>
      </c>
      <c r="D59" s="666"/>
      <c r="E59" s="666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 t="s">
        <v>877</v>
      </c>
      <c r="B60" s="108" t="s">
        <v>878</v>
      </c>
      <c r="C60" s="685" t="s">
        <v>879</v>
      </c>
      <c r="D60" s="686"/>
      <c r="E60" s="686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 t="s">
        <v>209</v>
      </c>
      <c r="B61" s="108" t="s">
        <v>650</v>
      </c>
      <c r="C61" s="685" t="s">
        <v>210</v>
      </c>
      <c r="D61" s="686"/>
      <c r="E61" s="686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 t="s">
        <v>211</v>
      </c>
      <c r="B62" s="88" t="s">
        <v>651</v>
      </c>
      <c r="C62" s="661" t="s">
        <v>352</v>
      </c>
      <c r="D62" s="662"/>
      <c r="E62" s="662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 t="s">
        <v>212</v>
      </c>
      <c r="B63" s="108" t="s">
        <v>652</v>
      </c>
      <c r="C63" s="661" t="s">
        <v>880</v>
      </c>
      <c r="D63" s="662"/>
      <c r="E63" s="662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 t="s">
        <v>213</v>
      </c>
      <c r="B64" s="88" t="s">
        <v>653</v>
      </c>
      <c r="C64" s="661" t="s">
        <v>881</v>
      </c>
      <c r="D64" s="662"/>
      <c r="E64" s="662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 t="s">
        <v>214</v>
      </c>
      <c r="B65" s="108" t="s">
        <v>654</v>
      </c>
      <c r="C65" s="661" t="s">
        <v>215</v>
      </c>
      <c r="D65" s="662"/>
      <c r="E65" s="662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 t="s">
        <v>216</v>
      </c>
      <c r="B66" s="88" t="s">
        <v>655</v>
      </c>
      <c r="C66" s="661" t="s">
        <v>217</v>
      </c>
      <c r="D66" s="662"/>
      <c r="E66" s="662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48" t="s">
        <v>343</v>
      </c>
      <c r="E67" s="648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48" t="s">
        <v>344</v>
      </c>
      <c r="E68" s="648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48" t="s">
        <v>345</v>
      </c>
      <c r="E69" s="648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 t="s">
        <v>218</v>
      </c>
      <c r="B70" s="88" t="s">
        <v>656</v>
      </c>
      <c r="C70" s="661" t="s">
        <v>219</v>
      </c>
      <c r="D70" s="662"/>
      <c r="E70" s="662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48" t="s">
        <v>835</v>
      </c>
      <c r="E71" s="648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48" t="s">
        <v>346</v>
      </c>
      <c r="E72" s="648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48" t="s">
        <v>836</v>
      </c>
      <c r="E73" s="648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48" t="s">
        <v>834</v>
      </c>
      <c r="E74" s="648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65" t="s">
        <v>221</v>
      </c>
      <c r="D75" s="666"/>
      <c r="E75" s="666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 t="s">
        <v>222</v>
      </c>
      <c r="B76" s="116" t="s">
        <v>657</v>
      </c>
      <c r="C76" s="667" t="s">
        <v>223</v>
      </c>
      <c r="D76" s="668"/>
      <c r="E76" s="66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48" t="s">
        <v>347</v>
      </c>
      <c r="E77" s="648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48" t="s">
        <v>348</v>
      </c>
      <c r="E78" s="648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67" t="s">
        <v>838</v>
      </c>
      <c r="D79" s="668"/>
      <c r="E79" s="66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4" t="s">
        <v>353</v>
      </c>
      <c r="D83" s="705"/>
      <c r="E83" s="705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 t="s">
        <v>229</v>
      </c>
      <c r="B84" s="101" t="s">
        <v>661</v>
      </c>
      <c r="C84" s="704" t="s">
        <v>803</v>
      </c>
      <c r="D84" s="705"/>
      <c r="E84" s="705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48" t="s">
        <v>370</v>
      </c>
      <c r="E85" s="648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48" t="s">
        <v>506</v>
      </c>
      <c r="E86" s="648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48" t="s">
        <v>507</v>
      </c>
      <c r="E87" s="648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48" t="s">
        <v>508</v>
      </c>
      <c r="E88" s="648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48" t="s">
        <v>509</v>
      </c>
      <c r="E89" s="648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48" t="s">
        <v>510</v>
      </c>
      <c r="E90" s="648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49" t="s">
        <v>511</v>
      </c>
      <c r="E91" s="649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48" t="s">
        <v>804</v>
      </c>
      <c r="E92" s="648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49" t="s">
        <v>512</v>
      </c>
      <c r="E93" s="649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49" t="s">
        <v>513</v>
      </c>
      <c r="E94" s="649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4" t="s">
        <v>805</v>
      </c>
      <c r="D95" s="705"/>
      <c r="E95" s="705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48" t="s">
        <v>369</v>
      </c>
      <c r="E96" s="648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48" t="s">
        <v>514</v>
      </c>
      <c r="E97" s="648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48" t="s">
        <v>516</v>
      </c>
      <c r="E98" s="648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48" t="s">
        <v>807</v>
      </c>
      <c r="E99" s="648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48" t="s">
        <v>521</v>
      </c>
      <c r="E100" s="648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48" t="s">
        <v>519</v>
      </c>
      <c r="E101" s="648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49" t="s">
        <v>523</v>
      </c>
      <c r="E102" s="649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48" t="s">
        <v>806</v>
      </c>
      <c r="E103" s="648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49" t="s">
        <v>526</v>
      </c>
      <c r="E104" s="649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49" t="s">
        <v>528</v>
      </c>
      <c r="E105" s="649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 t="s">
        <v>231</v>
      </c>
      <c r="B106" s="101" t="s">
        <v>663</v>
      </c>
      <c r="C106" s="669" t="s">
        <v>232</v>
      </c>
      <c r="D106" s="670"/>
      <c r="E106" s="670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48" t="s">
        <v>368</v>
      </c>
      <c r="E107" s="648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48" t="s">
        <v>515</v>
      </c>
      <c r="E108" s="648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48" t="s">
        <v>517</v>
      </c>
      <c r="E109" s="648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48" t="s">
        <v>518</v>
      </c>
      <c r="E110" s="648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48" t="s">
        <v>522</v>
      </c>
      <c r="E111" s="648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48" t="s">
        <v>520</v>
      </c>
      <c r="E112" s="648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49" t="s">
        <v>524</v>
      </c>
      <c r="E113" s="649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48" t="s">
        <v>525</v>
      </c>
      <c r="E114" s="648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49" t="s">
        <v>527</v>
      </c>
      <c r="E115" s="649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49" t="s">
        <v>529</v>
      </c>
      <c r="E116" s="649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4" t="s">
        <v>808</v>
      </c>
      <c r="D117" s="705"/>
      <c r="E117" s="705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48" t="s">
        <v>531</v>
      </c>
      <c r="E118" s="648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49" t="s">
        <v>530</v>
      </c>
      <c r="E119" s="649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 t="s">
        <v>234</v>
      </c>
      <c r="B120" s="101" t="s">
        <v>666</v>
      </c>
      <c r="C120" s="704" t="s">
        <v>809</v>
      </c>
      <c r="D120" s="705"/>
      <c r="E120" s="705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48" t="s">
        <v>354</v>
      </c>
      <c r="E121" s="648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48" t="s">
        <v>357</v>
      </c>
      <c r="E122" s="648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48" t="s">
        <v>358</v>
      </c>
      <c r="E123" s="648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48" t="s">
        <v>355</v>
      </c>
      <c r="E124" s="648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48" t="s">
        <v>810</v>
      </c>
      <c r="E125" s="648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49" t="s">
        <v>532</v>
      </c>
      <c r="E126" s="649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49" t="s">
        <v>533</v>
      </c>
      <c r="E127" s="649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48" t="s">
        <v>364</v>
      </c>
      <c r="E128" s="648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48" t="s">
        <v>356</v>
      </c>
      <c r="E129" s="648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49" t="s">
        <v>534</v>
      </c>
      <c r="E130" s="649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48" t="s">
        <v>535</v>
      </c>
      <c r="E131" s="648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 t="s">
        <v>235</v>
      </c>
      <c r="B132" s="101" t="s">
        <v>665</v>
      </c>
      <c r="C132" s="669" t="s">
        <v>236</v>
      </c>
      <c r="D132" s="670"/>
      <c r="E132" s="670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 t="s">
        <v>237</v>
      </c>
      <c r="B133" s="101" t="s">
        <v>667</v>
      </c>
      <c r="C133" s="669" t="s">
        <v>238</v>
      </c>
      <c r="D133" s="670"/>
      <c r="E133" s="670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 t="s">
        <v>239</v>
      </c>
      <c r="B134" s="101" t="s">
        <v>668</v>
      </c>
      <c r="C134" s="669" t="s">
        <v>240</v>
      </c>
      <c r="D134" s="670"/>
      <c r="E134" s="670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 t="s">
        <v>241</v>
      </c>
      <c r="B135" s="101" t="s">
        <v>669</v>
      </c>
      <c r="C135" s="669" t="s">
        <v>242</v>
      </c>
      <c r="D135" s="670"/>
      <c r="E135" s="670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48" t="s">
        <v>359</v>
      </c>
      <c r="E136" s="648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48" t="s">
        <v>360</v>
      </c>
      <c r="E137" s="648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48" t="s">
        <v>361</v>
      </c>
      <c r="E138" s="648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48" t="s">
        <v>362</v>
      </c>
      <c r="E139" s="648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48" t="s">
        <v>363</v>
      </c>
      <c r="E140" s="648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49" t="s">
        <v>536</v>
      </c>
      <c r="E141" s="649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49" t="s">
        <v>539</v>
      </c>
      <c r="E142" s="649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48" t="s">
        <v>365</v>
      </c>
      <c r="E143" s="648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49" t="s">
        <v>542</v>
      </c>
      <c r="E144" s="649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48" t="s">
        <v>543</v>
      </c>
      <c r="E145" s="648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 t="s">
        <v>243</v>
      </c>
      <c r="B146" s="127" t="s">
        <v>670</v>
      </c>
      <c r="C146" s="702" t="s">
        <v>244</v>
      </c>
      <c r="D146" s="703"/>
      <c r="E146" s="703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65" t="s">
        <v>246</v>
      </c>
      <c r="D147" s="666"/>
      <c r="E147" s="666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 t="s">
        <v>247</v>
      </c>
      <c r="B148" s="108" t="s">
        <v>671</v>
      </c>
      <c r="C148" s="685" t="s">
        <v>248</v>
      </c>
      <c r="D148" s="686"/>
      <c r="E148" s="686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 t="s">
        <v>249</v>
      </c>
      <c r="B149" s="88" t="s">
        <v>672</v>
      </c>
      <c r="C149" s="661" t="s">
        <v>250</v>
      </c>
      <c r="D149" s="662"/>
      <c r="E149" s="662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48" t="s">
        <v>250</v>
      </c>
      <c r="E150" s="648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48" t="s">
        <v>349</v>
      </c>
      <c r="E151" s="648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 t="s">
        <v>251</v>
      </c>
      <c r="B152" s="88" t="s">
        <v>673</v>
      </c>
      <c r="C152" s="661" t="s">
        <v>252</v>
      </c>
      <c r="D152" s="662"/>
      <c r="E152" s="662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 t="s">
        <v>253</v>
      </c>
      <c r="B153" s="88" t="s">
        <v>674</v>
      </c>
      <c r="C153" s="661" t="s">
        <v>254</v>
      </c>
      <c r="D153" s="662"/>
      <c r="E153" s="662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 t="s">
        <v>255</v>
      </c>
      <c r="B154" s="88" t="s">
        <v>675</v>
      </c>
      <c r="C154" s="661" t="s">
        <v>256</v>
      </c>
      <c r="D154" s="662"/>
      <c r="E154" s="662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 t="s">
        <v>257</v>
      </c>
      <c r="B155" s="88" t="s">
        <v>676</v>
      </c>
      <c r="C155" s="661" t="s">
        <v>258</v>
      </c>
      <c r="D155" s="662"/>
      <c r="E155" s="662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259</v>
      </c>
      <c r="B156" s="117" t="s">
        <v>677</v>
      </c>
      <c r="C156" s="698" t="s">
        <v>260</v>
      </c>
      <c r="D156" s="699"/>
      <c r="E156" s="69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65" t="s">
        <v>262</v>
      </c>
      <c r="D157" s="666"/>
      <c r="E157" s="666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 t="s">
        <v>263</v>
      </c>
      <c r="B158" s="253" t="s">
        <v>678</v>
      </c>
      <c r="C158" s="700" t="s">
        <v>264</v>
      </c>
      <c r="D158" s="701"/>
      <c r="E158" s="70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1038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1039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 t="s">
        <v>265</v>
      </c>
      <c r="B161" s="262" t="s">
        <v>679</v>
      </c>
      <c r="C161" s="694" t="s">
        <v>884</v>
      </c>
      <c r="D161" s="695"/>
      <c r="E161" s="695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 t="s">
        <v>266</v>
      </c>
      <c r="B162" s="262" t="s">
        <v>680</v>
      </c>
      <c r="C162" s="694" t="s">
        <v>267</v>
      </c>
      <c r="D162" s="695"/>
      <c r="E162" s="695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 t="s">
        <v>268</v>
      </c>
      <c r="B163" s="262" t="s">
        <v>681</v>
      </c>
      <c r="C163" s="735" t="s">
        <v>366</v>
      </c>
      <c r="D163" s="735"/>
      <c r="E163" s="694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1038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1039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65" t="s">
        <v>270</v>
      </c>
      <c r="D166" s="666"/>
      <c r="E166" s="666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 t="s">
        <v>271</v>
      </c>
      <c r="B167" s="88" t="s">
        <v>682</v>
      </c>
      <c r="C167" s="658" t="s">
        <v>367</v>
      </c>
      <c r="D167" s="659"/>
      <c r="E167" s="659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 t="s">
        <v>272</v>
      </c>
      <c r="B168" s="88" t="s">
        <v>683</v>
      </c>
      <c r="C168" s="692" t="s">
        <v>811</v>
      </c>
      <c r="D168" s="693"/>
      <c r="E168" s="693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48" t="s">
        <v>812</v>
      </c>
      <c r="E169" s="648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48" t="s">
        <v>813</v>
      </c>
      <c r="E170" s="648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48" t="s">
        <v>545</v>
      </c>
      <c r="E171" s="648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49" t="s">
        <v>548</v>
      </c>
      <c r="E172" s="649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48" t="s">
        <v>550</v>
      </c>
      <c r="E173" s="648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48" t="s">
        <v>551</v>
      </c>
      <c r="E174" s="648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49" t="s">
        <v>555</v>
      </c>
      <c r="E175" s="649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49" t="s">
        <v>558</v>
      </c>
      <c r="E176" s="649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49" t="s">
        <v>560</v>
      </c>
      <c r="E177" s="649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49" t="s">
        <v>563</v>
      </c>
      <c r="E178" s="649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 t="s">
        <v>273</v>
      </c>
      <c r="B179" s="88" t="s">
        <v>684</v>
      </c>
      <c r="C179" s="692" t="s">
        <v>605</v>
      </c>
      <c r="D179" s="693"/>
      <c r="E179" s="693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48" t="s">
        <v>814</v>
      </c>
      <c r="E180" s="648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48" t="s">
        <v>815</v>
      </c>
      <c r="E181" s="648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48" t="s">
        <v>546</v>
      </c>
      <c r="E182" s="648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49" t="s">
        <v>549</v>
      </c>
      <c r="E183" s="649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48" t="s">
        <v>552</v>
      </c>
      <c r="E184" s="648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48" t="s">
        <v>816</v>
      </c>
      <c r="E185" s="648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49" t="s">
        <v>556</v>
      </c>
      <c r="E186" s="649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49" t="s">
        <v>559</v>
      </c>
      <c r="E187" s="649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49" t="s">
        <v>561</v>
      </c>
      <c r="E188" s="649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49" t="s">
        <v>564</v>
      </c>
      <c r="E189" s="649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 t="s">
        <v>274</v>
      </c>
      <c r="B190" s="88" t="s">
        <v>685</v>
      </c>
      <c r="C190" s="661" t="s">
        <v>275</v>
      </c>
      <c r="D190" s="662"/>
      <c r="E190" s="662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48" t="s">
        <v>371</v>
      </c>
      <c r="E191" s="648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48" t="s">
        <v>544</v>
      </c>
      <c r="E192" s="648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48" t="s">
        <v>547</v>
      </c>
      <c r="E193" s="648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49" t="s">
        <v>817</v>
      </c>
      <c r="E194" s="649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48" t="s">
        <v>554</v>
      </c>
      <c r="E195" s="648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48" t="s">
        <v>553</v>
      </c>
      <c r="E196" s="648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49" t="s">
        <v>557</v>
      </c>
      <c r="E197" s="649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48" t="s">
        <v>818</v>
      </c>
      <c r="E198" s="648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49" t="s">
        <v>562</v>
      </c>
      <c r="E199" s="649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49" t="s">
        <v>565</v>
      </c>
      <c r="E200" s="649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 t="s">
        <v>276</v>
      </c>
      <c r="B201" s="88" t="s">
        <v>686</v>
      </c>
      <c r="C201" s="692" t="s">
        <v>606</v>
      </c>
      <c r="D201" s="693"/>
      <c r="E201" s="693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49" t="s">
        <v>568</v>
      </c>
      <c r="E202" s="649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49" t="s">
        <v>569</v>
      </c>
      <c r="E203" s="649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 t="s">
        <v>277</v>
      </c>
      <c r="B204" s="88" t="s">
        <v>687</v>
      </c>
      <c r="C204" s="692" t="s">
        <v>819</v>
      </c>
      <c r="D204" s="693"/>
      <c r="E204" s="693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48" t="s">
        <v>372</v>
      </c>
      <c r="E205" s="648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48" t="s">
        <v>820</v>
      </c>
      <c r="E206" s="648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48" t="s">
        <v>375</v>
      </c>
      <c r="E207" s="648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48" t="s">
        <v>373</v>
      </c>
      <c r="E208" s="648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48" t="s">
        <v>821</v>
      </c>
      <c r="E209" s="648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49" t="s">
        <v>537</v>
      </c>
      <c r="E210" s="649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49" t="s">
        <v>540</v>
      </c>
      <c r="E211" s="649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48" t="s">
        <v>822</v>
      </c>
      <c r="E212" s="648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48" t="s">
        <v>374</v>
      </c>
      <c r="E213" s="648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48" t="s">
        <v>823</v>
      </c>
      <c r="E214" s="648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48" t="s">
        <v>566</v>
      </c>
      <c r="E215" s="648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 t="s">
        <v>278</v>
      </c>
      <c r="B216" s="88" t="s">
        <v>688</v>
      </c>
      <c r="C216" s="661" t="s">
        <v>279</v>
      </c>
      <c r="D216" s="662"/>
      <c r="E216" s="662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 t="s">
        <v>280</v>
      </c>
      <c r="B217" s="88" t="s">
        <v>689</v>
      </c>
      <c r="C217" s="661" t="s">
        <v>281</v>
      </c>
      <c r="D217" s="662"/>
      <c r="E217" s="662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 t="s">
        <v>282</v>
      </c>
      <c r="B218" s="88" t="s">
        <v>690</v>
      </c>
      <c r="C218" s="661" t="s">
        <v>283</v>
      </c>
      <c r="D218" s="662"/>
      <c r="E218" s="662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48" t="s">
        <v>376</v>
      </c>
      <c r="E219" s="648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48" t="s">
        <v>377</v>
      </c>
      <c r="E220" s="648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48" t="s">
        <v>378</v>
      </c>
      <c r="E221" s="648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48" t="s">
        <v>379</v>
      </c>
      <c r="E222" s="648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48" t="s">
        <v>380</v>
      </c>
      <c r="E223" s="648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49" t="s">
        <v>538</v>
      </c>
      <c r="E224" s="649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49" t="s">
        <v>541</v>
      </c>
      <c r="E225" s="649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48" t="s">
        <v>381</v>
      </c>
      <c r="E226" s="648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48" t="s">
        <v>382</v>
      </c>
      <c r="E227" s="648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64" t="s">
        <v>567</v>
      </c>
      <c r="E228" s="664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65" t="s">
        <v>285</v>
      </c>
      <c r="D229" s="666"/>
      <c r="E229" s="666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85" t="s">
        <v>286</v>
      </c>
      <c r="D230" s="686"/>
      <c r="E230" s="686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83" t="s">
        <v>287</v>
      </c>
      <c r="D231" s="684"/>
      <c r="E231" s="684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 t="s">
        <v>288</v>
      </c>
      <c r="B232" s="181" t="s">
        <v>693</v>
      </c>
      <c r="C232" s="228"/>
      <c r="D232" s="687" t="s">
        <v>705</v>
      </c>
      <c r="E232" s="687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 t="s">
        <v>289</v>
      </c>
      <c r="B233" s="181" t="s">
        <v>694</v>
      </c>
      <c r="C233" s="190"/>
      <c r="D233" s="671" t="s">
        <v>706</v>
      </c>
      <c r="E233" s="671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 t="s">
        <v>290</v>
      </c>
      <c r="B234" s="181" t="s">
        <v>695</v>
      </c>
      <c r="C234" s="190"/>
      <c r="D234" s="671" t="s">
        <v>707</v>
      </c>
      <c r="E234" s="671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83" t="s">
        <v>291</v>
      </c>
      <c r="D235" s="684"/>
      <c r="E235" s="684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 t="s">
        <v>292</v>
      </c>
      <c r="B236" s="181" t="s">
        <v>697</v>
      </c>
      <c r="C236" s="190"/>
      <c r="D236" s="671" t="s">
        <v>383</v>
      </c>
      <c r="E236" s="671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 t="s">
        <v>293</v>
      </c>
      <c r="B237" s="181" t="s">
        <v>698</v>
      </c>
      <c r="C237" s="190"/>
      <c r="D237" s="671" t="s">
        <v>384</v>
      </c>
      <c r="E237" s="671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 t="s">
        <v>885</v>
      </c>
      <c r="B238" s="181" t="s">
        <v>886</v>
      </c>
      <c r="C238" s="190"/>
      <c r="D238" s="671" t="s">
        <v>887</v>
      </c>
      <c r="E238" s="671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 t="s">
        <v>294</v>
      </c>
      <c r="B239" s="181" t="s">
        <v>699</v>
      </c>
      <c r="C239" s="190"/>
      <c r="D239" s="671" t="s">
        <v>295</v>
      </c>
      <c r="E239" s="671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 t="s">
        <v>296</v>
      </c>
      <c r="B240" s="181" t="s">
        <v>700</v>
      </c>
      <c r="C240" s="190"/>
      <c r="D240" s="671" t="s">
        <v>297</v>
      </c>
      <c r="E240" s="671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 t="s">
        <v>888</v>
      </c>
      <c r="B241" s="181" t="s">
        <v>889</v>
      </c>
      <c r="C241" s="190"/>
      <c r="D241" s="671" t="s">
        <v>890</v>
      </c>
      <c r="E241" s="671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 t="s">
        <v>891</v>
      </c>
      <c r="B242" s="53" t="s">
        <v>892</v>
      </c>
      <c r="C242" s="683" t="s">
        <v>893</v>
      </c>
      <c r="D242" s="684"/>
      <c r="E242" s="684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 t="s">
        <v>298</v>
      </c>
      <c r="B243" s="53" t="s">
        <v>701</v>
      </c>
      <c r="C243" s="683" t="s">
        <v>299</v>
      </c>
      <c r="D243" s="684"/>
      <c r="E243" s="684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 t="s">
        <v>300</v>
      </c>
      <c r="B244" s="53" t="s">
        <v>702</v>
      </c>
      <c r="C244" s="683" t="s">
        <v>894</v>
      </c>
      <c r="D244" s="684"/>
      <c r="E244" s="684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 t="s">
        <v>301</v>
      </c>
      <c r="B245" s="53" t="s">
        <v>703</v>
      </c>
      <c r="C245" s="683" t="s">
        <v>895</v>
      </c>
      <c r="D245" s="684"/>
      <c r="E245" s="684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 t="s">
        <v>302</v>
      </c>
      <c r="B246" s="53" t="s">
        <v>704</v>
      </c>
      <c r="C246" s="683" t="s">
        <v>303</v>
      </c>
      <c r="D246" s="684"/>
      <c r="E246" s="684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 t="s">
        <v>896</v>
      </c>
      <c r="B247" s="53" t="s">
        <v>897</v>
      </c>
      <c r="C247" s="683" t="s">
        <v>899</v>
      </c>
      <c r="D247" s="684"/>
      <c r="E247" s="684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83" t="s">
        <v>900</v>
      </c>
      <c r="D248" s="684"/>
      <c r="E248" s="684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 t="s">
        <v>902</v>
      </c>
      <c r="B249" s="181" t="s">
        <v>901</v>
      </c>
      <c r="C249" s="190"/>
      <c r="D249" s="671" t="s">
        <v>905</v>
      </c>
      <c r="E249" s="671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 t="s">
        <v>903</v>
      </c>
      <c r="B250" s="181" t="s">
        <v>904</v>
      </c>
      <c r="C250" s="190"/>
      <c r="D250" s="671" t="s">
        <v>906</v>
      </c>
      <c r="E250" s="671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61" t="s">
        <v>304</v>
      </c>
      <c r="D251" s="662"/>
      <c r="E251" s="662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 t="s">
        <v>305</v>
      </c>
      <c r="B252" s="188" t="s">
        <v>709</v>
      </c>
      <c r="C252" s="688" t="s">
        <v>385</v>
      </c>
      <c r="D252" s="689"/>
      <c r="E252" s="689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 t="s">
        <v>306</v>
      </c>
      <c r="B253" s="188" t="s">
        <v>710</v>
      </c>
      <c r="C253" s="688" t="s">
        <v>386</v>
      </c>
      <c r="D253" s="689"/>
      <c r="E253" s="689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 t="s">
        <v>307</v>
      </c>
      <c r="B254" s="188" t="s">
        <v>711</v>
      </c>
      <c r="C254" s="688" t="s">
        <v>308</v>
      </c>
      <c r="D254" s="689"/>
      <c r="E254" s="689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 t="s">
        <v>309</v>
      </c>
      <c r="B255" s="188" t="s">
        <v>712</v>
      </c>
      <c r="C255" s="688" t="s">
        <v>310</v>
      </c>
      <c r="D255" s="689"/>
      <c r="E255" s="689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 t="s">
        <v>311</v>
      </c>
      <c r="B256" s="188" t="s">
        <v>713</v>
      </c>
      <c r="C256" s="688" t="s">
        <v>387</v>
      </c>
      <c r="D256" s="689"/>
      <c r="E256" s="689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1:24" ht="15" hidden="1" customHeight="1" x14ac:dyDescent="0.25">
      <c r="A257" s="118" t="s">
        <v>313</v>
      </c>
      <c r="B257" s="88" t="s">
        <v>714</v>
      </c>
      <c r="C257" s="661" t="s">
        <v>312</v>
      </c>
      <c r="D257" s="662"/>
      <c r="E257" s="662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1:24" ht="15.75" hidden="1" customHeight="1" thickBot="1" x14ac:dyDescent="0.3">
      <c r="A258" s="118" t="s">
        <v>907</v>
      </c>
      <c r="B258" s="88" t="s">
        <v>908</v>
      </c>
      <c r="C258" s="661" t="s">
        <v>909</v>
      </c>
      <c r="D258" s="662"/>
      <c r="E258" s="662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1:24" ht="15.75" thickBot="1" x14ac:dyDescent="0.3">
      <c r="B259" s="690" t="s">
        <v>314</v>
      </c>
      <c r="C259" s="691"/>
      <c r="D259" s="691"/>
      <c r="E259" s="691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17721095</v>
      </c>
      <c r="K259" s="139">
        <f>K5+K24+K32+K59+K75+K147+K157+K166+K229</f>
        <v>0</v>
      </c>
      <c r="L259" s="156">
        <f t="shared" si="47"/>
        <v>17721095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275590</v>
      </c>
      <c r="X259" s="87">
        <f t="shared" si="60"/>
        <v>6188767</v>
      </c>
    </row>
    <row r="260" spans="1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C22:E22"/>
    <mergeCell ref="F2:F4"/>
    <mergeCell ref="G2:G4"/>
    <mergeCell ref="H2:H4"/>
    <mergeCell ref="I2:I4"/>
    <mergeCell ref="C30:E30"/>
    <mergeCell ref="C31:E31"/>
    <mergeCell ref="C23:E23"/>
    <mergeCell ref="B2:E4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</mergeCells>
  <pageMargins left="0.25" right="0.25" top="0.75" bottom="0.75" header="0.3" footer="0.3"/>
  <pageSetup paperSize="9" scale="58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2018-11-12T16:28:56Z</cp:lastPrinted>
  <dcterms:created xsi:type="dcterms:W3CDTF">2015-11-28T12:14:02Z</dcterms:created>
  <dcterms:modified xsi:type="dcterms:W3CDTF">2018-11-12T16:48:38Z</dcterms:modified>
</cp:coreProperties>
</file>