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/>
  <mc:AlternateContent xmlns:mc="http://schemas.openxmlformats.org/markup-compatibility/2006">
    <mc:Choice Requires="x15">
      <x15ac:absPath xmlns:x15ac="http://schemas.microsoft.com/office/spreadsheetml/2010/11/ac" url="M:\Ö N K O R M Á N Y Z A T I  I R O D A\RENDELETEK ÉV SZERINT\2017 ÉVI RENDELETEK\"/>
    </mc:Choice>
  </mc:AlternateContent>
  <bookViews>
    <workbookView xWindow="0" yWindow="0" windowWidth="24000" windowHeight="9510" tabRatio="812"/>
  </bookViews>
  <sheets>
    <sheet name="01 Mérleg" sheetId="53" r:id="rId1"/>
    <sheet name="Munka3" sheetId="85" r:id="rId2"/>
    <sheet name="02 létszám" sheetId="66" r:id="rId3"/>
    <sheet name="03 KÖZÉPTÁVÚ" sheetId="75" r:id="rId4"/>
    <sheet name="04 Közhatalmi bevételek" sheetId="83" r:id="rId5"/>
    <sheet name="05 pályázatok" sheetId="59" r:id="rId6"/>
    <sheet name="06 támogatási kiadások" sheetId="69" r:id="rId7"/>
    <sheet name="07 felújítások" sheetId="70" r:id="rId8"/>
    <sheet name="08 beruházások" sheetId="71" r:id="rId9"/>
    <sheet name="09 tartalékok" sheetId="56" r:id="rId10"/>
    <sheet name="10 ütemterv" sheetId="72" r:id="rId11"/>
    <sheet name="11 ÖSSZEVONT" sheetId="81" r:id="rId12"/>
    <sheet name="12 ÖNKORM" sheetId="77" r:id="rId13"/>
    <sheet name="13 PH" sheetId="78" r:id="rId14"/>
    <sheet name="14 OVI" sheetId="79" r:id="rId15"/>
    <sheet name="15 KÖZMŰV" sheetId="80" r:id="rId16"/>
    <sheet name="16 Közvetett tám" sheetId="74" r:id="rId17"/>
    <sheet name="Munka2" sheetId="84" r:id="rId18"/>
    <sheet name="bevétel részletes" sheetId="60" state="hidden" r:id="rId19"/>
    <sheet name="kiadás részletes" sheetId="21" state="hidden" r:id="rId20"/>
    <sheet name="kötelezettségek" sheetId="61" state="hidden" r:id="rId21"/>
    <sheet name="bérek" sheetId="63" state="hidden" r:id="rId22"/>
    <sheet name="Munka1" sheetId="73" state="hidden" r:id="rId23"/>
  </sheets>
  <externalReferences>
    <externalReference r:id="rId24"/>
  </externalReferences>
  <definedNames>
    <definedName name="_xlnm.Print_Titles" localSheetId="11">'11 ÖSSZEVONT'!$1:$5</definedName>
    <definedName name="_xlnm.Print_Titles" localSheetId="12">'12 ÖNKORM'!$1:$6</definedName>
    <definedName name="_xlnm.Print_Titles" localSheetId="13">'13 PH'!$1:$6</definedName>
    <definedName name="_xlnm.Print_Titles" localSheetId="14">'14 OVI'!$1:$6</definedName>
    <definedName name="_xlnm.Print_Titles" localSheetId="15">'15 KÖZMŰV'!$1:$6</definedName>
    <definedName name="_xlnm.Print_Titles" localSheetId="21">bérek!$A:$F,bérek!$1:$2</definedName>
    <definedName name="_xlnm.Print_Titles" localSheetId="18">'bevétel részletes'!$A:$C,'bevétel részletes'!$1:$2</definedName>
    <definedName name="_xlnm.Print_Titles" localSheetId="19">'kiadás részletes'!$A:$C,'kiadás részletes'!$1:$2</definedName>
    <definedName name="_xlnm.Print_Area" localSheetId="0">'01 Mérleg'!$A$1:$F$36</definedName>
    <definedName name="_xlnm.Print_Area" localSheetId="2">'02 létszám'!$A$1:$E$39</definedName>
    <definedName name="_xlnm.Print_Area" localSheetId="3">'03 KÖZÉPTÁVÚ'!$A$1:$H$26</definedName>
    <definedName name="_xlnm.Print_Area" localSheetId="5">'05 pályázatok'!$A$1:$M$15</definedName>
    <definedName name="_xlnm.Print_Area" localSheetId="6">'06 támogatási kiadások'!$A$1:$E$41</definedName>
    <definedName name="_xlnm.Print_Area" localSheetId="7">'07 felújítások'!$A$1:$E$39</definedName>
    <definedName name="_xlnm.Print_Area" localSheetId="8">'08 beruházások'!$A$1:$D$51</definedName>
    <definedName name="_xlnm.Print_Area" localSheetId="9">'09 tartalékok'!$A$1:$D$43</definedName>
    <definedName name="_xlnm.Print_Area" localSheetId="10">'10 ütemterv'!$A$1:$O$36</definedName>
    <definedName name="_xlnm.Print_Area" localSheetId="11">'11 ÖSSZEVONT'!$A$1:$I$56</definedName>
    <definedName name="_xlnm.Print_Area" localSheetId="12">'12 ÖNKORM'!$A$1:$I$56</definedName>
    <definedName name="_xlnm.Print_Area" localSheetId="13">'13 PH'!$A$1:$I$56</definedName>
    <definedName name="_xlnm.Print_Area" localSheetId="14">'14 OVI'!$A$1:$I$56</definedName>
    <definedName name="_xlnm.Print_Area" localSheetId="15">'15 KÖZMŰV'!$A$1:$I$56</definedName>
    <definedName name="_xlnm.Print_Area" localSheetId="16">'16 Közvetett tám'!$A$1:$C$24</definedName>
    <definedName name="_xlnm.Print_Area" localSheetId="21">bérek!$A$1:$BC$117</definedName>
    <definedName name="_xlnm.Print_Area" localSheetId="18">'bevétel részletes'!$A$1:$M$335</definedName>
    <definedName name="_xlnm.Print_Area" localSheetId="19">'kiadás részletes'!$A$1:$M$339</definedName>
    <definedName name="_xlnm.Print_Area" localSheetId="20">kötelezettségek!$A$1:$H$49</definedName>
    <definedName name="Z_C3FA48ED_77EC_4B5B_859D_423573BCDC97_.wvu.PrintArea" localSheetId="3" hidden="1">'03 KÖZÉPTÁVÚ'!$A$1:$G$26</definedName>
    <definedName name="Z_C3FA48ED_77EC_4B5B_859D_423573BCDC97_.wvu.PrintArea" localSheetId="16" hidden="1">'16 Közvetett tám'!$A$1:$C$24</definedName>
  </definedNames>
  <calcPr calcId="171027"/>
</workbook>
</file>

<file path=xl/calcChain.xml><?xml version="1.0" encoding="utf-8"?>
<calcChain xmlns="http://schemas.openxmlformats.org/spreadsheetml/2006/main">
  <c r="O25" i="72" l="1"/>
  <c r="D31" i="72"/>
  <c r="E31" i="72"/>
  <c r="F31" i="72"/>
  <c r="G31" i="72"/>
  <c r="H31" i="72"/>
  <c r="I31" i="72"/>
  <c r="J31" i="72"/>
  <c r="K31" i="72"/>
  <c r="L31" i="72"/>
  <c r="M31" i="72"/>
  <c r="N31" i="72"/>
  <c r="P29" i="72"/>
  <c r="P30" i="72"/>
  <c r="D18" i="72"/>
  <c r="E18" i="72"/>
  <c r="F18" i="72"/>
  <c r="G18" i="72"/>
  <c r="H18" i="72"/>
  <c r="I18" i="72"/>
  <c r="J18" i="72"/>
  <c r="K18" i="72"/>
  <c r="L18" i="72"/>
  <c r="M18" i="72"/>
  <c r="N18" i="72"/>
  <c r="E208" i="21"/>
  <c r="F41" i="77" s="1"/>
  <c r="G41" i="81"/>
  <c r="F32" i="80" l="1"/>
  <c r="F32" i="78"/>
  <c r="F32" i="77"/>
  <c r="C25" i="66"/>
  <c r="E25" i="66"/>
  <c r="E17" i="66"/>
  <c r="E12" i="66"/>
  <c r="E11" i="66"/>
  <c r="H47" i="81"/>
  <c r="F32" i="81"/>
  <c r="D12" i="56" l="1"/>
  <c r="D15" i="75"/>
  <c r="C18" i="83"/>
  <c r="C22" i="83" s="1"/>
  <c r="D10" i="56" l="1"/>
  <c r="F10" i="56" s="1"/>
  <c r="E209" i="21"/>
  <c r="F42" i="77" s="1"/>
  <c r="G42" i="81"/>
  <c r="B18" i="83"/>
  <c r="B22" i="83" l="1"/>
  <c r="D11" i="75"/>
  <c r="D34" i="71"/>
  <c r="E22" i="70"/>
  <c r="E36" i="70"/>
  <c r="E29" i="70"/>
  <c r="D22" i="70"/>
  <c r="E40" i="69"/>
  <c r="E38" i="69"/>
  <c r="E17" i="69"/>
  <c r="D17" i="69"/>
  <c r="E12" i="69"/>
  <c r="D12" i="69"/>
  <c r="F34" i="71" l="1"/>
  <c r="E36" i="69"/>
  <c r="H39" i="77" s="1"/>
  <c r="H39" i="81" s="1"/>
  <c r="D36" i="69"/>
  <c r="D39" i="77" s="1"/>
  <c r="D39" i="81" s="1"/>
  <c r="I51" i="81"/>
  <c r="H51" i="81"/>
  <c r="I44" i="81"/>
  <c r="H44" i="81"/>
  <c r="I34" i="81"/>
  <c r="H34" i="81"/>
  <c r="F33" i="81"/>
  <c r="I24" i="81"/>
  <c r="H24" i="81"/>
  <c r="I18" i="81"/>
  <c r="H18" i="81"/>
  <c r="I9" i="81"/>
  <c r="I23" i="81" s="1"/>
  <c r="I29" i="81" s="1"/>
  <c r="H9" i="81"/>
  <c r="H23" i="81" s="1"/>
  <c r="H29" i="81" s="1"/>
  <c r="E293" i="21"/>
  <c r="I50" i="81" l="1"/>
  <c r="I55" i="81" s="1"/>
  <c r="H50" i="81"/>
  <c r="H55" i="81" s="1"/>
  <c r="E38" i="70" l="1"/>
  <c r="F25" i="80"/>
  <c r="G25" i="80" s="1"/>
  <c r="I51" i="80"/>
  <c r="H51" i="80"/>
  <c r="G51" i="80"/>
  <c r="F51" i="80"/>
  <c r="I44" i="80"/>
  <c r="H44" i="80"/>
  <c r="I34" i="80"/>
  <c r="I50" i="80" s="1"/>
  <c r="I55" i="80" s="1"/>
  <c r="H34" i="80"/>
  <c r="H50" i="80" s="1"/>
  <c r="H55" i="80" s="1"/>
  <c r="F33" i="80"/>
  <c r="I24" i="80"/>
  <c r="H24" i="80"/>
  <c r="F21" i="80"/>
  <c r="F20" i="80"/>
  <c r="F18" i="80" s="1"/>
  <c r="F19" i="80"/>
  <c r="I18" i="80"/>
  <c r="H18" i="80"/>
  <c r="G18" i="80"/>
  <c r="F15" i="80"/>
  <c r="F14" i="80"/>
  <c r="F13" i="80"/>
  <c r="F12" i="80"/>
  <c r="F11" i="80"/>
  <c r="I9" i="80"/>
  <c r="I23" i="80" s="1"/>
  <c r="I29" i="80" s="1"/>
  <c r="H9" i="80"/>
  <c r="H23" i="80" s="1"/>
  <c r="F25" i="79"/>
  <c r="G25" i="79" s="1"/>
  <c r="I51" i="79"/>
  <c r="H51" i="79"/>
  <c r="G51" i="79"/>
  <c r="F51" i="79"/>
  <c r="I44" i="79"/>
  <c r="H44" i="79"/>
  <c r="I34" i="79"/>
  <c r="I50" i="79" s="1"/>
  <c r="I55" i="79" s="1"/>
  <c r="H34" i="79"/>
  <c r="H50" i="79" s="1"/>
  <c r="H55" i="79" s="1"/>
  <c r="F33" i="79"/>
  <c r="G26" i="79"/>
  <c r="I24" i="79"/>
  <c r="I29" i="79" s="1"/>
  <c r="H24" i="79"/>
  <c r="H29" i="79" s="1"/>
  <c r="F18" i="79"/>
  <c r="F39" i="78"/>
  <c r="G39" i="78" s="1"/>
  <c r="G11" i="78"/>
  <c r="G13" i="78"/>
  <c r="G14" i="78"/>
  <c r="F25" i="78"/>
  <c r="F21" i="78"/>
  <c r="F19" i="78"/>
  <c r="F15" i="78"/>
  <c r="G15" i="78" s="1"/>
  <c r="H9" i="78"/>
  <c r="I9" i="78"/>
  <c r="G18" i="78"/>
  <c r="H18" i="78"/>
  <c r="I18" i="78"/>
  <c r="H24" i="78"/>
  <c r="I24" i="78"/>
  <c r="G25" i="78"/>
  <c r="G26" i="78"/>
  <c r="F33" i="78"/>
  <c r="H34" i="78"/>
  <c r="I34" i="78"/>
  <c r="G38" i="78"/>
  <c r="G40" i="78"/>
  <c r="G41" i="78"/>
  <c r="F41" i="81" s="1"/>
  <c r="J39" i="81" s="1"/>
  <c r="G42" i="78"/>
  <c r="F42" i="81" s="1"/>
  <c r="H44" i="78"/>
  <c r="I44" i="78"/>
  <c r="G45" i="78"/>
  <c r="G47" i="78"/>
  <c r="G48" i="78"/>
  <c r="F51" i="78"/>
  <c r="G51" i="78"/>
  <c r="H51" i="78"/>
  <c r="I51" i="78"/>
  <c r="E51" i="78"/>
  <c r="D51" i="78"/>
  <c r="C51" i="78"/>
  <c r="B51" i="78"/>
  <c r="C48" i="78"/>
  <c r="C47" i="78"/>
  <c r="C45" i="78"/>
  <c r="E44" i="78"/>
  <c r="D44" i="78"/>
  <c r="C42" i="78"/>
  <c r="C41" i="78"/>
  <c r="C40" i="78"/>
  <c r="B39" i="78"/>
  <c r="C39" i="78" s="1"/>
  <c r="C38" i="78"/>
  <c r="E34" i="78"/>
  <c r="E50" i="78" s="1"/>
  <c r="E55" i="78" s="1"/>
  <c r="D34" i="78"/>
  <c r="D50" i="78" s="1"/>
  <c r="D55" i="78" s="1"/>
  <c r="B33" i="78"/>
  <c r="B27" i="78"/>
  <c r="C27" i="78" s="1"/>
  <c r="C26" i="78"/>
  <c r="B25" i="78"/>
  <c r="C25" i="78" s="1"/>
  <c r="E24" i="78"/>
  <c r="D24" i="78"/>
  <c r="B19" i="78"/>
  <c r="E18" i="78"/>
  <c r="D18" i="78"/>
  <c r="C18" i="78"/>
  <c r="B18" i="78"/>
  <c r="B10" i="78"/>
  <c r="E9" i="78"/>
  <c r="E23" i="78" s="1"/>
  <c r="E29" i="78" s="1"/>
  <c r="D9" i="78"/>
  <c r="C9" i="78"/>
  <c r="C23" i="78" s="1"/>
  <c r="F54" i="77"/>
  <c r="G54" i="77" s="1"/>
  <c r="G54" i="81" s="1"/>
  <c r="F54" i="81" s="1"/>
  <c r="F53" i="77"/>
  <c r="F47" i="77"/>
  <c r="G47" i="77" s="1"/>
  <c r="F25" i="77"/>
  <c r="G25" i="77" s="1"/>
  <c r="F21" i="77"/>
  <c r="G21" i="77" s="1"/>
  <c r="G21" i="81" s="1"/>
  <c r="F21" i="81" s="1"/>
  <c r="G53" i="77"/>
  <c r="G53" i="81" s="1"/>
  <c r="F53" i="81" s="1"/>
  <c r="I51" i="77"/>
  <c r="H51" i="77"/>
  <c r="G48" i="77"/>
  <c r="I44" i="77"/>
  <c r="H44" i="77"/>
  <c r="G42" i="77"/>
  <c r="G41" i="77"/>
  <c r="G40" i="77"/>
  <c r="I34" i="77"/>
  <c r="I50" i="77" s="1"/>
  <c r="I55" i="77" s="1"/>
  <c r="H34" i="77"/>
  <c r="H50" i="77" s="1"/>
  <c r="H55" i="77" s="1"/>
  <c r="F33" i="77"/>
  <c r="G28" i="77"/>
  <c r="G27" i="77"/>
  <c r="G26" i="77"/>
  <c r="I24" i="77"/>
  <c r="H24" i="77"/>
  <c r="F24" i="77"/>
  <c r="I18" i="77"/>
  <c r="H18" i="77"/>
  <c r="I9" i="77"/>
  <c r="I23" i="77" s="1"/>
  <c r="I29" i="77" s="1"/>
  <c r="E213" i="21"/>
  <c r="M218" i="21"/>
  <c r="E196" i="21"/>
  <c r="E108" i="21"/>
  <c r="D238" i="60"/>
  <c r="E238" i="60"/>
  <c r="F19" i="77" s="1"/>
  <c r="G19" i="77" s="1"/>
  <c r="G19" i="81" s="1"/>
  <c r="F19" i="81" l="1"/>
  <c r="G24" i="77"/>
  <c r="G48" i="81"/>
  <c r="F48" i="81" s="1"/>
  <c r="G25" i="81"/>
  <c r="B24" i="78"/>
  <c r="G47" i="81"/>
  <c r="F47" i="81" s="1"/>
  <c r="G40" i="81"/>
  <c r="H23" i="78"/>
  <c r="H29" i="78" s="1"/>
  <c r="H29" i="80"/>
  <c r="H50" i="78"/>
  <c r="H55" i="78" s="1"/>
  <c r="F25" i="81"/>
  <c r="D23" i="78"/>
  <c r="D29" i="78" s="1"/>
  <c r="C24" i="78"/>
  <c r="I50" i="78"/>
  <c r="I55" i="78" s="1"/>
  <c r="I23" i="78"/>
  <c r="I29" i="78" s="1"/>
  <c r="C29" i="78"/>
  <c r="H9" i="77"/>
  <c r="H23" i="77" s="1"/>
  <c r="H29" i="77" s="1"/>
  <c r="M4" i="60"/>
  <c r="M5" i="60"/>
  <c r="M6" i="60"/>
  <c r="M7" i="60"/>
  <c r="M8" i="60"/>
  <c r="M10" i="60"/>
  <c r="M11" i="60"/>
  <c r="M12" i="60"/>
  <c r="M13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27" i="60"/>
  <c r="M28" i="60"/>
  <c r="M29" i="60"/>
  <c r="M30" i="60"/>
  <c r="M31" i="60"/>
  <c r="M32" i="60"/>
  <c r="M33" i="60"/>
  <c r="M35" i="60"/>
  <c r="M36" i="60"/>
  <c r="M37" i="60"/>
  <c r="M38" i="60"/>
  <c r="M40" i="60"/>
  <c r="M41" i="60"/>
  <c r="M42" i="60"/>
  <c r="M43" i="60"/>
  <c r="M44" i="60"/>
  <c r="M45" i="60"/>
  <c r="M46" i="60"/>
  <c r="M47" i="60"/>
  <c r="M50" i="60"/>
  <c r="M51" i="60"/>
  <c r="M52" i="60"/>
  <c r="M53" i="60"/>
  <c r="M54" i="60"/>
  <c r="M55" i="60"/>
  <c r="M56" i="60"/>
  <c r="M57" i="60"/>
  <c r="M58" i="60"/>
  <c r="M59" i="60"/>
  <c r="M60" i="60"/>
  <c r="M61" i="60"/>
  <c r="M62" i="60"/>
  <c r="M63" i="60"/>
  <c r="M64" i="60"/>
  <c r="M65" i="60"/>
  <c r="M66" i="60"/>
  <c r="M67" i="60"/>
  <c r="M68" i="60"/>
  <c r="M69" i="60"/>
  <c r="M70" i="60"/>
  <c r="M71" i="60"/>
  <c r="M72" i="60"/>
  <c r="M73" i="60"/>
  <c r="M75" i="60"/>
  <c r="M76" i="60"/>
  <c r="M77" i="60"/>
  <c r="M78" i="60"/>
  <c r="M79" i="60"/>
  <c r="M80" i="60"/>
  <c r="M81" i="60"/>
  <c r="M82" i="60"/>
  <c r="M83" i="60"/>
  <c r="M84" i="60"/>
  <c r="M87" i="60"/>
  <c r="M88" i="60"/>
  <c r="M89" i="60"/>
  <c r="M90" i="60"/>
  <c r="M91" i="60"/>
  <c r="M92" i="60"/>
  <c r="M93" i="60"/>
  <c r="M94" i="60"/>
  <c r="M95" i="60"/>
  <c r="M96" i="60"/>
  <c r="M97" i="60"/>
  <c r="M98" i="60"/>
  <c r="M99" i="60"/>
  <c r="M100" i="60"/>
  <c r="M101" i="60"/>
  <c r="M102" i="60"/>
  <c r="M103" i="60"/>
  <c r="M104" i="60"/>
  <c r="M105" i="60"/>
  <c r="M106" i="60"/>
  <c r="M107" i="60"/>
  <c r="M108" i="60"/>
  <c r="M109" i="60"/>
  <c r="M110" i="60"/>
  <c r="M111" i="60"/>
  <c r="M112" i="60"/>
  <c r="M113" i="60"/>
  <c r="M114" i="60"/>
  <c r="M115" i="60"/>
  <c r="M117" i="60"/>
  <c r="M118" i="60"/>
  <c r="M119" i="60"/>
  <c r="M120" i="60"/>
  <c r="M121" i="60"/>
  <c r="M122" i="60"/>
  <c r="M123" i="60"/>
  <c r="M125" i="60"/>
  <c r="M126" i="60"/>
  <c r="M127" i="60"/>
  <c r="M128" i="60"/>
  <c r="M129" i="60"/>
  <c r="M130" i="60"/>
  <c r="M131" i="60"/>
  <c r="M132" i="60"/>
  <c r="M133" i="60"/>
  <c r="M134" i="60"/>
  <c r="M135" i="60"/>
  <c r="M136" i="60"/>
  <c r="M137" i="60"/>
  <c r="M138" i="60"/>
  <c r="M139" i="60"/>
  <c r="M140" i="60"/>
  <c r="M141" i="60"/>
  <c r="M142" i="60"/>
  <c r="M143" i="60"/>
  <c r="M144" i="60"/>
  <c r="M145" i="60"/>
  <c r="M146" i="60"/>
  <c r="M147" i="60"/>
  <c r="M148" i="60"/>
  <c r="M149" i="60"/>
  <c r="M150" i="60"/>
  <c r="M151" i="60"/>
  <c r="M153" i="60"/>
  <c r="M154" i="60"/>
  <c r="M155" i="60"/>
  <c r="M156" i="60"/>
  <c r="M158" i="60"/>
  <c r="M159" i="60"/>
  <c r="M160" i="60"/>
  <c r="M161" i="60"/>
  <c r="M162" i="60"/>
  <c r="M163" i="60"/>
  <c r="M164" i="60"/>
  <c r="M165" i="60"/>
  <c r="M166" i="60"/>
  <c r="M167" i="60"/>
  <c r="M168" i="60"/>
  <c r="M169" i="60"/>
  <c r="M170" i="60"/>
  <c r="M171" i="60"/>
  <c r="M172" i="60"/>
  <c r="M173" i="60"/>
  <c r="M174" i="60"/>
  <c r="M177" i="60"/>
  <c r="M178" i="60"/>
  <c r="M179" i="60"/>
  <c r="M180" i="60"/>
  <c r="M181" i="60"/>
  <c r="M182" i="60"/>
  <c r="M183" i="60"/>
  <c r="M184" i="60"/>
  <c r="M185" i="60"/>
  <c r="M186" i="60"/>
  <c r="M187" i="60"/>
  <c r="M188" i="60"/>
  <c r="M189" i="60"/>
  <c r="M190" i="60"/>
  <c r="M191" i="60"/>
  <c r="M192" i="60"/>
  <c r="M195" i="60"/>
  <c r="M197" i="60"/>
  <c r="M198" i="60"/>
  <c r="M199" i="60"/>
  <c r="M200" i="60"/>
  <c r="M201" i="60"/>
  <c r="M203" i="60"/>
  <c r="M204" i="60"/>
  <c r="M205" i="60"/>
  <c r="M206" i="60"/>
  <c r="M207" i="60"/>
  <c r="M208" i="60"/>
  <c r="M209" i="60"/>
  <c r="M210" i="60"/>
  <c r="M211" i="60"/>
  <c r="M213" i="60"/>
  <c r="M214" i="60"/>
  <c r="M215" i="60"/>
  <c r="M216" i="60"/>
  <c r="M217" i="60"/>
  <c r="M218" i="60"/>
  <c r="M219" i="60"/>
  <c r="M220" i="60"/>
  <c r="M221" i="60"/>
  <c r="M223" i="60"/>
  <c r="M230" i="60"/>
  <c r="M231" i="60"/>
  <c r="M232" i="60"/>
  <c r="M233" i="60"/>
  <c r="M234" i="60"/>
  <c r="M235" i="60"/>
  <c r="M236" i="60"/>
  <c r="M237" i="60"/>
  <c r="M238" i="60"/>
  <c r="F19" i="53" s="1"/>
  <c r="P13" i="72" s="1"/>
  <c r="M240" i="60"/>
  <c r="M241" i="60"/>
  <c r="M242" i="60"/>
  <c r="M244" i="60"/>
  <c r="M245" i="60"/>
  <c r="M246" i="60"/>
  <c r="M247" i="60"/>
  <c r="M248" i="60"/>
  <c r="M249" i="60"/>
  <c r="M250" i="60"/>
  <c r="M251" i="60"/>
  <c r="M252" i="60"/>
  <c r="M254" i="60"/>
  <c r="M255" i="60"/>
  <c r="M256" i="60"/>
  <c r="M257" i="60"/>
  <c r="M258" i="60"/>
  <c r="M259" i="60"/>
  <c r="M260" i="60"/>
  <c r="M261" i="60"/>
  <c r="M262" i="60"/>
  <c r="M263" i="60"/>
  <c r="M264" i="60"/>
  <c r="M267" i="60"/>
  <c r="M268" i="60"/>
  <c r="M269" i="60"/>
  <c r="M270" i="60"/>
  <c r="M271" i="60"/>
  <c r="M272" i="60"/>
  <c r="M273" i="60"/>
  <c r="M274" i="60"/>
  <c r="M275" i="60"/>
  <c r="M276" i="60"/>
  <c r="M277" i="60"/>
  <c r="M278" i="60"/>
  <c r="M279" i="60"/>
  <c r="M280" i="60"/>
  <c r="M281" i="60"/>
  <c r="M282" i="60"/>
  <c r="M283" i="60"/>
  <c r="M284" i="60"/>
  <c r="M285" i="60"/>
  <c r="M286" i="60"/>
  <c r="M287" i="60"/>
  <c r="M288" i="60"/>
  <c r="M289" i="60"/>
  <c r="M290" i="60"/>
  <c r="M291" i="60"/>
  <c r="M292" i="60"/>
  <c r="M296" i="60"/>
  <c r="M297" i="60"/>
  <c r="M298" i="60"/>
  <c r="M299" i="60"/>
  <c r="M300" i="60"/>
  <c r="M301" i="60"/>
  <c r="M302" i="60"/>
  <c r="M303" i="60"/>
  <c r="M304" i="60"/>
  <c r="M305" i="60"/>
  <c r="M306" i="60"/>
  <c r="M307" i="60"/>
  <c r="M308" i="60"/>
  <c r="M310" i="60"/>
  <c r="F25" i="53" s="1"/>
  <c r="P15" i="72" s="1"/>
  <c r="M311" i="60"/>
  <c r="M312" i="60"/>
  <c r="M313" i="60"/>
  <c r="M315" i="60"/>
  <c r="M316" i="60"/>
  <c r="M317" i="60"/>
  <c r="M318" i="60"/>
  <c r="M319" i="60"/>
  <c r="M321" i="60"/>
  <c r="M322" i="60"/>
  <c r="M323" i="60"/>
  <c r="M324" i="60"/>
  <c r="M325" i="60"/>
  <c r="M326" i="60"/>
  <c r="F26" i="53" s="1"/>
  <c r="P16" i="72" s="1"/>
  <c r="M327" i="60"/>
  <c r="M328" i="60"/>
  <c r="M329" i="60"/>
  <c r="M330" i="60"/>
  <c r="M331" i="60"/>
  <c r="M3" i="60"/>
  <c r="K309" i="60"/>
  <c r="K202" i="60"/>
  <c r="K196" i="60"/>
  <c r="F28" i="53"/>
  <c r="C28" i="53"/>
  <c r="C26" i="79"/>
  <c r="B53" i="77"/>
  <c r="B25" i="77"/>
  <c r="B21" i="77"/>
  <c r="C21" i="77" s="1"/>
  <c r="C21" i="81" s="1"/>
  <c r="B21" i="81" s="1"/>
  <c r="B19" i="77"/>
  <c r="C19" i="77" s="1"/>
  <c r="C19" i="81" s="1"/>
  <c r="B19" i="81" s="1"/>
  <c r="B25" i="79"/>
  <c r="C25" i="79" s="1"/>
  <c r="B26" i="80"/>
  <c r="B28" i="80"/>
  <c r="C25" i="80"/>
  <c r="B25" i="80" s="1"/>
  <c r="B20" i="80"/>
  <c r="B21" i="80"/>
  <c r="B19" i="80"/>
  <c r="B11" i="80"/>
  <c r="B12" i="80"/>
  <c r="B13" i="80"/>
  <c r="B14" i="80"/>
  <c r="B15" i="80"/>
  <c r="M12" i="59"/>
  <c r="L12" i="59"/>
  <c r="K12" i="59"/>
  <c r="H12" i="59"/>
  <c r="O14" i="59"/>
  <c r="O15" i="59"/>
  <c r="I13" i="59"/>
  <c r="J13" i="59" s="1"/>
  <c r="J12" i="59" s="1"/>
  <c r="C13" i="59"/>
  <c r="D13" i="59" s="1"/>
  <c r="N13" i="59"/>
  <c r="N14" i="59"/>
  <c r="N15" i="59"/>
  <c r="C34" i="71"/>
  <c r="D44" i="71"/>
  <c r="D39" i="71"/>
  <c r="D51" i="71" l="1"/>
  <c r="K228" i="60"/>
  <c r="F10" i="80" s="1"/>
  <c r="O13" i="59"/>
  <c r="I12" i="59"/>
  <c r="F20" i="53"/>
  <c r="P14" i="72" s="1"/>
  <c r="F9" i="80" l="1"/>
  <c r="F23" i="80" s="1"/>
  <c r="G10" i="80"/>
  <c r="G9" i="80" s="1"/>
  <c r="G23" i="80" s="1"/>
  <c r="E309" i="60"/>
  <c r="E253" i="60"/>
  <c r="M253" i="60" s="1"/>
  <c r="E243" i="60"/>
  <c r="M243" i="60" s="1"/>
  <c r="E224" i="60"/>
  <c r="E222" i="60" s="1"/>
  <c r="M222" i="60" s="1"/>
  <c r="E212" i="60"/>
  <c r="E202" i="60"/>
  <c r="M202" i="60" s="1"/>
  <c r="E196" i="60"/>
  <c r="E176" i="60"/>
  <c r="M176" i="60" s="1"/>
  <c r="E157" i="60"/>
  <c r="E152" i="60"/>
  <c r="M152" i="60" s="1"/>
  <c r="E124" i="60"/>
  <c r="M124" i="60" s="1"/>
  <c r="E116" i="60"/>
  <c r="E74" i="60"/>
  <c r="M74" i="60" s="1"/>
  <c r="M85" i="60" s="1"/>
  <c r="F18" i="53" s="1"/>
  <c r="E39" i="60"/>
  <c r="M39" i="60" s="1"/>
  <c r="E34" i="60"/>
  <c r="E9" i="60"/>
  <c r="M208" i="21"/>
  <c r="E230" i="21"/>
  <c r="E224" i="21"/>
  <c r="M207" i="21"/>
  <c r="E181" i="21"/>
  <c r="E111" i="21"/>
  <c r="E91" i="21"/>
  <c r="E81" i="21"/>
  <c r="E79" i="21"/>
  <c r="E67" i="21"/>
  <c r="E63" i="21"/>
  <c r="E52" i="21"/>
  <c r="E49" i="21"/>
  <c r="E39" i="21"/>
  <c r="E36" i="21"/>
  <c r="E21" i="21"/>
  <c r="E17" i="21"/>
  <c r="M4" i="21"/>
  <c r="M5" i="21"/>
  <c r="M6" i="21"/>
  <c r="M8" i="21"/>
  <c r="M9" i="21"/>
  <c r="M10" i="21"/>
  <c r="M13" i="21"/>
  <c r="M14" i="21"/>
  <c r="M15" i="21"/>
  <c r="M16" i="21"/>
  <c r="M18" i="21"/>
  <c r="M20" i="21"/>
  <c r="M23" i="21"/>
  <c r="M25" i="21"/>
  <c r="M27" i="21"/>
  <c r="M28" i="21"/>
  <c r="M30" i="21"/>
  <c r="M31" i="21"/>
  <c r="M32" i="21"/>
  <c r="M33" i="21"/>
  <c r="M34" i="21"/>
  <c r="M35" i="21"/>
  <c r="M37" i="21"/>
  <c r="M38" i="21"/>
  <c r="M40" i="21"/>
  <c r="M41" i="21"/>
  <c r="M42" i="21"/>
  <c r="M43" i="21"/>
  <c r="M44" i="21"/>
  <c r="M45" i="21"/>
  <c r="M46" i="21"/>
  <c r="M47" i="21"/>
  <c r="M48" i="21"/>
  <c r="M50" i="21"/>
  <c r="M51" i="21"/>
  <c r="M53" i="21"/>
  <c r="M54" i="21"/>
  <c r="M55" i="21"/>
  <c r="M56" i="21"/>
  <c r="M57" i="21"/>
  <c r="M58" i="21"/>
  <c r="M59" i="21"/>
  <c r="M60" i="21"/>
  <c r="M61" i="21"/>
  <c r="M62" i="21"/>
  <c r="M65" i="21"/>
  <c r="M66" i="21"/>
  <c r="M67" i="21"/>
  <c r="M68" i="21"/>
  <c r="M69" i="21"/>
  <c r="M70" i="21"/>
  <c r="M71" i="21"/>
  <c r="M72" i="21"/>
  <c r="M73" i="21"/>
  <c r="M74" i="21"/>
  <c r="M75" i="21"/>
  <c r="M76" i="21"/>
  <c r="M77" i="21"/>
  <c r="M78" i="21"/>
  <c r="M79" i="21"/>
  <c r="M80" i="21"/>
  <c r="M81" i="21"/>
  <c r="M82" i="21"/>
  <c r="M83" i="21"/>
  <c r="M84" i="21"/>
  <c r="M85" i="21"/>
  <c r="M86" i="21"/>
  <c r="M87" i="21"/>
  <c r="M88" i="21"/>
  <c r="M89" i="21"/>
  <c r="M90" i="21"/>
  <c r="M91" i="21"/>
  <c r="M92" i="21"/>
  <c r="M93" i="21"/>
  <c r="M94" i="21"/>
  <c r="M95" i="21"/>
  <c r="M96" i="21"/>
  <c r="M97" i="21"/>
  <c r="M98" i="21"/>
  <c r="M99" i="21"/>
  <c r="M100" i="21"/>
  <c r="M101" i="21"/>
  <c r="M102" i="21"/>
  <c r="M103" i="21"/>
  <c r="M104" i="21"/>
  <c r="M105" i="21"/>
  <c r="M106" i="21"/>
  <c r="M107" i="21"/>
  <c r="M108" i="21"/>
  <c r="M109" i="21"/>
  <c r="M110" i="21"/>
  <c r="M111" i="21"/>
  <c r="M112" i="21"/>
  <c r="M113" i="21"/>
  <c r="M114" i="21"/>
  <c r="M115" i="21"/>
  <c r="M116" i="21"/>
  <c r="M117" i="21"/>
  <c r="M118" i="21"/>
  <c r="M119" i="21"/>
  <c r="M120" i="21"/>
  <c r="M121" i="21"/>
  <c r="M122" i="21"/>
  <c r="M123" i="21"/>
  <c r="M124" i="21"/>
  <c r="M125" i="21"/>
  <c r="M126" i="21"/>
  <c r="M127" i="21"/>
  <c r="M128" i="21"/>
  <c r="M129" i="21"/>
  <c r="M130" i="21"/>
  <c r="M131" i="21"/>
  <c r="M132" i="21"/>
  <c r="M133" i="21"/>
  <c r="M134" i="21"/>
  <c r="M135" i="21"/>
  <c r="M136" i="21"/>
  <c r="M138" i="21"/>
  <c r="M139" i="21"/>
  <c r="M140" i="21"/>
  <c r="M141" i="21"/>
  <c r="M142" i="21"/>
  <c r="M143" i="21"/>
  <c r="M144" i="21"/>
  <c r="M145" i="21"/>
  <c r="M146" i="21"/>
  <c r="M147" i="21"/>
  <c r="M148" i="21"/>
  <c r="M149" i="21"/>
  <c r="M150" i="21"/>
  <c r="M151" i="21"/>
  <c r="M152" i="21"/>
  <c r="M153" i="21"/>
  <c r="M154" i="21"/>
  <c r="M155" i="21"/>
  <c r="M156" i="21"/>
  <c r="M157" i="21"/>
  <c r="M158" i="21"/>
  <c r="M159" i="21"/>
  <c r="M160" i="21"/>
  <c r="M161" i="21"/>
  <c r="M162" i="21"/>
  <c r="M163" i="21"/>
  <c r="M164" i="21"/>
  <c r="M165" i="21"/>
  <c r="M166" i="21"/>
  <c r="M167" i="21"/>
  <c r="M168" i="21"/>
  <c r="M169" i="21"/>
  <c r="M170" i="21"/>
  <c r="M171" i="21"/>
  <c r="M172" i="21"/>
  <c r="M173" i="21"/>
  <c r="M174" i="21"/>
  <c r="M175" i="21"/>
  <c r="M176" i="21"/>
  <c r="M177" i="21"/>
  <c r="M178" i="21"/>
  <c r="M179" i="21"/>
  <c r="M180" i="21"/>
  <c r="M181" i="21"/>
  <c r="M182" i="21"/>
  <c r="M183" i="21"/>
  <c r="M184" i="21"/>
  <c r="M185" i="21"/>
  <c r="M186" i="21"/>
  <c r="M187" i="21"/>
  <c r="M188" i="21"/>
  <c r="M189" i="21"/>
  <c r="M190" i="21"/>
  <c r="M191" i="21"/>
  <c r="M192" i="21"/>
  <c r="M193" i="21"/>
  <c r="M194" i="21"/>
  <c r="M195" i="21"/>
  <c r="M196" i="21"/>
  <c r="M197" i="21"/>
  <c r="M198" i="21"/>
  <c r="M199" i="21"/>
  <c r="M200" i="21"/>
  <c r="M201" i="21"/>
  <c r="M202" i="21"/>
  <c r="M203" i="21"/>
  <c r="M204" i="21"/>
  <c r="M205" i="21"/>
  <c r="M206" i="21"/>
  <c r="M211" i="21"/>
  <c r="M212" i="21"/>
  <c r="M213" i="21"/>
  <c r="M214" i="21"/>
  <c r="M215" i="21"/>
  <c r="M216" i="21"/>
  <c r="M217" i="21"/>
  <c r="M219" i="21"/>
  <c r="M220" i="21"/>
  <c r="M221" i="21"/>
  <c r="M222" i="21"/>
  <c r="M223" i="21"/>
  <c r="M225" i="21"/>
  <c r="M226" i="21"/>
  <c r="M227" i="21"/>
  <c r="M228" i="21"/>
  <c r="M229" i="21"/>
  <c r="M231" i="21"/>
  <c r="M232" i="21"/>
  <c r="M233" i="21"/>
  <c r="M234" i="21"/>
  <c r="M235" i="21"/>
  <c r="M236" i="21"/>
  <c r="M237" i="21"/>
  <c r="M238" i="21"/>
  <c r="M239" i="21"/>
  <c r="M240" i="21"/>
  <c r="M241" i="21"/>
  <c r="M242" i="21"/>
  <c r="M243" i="21"/>
  <c r="M244" i="21"/>
  <c r="M245" i="21"/>
  <c r="M246" i="21"/>
  <c r="M247" i="21"/>
  <c r="M248" i="21"/>
  <c r="M249" i="21"/>
  <c r="M250" i="21"/>
  <c r="M251" i="21"/>
  <c r="M252" i="21"/>
  <c r="M253" i="21"/>
  <c r="M254" i="21"/>
  <c r="M255" i="21"/>
  <c r="M256" i="21"/>
  <c r="M257" i="21"/>
  <c r="M258" i="21"/>
  <c r="M259" i="21"/>
  <c r="M260" i="21"/>
  <c r="M261" i="21"/>
  <c r="M262" i="21"/>
  <c r="M263" i="21"/>
  <c r="M264" i="21"/>
  <c r="M265" i="21"/>
  <c r="M266" i="21"/>
  <c r="M267" i="21"/>
  <c r="M268" i="21"/>
  <c r="M269" i="21"/>
  <c r="M270" i="21"/>
  <c r="M271" i="21"/>
  <c r="M272" i="21"/>
  <c r="M273" i="21"/>
  <c r="M274" i="21"/>
  <c r="M275" i="21"/>
  <c r="M276" i="21"/>
  <c r="M277" i="21"/>
  <c r="M278" i="21"/>
  <c r="M279" i="21"/>
  <c r="M280" i="21"/>
  <c r="M281" i="21"/>
  <c r="M282" i="21"/>
  <c r="M283" i="21"/>
  <c r="M284" i="21"/>
  <c r="M285" i="21"/>
  <c r="M286" i="21"/>
  <c r="M287" i="21"/>
  <c r="M288" i="21"/>
  <c r="M289" i="21"/>
  <c r="M290" i="21"/>
  <c r="M291" i="21"/>
  <c r="M292" i="21"/>
  <c r="M294" i="21"/>
  <c r="M296" i="21"/>
  <c r="M297" i="21"/>
  <c r="M298" i="21"/>
  <c r="M299" i="21"/>
  <c r="M300" i="21"/>
  <c r="M301" i="21"/>
  <c r="M302" i="21"/>
  <c r="M303" i="21"/>
  <c r="M304" i="21"/>
  <c r="M305" i="21"/>
  <c r="M306" i="21"/>
  <c r="M307" i="21"/>
  <c r="M308" i="21"/>
  <c r="M309" i="21"/>
  <c r="M310" i="21"/>
  <c r="M311" i="21"/>
  <c r="M312" i="21"/>
  <c r="M313" i="21"/>
  <c r="M314" i="21"/>
  <c r="M315" i="21"/>
  <c r="M316" i="21"/>
  <c r="M317" i="21"/>
  <c r="M319" i="21"/>
  <c r="M320" i="21"/>
  <c r="M321" i="21"/>
  <c r="M322" i="21"/>
  <c r="M323" i="21"/>
  <c r="M324" i="21"/>
  <c r="M326" i="21"/>
  <c r="M327" i="21"/>
  <c r="M328" i="21"/>
  <c r="M329" i="21"/>
  <c r="M330" i="21"/>
  <c r="M331" i="21"/>
  <c r="M332" i="21"/>
  <c r="M333" i="21"/>
  <c r="M334" i="21"/>
  <c r="M335" i="21"/>
  <c r="M337" i="21"/>
  <c r="M3" i="21"/>
  <c r="K325" i="21"/>
  <c r="K336" i="21" s="1"/>
  <c r="K293" i="21"/>
  <c r="K230" i="21"/>
  <c r="K224" i="21"/>
  <c r="F46" i="80" s="1"/>
  <c r="K63" i="21"/>
  <c r="K52" i="21"/>
  <c r="K49" i="21"/>
  <c r="K39" i="21"/>
  <c r="K36" i="21"/>
  <c r="I325" i="21"/>
  <c r="I336" i="21" s="1"/>
  <c r="I293" i="21"/>
  <c r="I230" i="21"/>
  <c r="I224" i="21"/>
  <c r="F46" i="79" s="1"/>
  <c r="I63" i="21"/>
  <c r="I52" i="21"/>
  <c r="I49" i="21"/>
  <c r="I36" i="21"/>
  <c r="I24" i="21"/>
  <c r="F36" i="79" s="1"/>
  <c r="G36" i="79" s="1"/>
  <c r="I21" i="21"/>
  <c r="I309" i="60"/>
  <c r="I228" i="60"/>
  <c r="F10" i="79" s="1"/>
  <c r="I224" i="60"/>
  <c r="M224" i="60" s="1"/>
  <c r="I212" i="60"/>
  <c r="M212" i="60" s="1"/>
  <c r="D230" i="21"/>
  <c r="B45" i="77" s="1"/>
  <c r="D74" i="60"/>
  <c r="E137" i="21" l="1"/>
  <c r="F13" i="77"/>
  <c r="G13" i="77" s="1"/>
  <c r="G13" i="81" s="1"/>
  <c r="F13" i="81" s="1"/>
  <c r="M9" i="60"/>
  <c r="E85" i="60"/>
  <c r="F20" i="77" s="1"/>
  <c r="E175" i="60"/>
  <c r="M175" i="60" s="1"/>
  <c r="M157" i="60"/>
  <c r="E228" i="60"/>
  <c r="M196" i="60"/>
  <c r="E265" i="60"/>
  <c r="F9" i="79"/>
  <c r="G10" i="79"/>
  <c r="F44" i="79"/>
  <c r="G46" i="79"/>
  <c r="G44" i="79" s="1"/>
  <c r="K64" i="21"/>
  <c r="F37" i="80" s="1"/>
  <c r="G37" i="80" s="1"/>
  <c r="F44" i="80"/>
  <c r="G46" i="80"/>
  <c r="G44" i="80" s="1"/>
  <c r="E48" i="60"/>
  <c r="F12" i="77" s="1"/>
  <c r="G12" i="77" s="1"/>
  <c r="F14" i="77"/>
  <c r="G14" i="77" s="1"/>
  <c r="G14" i="81" s="1"/>
  <c r="F14" i="81" s="1"/>
  <c r="M34" i="60"/>
  <c r="F17" i="53"/>
  <c r="P12" i="72"/>
  <c r="F45" i="77"/>
  <c r="G45" i="77" s="1"/>
  <c r="G45" i="81" s="1"/>
  <c r="F46" i="77"/>
  <c r="E22" i="21"/>
  <c r="F35" i="77" s="1"/>
  <c r="G35" i="77" s="1"/>
  <c r="M137" i="21"/>
  <c r="C14" i="53" s="1"/>
  <c r="P23" i="72" s="1"/>
  <c r="C23" i="72" s="1"/>
  <c r="F38" i="77"/>
  <c r="E64" i="21"/>
  <c r="E320" i="60"/>
  <c r="E332" i="60" s="1"/>
  <c r="E193" i="60"/>
  <c r="M116" i="60"/>
  <c r="I64" i="21"/>
  <c r="F37" i="79" s="1"/>
  <c r="G37" i="79" s="1"/>
  <c r="E210" i="21"/>
  <c r="G224" i="21"/>
  <c r="F46" i="78" s="1"/>
  <c r="G336" i="21"/>
  <c r="G325" i="21"/>
  <c r="G293" i="21"/>
  <c r="M293" i="21" s="1"/>
  <c r="C20" i="53" s="1"/>
  <c r="P27" i="72" s="1"/>
  <c r="G230" i="21"/>
  <c r="M230" i="21" s="1"/>
  <c r="C19" i="53" s="1"/>
  <c r="P26" i="72" s="1"/>
  <c r="G63" i="21"/>
  <c r="M63" i="21" s="1"/>
  <c r="G52" i="21"/>
  <c r="M52" i="21" s="1"/>
  <c r="G49" i="21"/>
  <c r="M49" i="21" s="1"/>
  <c r="G39" i="21"/>
  <c r="M39" i="21" s="1"/>
  <c r="G36" i="21"/>
  <c r="M36" i="21" s="1"/>
  <c r="G21" i="21"/>
  <c r="G309" i="60"/>
  <c r="M309" i="60" s="1"/>
  <c r="G228" i="60"/>
  <c r="F10" i="78" s="1"/>
  <c r="E51" i="81"/>
  <c r="D51" i="81"/>
  <c r="E44" i="81"/>
  <c r="D44" i="81"/>
  <c r="E34" i="81"/>
  <c r="D34" i="81"/>
  <c r="D50" i="81" s="1"/>
  <c r="B33" i="81"/>
  <c r="E24" i="81"/>
  <c r="D24" i="81"/>
  <c r="D18" i="81"/>
  <c r="E18" i="81"/>
  <c r="D9" i="81"/>
  <c r="E9" i="81"/>
  <c r="E51" i="80"/>
  <c r="D51" i="80"/>
  <c r="C51" i="80"/>
  <c r="B51" i="80"/>
  <c r="E44" i="80"/>
  <c r="D44" i="80"/>
  <c r="E34" i="80"/>
  <c r="D34" i="80"/>
  <c r="D50" i="80" s="1"/>
  <c r="D55" i="80" s="1"/>
  <c r="B33" i="80"/>
  <c r="E24" i="80"/>
  <c r="D24" i="80"/>
  <c r="B18" i="80"/>
  <c r="E18" i="80"/>
  <c r="D18" i="80"/>
  <c r="C18" i="80"/>
  <c r="E9" i="80"/>
  <c r="D9" i="80"/>
  <c r="B75" i="79"/>
  <c r="E51" i="79"/>
  <c r="D51" i="79"/>
  <c r="C51" i="79"/>
  <c r="B51" i="79"/>
  <c r="E44" i="79"/>
  <c r="D44" i="79"/>
  <c r="E34" i="79"/>
  <c r="E50" i="79" s="1"/>
  <c r="D34" i="79"/>
  <c r="B33" i="79"/>
  <c r="E24" i="79"/>
  <c r="E29" i="79" s="1"/>
  <c r="D24" i="79"/>
  <c r="D29" i="79" s="1"/>
  <c r="B18" i="79"/>
  <c r="B75" i="78"/>
  <c r="D50" i="79" l="1"/>
  <c r="D55" i="79" s="1"/>
  <c r="D23" i="80"/>
  <c r="G10" i="78"/>
  <c r="G46" i="78"/>
  <c r="G44" i="78" s="1"/>
  <c r="F44" i="78"/>
  <c r="F45" i="81"/>
  <c r="F23" i="79"/>
  <c r="G9" i="79"/>
  <c r="G23" i="79" s="1"/>
  <c r="G20" i="77"/>
  <c r="F18" i="77"/>
  <c r="F11" i="77"/>
  <c r="G11" i="77" s="1"/>
  <c r="M224" i="21"/>
  <c r="C18" i="53" s="1"/>
  <c r="P25" i="72" s="1"/>
  <c r="Q25" i="72" s="1"/>
  <c r="E294" i="60"/>
  <c r="E334" i="60" s="1"/>
  <c r="F15" i="77"/>
  <c r="G15" i="77" s="1"/>
  <c r="G15" i="81" s="1"/>
  <c r="M265" i="60"/>
  <c r="F14" i="53" s="1"/>
  <c r="P11" i="72" s="1"/>
  <c r="M228" i="60"/>
  <c r="F13" i="53" s="1"/>
  <c r="P10" i="72" s="1"/>
  <c r="C10" i="72" s="1"/>
  <c r="F10" i="77"/>
  <c r="C17" i="53"/>
  <c r="F16" i="53" s="1"/>
  <c r="C34" i="53" s="1"/>
  <c r="G46" i="77"/>
  <c r="F44" i="77"/>
  <c r="M210" i="21"/>
  <c r="F39" i="77"/>
  <c r="G39" i="77" s="1"/>
  <c r="G39" i="81" s="1"/>
  <c r="F39" i="81" s="1"/>
  <c r="C15" i="53" s="1"/>
  <c r="P24" i="72" s="1"/>
  <c r="C24" i="72" s="1"/>
  <c r="F37" i="77"/>
  <c r="G37" i="77" s="1"/>
  <c r="G38" i="77"/>
  <c r="G38" i="81" s="1"/>
  <c r="F38" i="81" s="1"/>
  <c r="E335" i="60"/>
  <c r="E23" i="81"/>
  <c r="E29" i="81" s="1"/>
  <c r="E50" i="81"/>
  <c r="E55" i="81" s="1"/>
  <c r="D55" i="81"/>
  <c r="D23" i="81"/>
  <c r="D29" i="81" s="1"/>
  <c r="E55" i="79"/>
  <c r="D29" i="80"/>
  <c r="E50" i="80"/>
  <c r="E55" i="80" s="1"/>
  <c r="E23" i="80"/>
  <c r="E29" i="80" s="1"/>
  <c r="G64" i="21"/>
  <c r="F37" i="78" s="1"/>
  <c r="F15" i="81" l="1"/>
  <c r="G20" i="81"/>
  <c r="G18" i="77"/>
  <c r="G44" i="77"/>
  <c r="G46" i="81"/>
  <c r="G10" i="77"/>
  <c r="G10" i="81" s="1"/>
  <c r="F10" i="81" s="1"/>
  <c r="F9" i="77"/>
  <c r="F23" i="77" s="1"/>
  <c r="F29" i="77" s="1"/>
  <c r="G11" i="81"/>
  <c r="F11" i="81" s="1"/>
  <c r="M64" i="21"/>
  <c r="C13" i="53" s="1"/>
  <c r="P22" i="72" s="1"/>
  <c r="G37" i="78"/>
  <c r="G9" i="77" l="1"/>
  <c r="G23" i="77" s="1"/>
  <c r="G29" i="77" s="1"/>
  <c r="F46" i="81"/>
  <c r="F44" i="81" s="1"/>
  <c r="G44" i="81"/>
  <c r="F20" i="81"/>
  <c r="F18" i="81" s="1"/>
  <c r="G18" i="81"/>
  <c r="G37" i="81"/>
  <c r="F37" i="81" l="1"/>
  <c r="E9" i="77"/>
  <c r="D11" i="77"/>
  <c r="C15" i="77"/>
  <c r="C15" i="81" s="1"/>
  <c r="D18" i="77"/>
  <c r="E18" i="77"/>
  <c r="E23" i="77" s="1"/>
  <c r="D24" i="77"/>
  <c r="E24" i="77"/>
  <c r="C26" i="77"/>
  <c r="C26" i="81" s="1"/>
  <c r="B26" i="81" s="1"/>
  <c r="C27" i="77"/>
  <c r="C28" i="77"/>
  <c r="C28" i="81" s="1"/>
  <c r="B28" i="81" s="1"/>
  <c r="B33" i="77"/>
  <c r="E34" i="77"/>
  <c r="C40" i="77"/>
  <c r="C40" i="81" s="1"/>
  <c r="E44" i="77"/>
  <c r="C47" i="77"/>
  <c r="C47" i="81" s="1"/>
  <c r="C48" i="77"/>
  <c r="C48" i="81" s="1"/>
  <c r="B48" i="81" s="1"/>
  <c r="E50" i="77"/>
  <c r="E55" i="77" s="1"/>
  <c r="E51" i="77"/>
  <c r="C53" i="77"/>
  <c r="C53" i="81" s="1"/>
  <c r="C54" i="77"/>
  <c r="C54" i="81" s="1"/>
  <c r="B54" i="81" s="1"/>
  <c r="E29" i="77" l="1"/>
  <c r="B47" i="81"/>
  <c r="B15" i="81"/>
  <c r="B53" i="81"/>
  <c r="D9" i="77"/>
  <c r="D23" i="77" s="1"/>
  <c r="D29" i="77" s="1"/>
  <c r="D34" i="77"/>
  <c r="B24" i="77"/>
  <c r="D51" i="77"/>
  <c r="D44" i="77"/>
  <c r="C45" i="77"/>
  <c r="C25" i="77"/>
  <c r="C24" i="77" l="1"/>
  <c r="C25" i="81"/>
  <c r="B25" i="81" s="1"/>
  <c r="C45" i="81"/>
  <c r="D50" i="77"/>
  <c r="D55" i="77" s="1"/>
  <c r="B45" i="81" l="1"/>
  <c r="H18" i="75"/>
  <c r="G18" i="75"/>
  <c r="F18" i="75"/>
  <c r="E18" i="75"/>
  <c r="D18" i="75"/>
  <c r="E10" i="75"/>
  <c r="E17" i="75" s="1"/>
  <c r="D10" i="75"/>
  <c r="D17" i="75" s="1"/>
  <c r="H10" i="75"/>
  <c r="H17" i="75" s="1"/>
  <c r="G10" i="75"/>
  <c r="G17" i="75" s="1"/>
  <c r="F10" i="75"/>
  <c r="F17" i="75" s="1"/>
  <c r="D10" i="74"/>
  <c r="D24" i="74" s="1"/>
  <c r="C10" i="74"/>
  <c r="C24" i="74" s="1"/>
  <c r="O26" i="72" l="1"/>
  <c r="Q26" i="72" s="1"/>
  <c r="O29" i="72"/>
  <c r="Q29" i="72" s="1"/>
  <c r="O11" i="72" l="1"/>
  <c r="Q11" i="72" s="1"/>
  <c r="O30" i="72" l="1"/>
  <c r="Q30" i="72" s="1"/>
  <c r="O27" i="72"/>
  <c r="Q27" i="72" s="1"/>
  <c r="O24" i="72"/>
  <c r="Q24" i="72" s="1"/>
  <c r="O16" i="72"/>
  <c r="Q16" i="72" s="1"/>
  <c r="O15" i="72"/>
  <c r="Q15" i="72" s="1"/>
  <c r="O14" i="72"/>
  <c r="Q14" i="72" s="1"/>
  <c r="O13" i="72"/>
  <c r="Q13" i="72" s="1"/>
  <c r="O10" i="72"/>
  <c r="Q10" i="72" s="1"/>
  <c r="O9" i="72"/>
  <c r="H34" i="72" l="1"/>
  <c r="G34" i="72"/>
  <c r="F34" i="72"/>
  <c r="O22" i="72"/>
  <c r="Q22" i="72" s="1"/>
  <c r="L34" i="72"/>
  <c r="K34" i="72"/>
  <c r="I34" i="72"/>
  <c r="E34" i="72"/>
  <c r="J34" i="72"/>
  <c r="N34" i="72"/>
  <c r="M34" i="72"/>
  <c r="O12" i="72"/>
  <c r="Q12" i="72" s="1"/>
  <c r="O20" i="72"/>
  <c r="D29" i="70"/>
  <c r="O23" i="72" l="1"/>
  <c r="Q23" i="72" s="1"/>
  <c r="D25" i="66"/>
  <c r="D36" i="70" l="1"/>
  <c r="D38" i="70" s="1"/>
  <c r="C44" i="71"/>
  <c r="C39" i="71" l="1"/>
  <c r="C51" i="71" s="1"/>
  <c r="D213" i="21" l="1"/>
  <c r="D224" i="21" s="1"/>
  <c r="B46" i="77" s="1"/>
  <c r="J325" i="21"/>
  <c r="J336" i="21" s="1"/>
  <c r="H325" i="21"/>
  <c r="H336" i="21" s="1"/>
  <c r="F325" i="21"/>
  <c r="F336" i="21" s="1"/>
  <c r="L42" i="60"/>
  <c r="L41" i="60"/>
  <c r="L40" i="60"/>
  <c r="J39" i="21"/>
  <c r="J36" i="21"/>
  <c r="J52" i="21"/>
  <c r="J63" i="21"/>
  <c r="J49" i="21"/>
  <c r="F39" i="21"/>
  <c r="F36" i="21"/>
  <c r="F52" i="21"/>
  <c r="F63" i="21"/>
  <c r="F49" i="21"/>
  <c r="H36" i="21"/>
  <c r="H52" i="21"/>
  <c r="H63" i="21"/>
  <c r="H49" i="21"/>
  <c r="H21" i="21"/>
  <c r="D39" i="21"/>
  <c r="D36" i="21"/>
  <c r="D52" i="21"/>
  <c r="D63" i="21"/>
  <c r="D49" i="21"/>
  <c r="L13" i="21"/>
  <c r="L14" i="21"/>
  <c r="L16" i="21"/>
  <c r="C12" i="56"/>
  <c r="B12" i="59"/>
  <c r="L226" i="21"/>
  <c r="L227" i="21"/>
  <c r="L228" i="21"/>
  <c r="L229" i="21"/>
  <c r="J230" i="21"/>
  <c r="H230" i="21"/>
  <c r="F230" i="21"/>
  <c r="G12" i="59"/>
  <c r="F12" i="59"/>
  <c r="E12" i="59"/>
  <c r="F34" i="61"/>
  <c r="G34" i="61" s="1"/>
  <c r="L168" i="21"/>
  <c r="P94" i="63"/>
  <c r="P91" i="63"/>
  <c r="P88" i="63"/>
  <c r="P86" i="63"/>
  <c r="P84" i="63"/>
  <c r="P82" i="63"/>
  <c r="P79" i="63"/>
  <c r="P74" i="63"/>
  <c r="P73" i="63"/>
  <c r="P69" i="63"/>
  <c r="P68" i="63"/>
  <c r="P62" i="63"/>
  <c r="AB117" i="63"/>
  <c r="AB116" i="63"/>
  <c r="AB115" i="63"/>
  <c r="AB114" i="63"/>
  <c r="AB113" i="63"/>
  <c r="AB110" i="63"/>
  <c r="AB109" i="63"/>
  <c r="AB108" i="63"/>
  <c r="AB107" i="63"/>
  <c r="AB106" i="63"/>
  <c r="AB105" i="63"/>
  <c r="AB104" i="63"/>
  <c r="AB103" i="63"/>
  <c r="AB101" i="63"/>
  <c r="AB100" i="63"/>
  <c r="AB99" i="63"/>
  <c r="AB98" i="63"/>
  <c r="AB97" i="63"/>
  <c r="AB96" i="63"/>
  <c r="AB95" i="63"/>
  <c r="AB94" i="63"/>
  <c r="AB93" i="63"/>
  <c r="AB92" i="63"/>
  <c r="AB91" i="63"/>
  <c r="AB90" i="63"/>
  <c r="AB89" i="63"/>
  <c r="AB88" i="63"/>
  <c r="AB87" i="63"/>
  <c r="AB86" i="63"/>
  <c r="AB85" i="63"/>
  <c r="AB84" i="63"/>
  <c r="AB83" i="63"/>
  <c r="AB82" i="63"/>
  <c r="AB81" i="63"/>
  <c r="AB80" i="63"/>
  <c r="AB79" i="63"/>
  <c r="AB78" i="63"/>
  <c r="AB77" i="63"/>
  <c r="AB76" i="63"/>
  <c r="AB75" i="63"/>
  <c r="AB74" i="63"/>
  <c r="AB73" i="63"/>
  <c r="AB72" i="63"/>
  <c r="AB71" i="63"/>
  <c r="AB70" i="63"/>
  <c r="AB69" i="63"/>
  <c r="AB68" i="63"/>
  <c r="AB67" i="63"/>
  <c r="AB66" i="63"/>
  <c r="AB65" i="63"/>
  <c r="AB64" i="63"/>
  <c r="AB63" i="63"/>
  <c r="AB62" i="63"/>
  <c r="AB61" i="63"/>
  <c r="AB58" i="63"/>
  <c r="AB57" i="63"/>
  <c r="AB56" i="63"/>
  <c r="AB55" i="63"/>
  <c r="AB54" i="63"/>
  <c r="AB53" i="63"/>
  <c r="AB52" i="63"/>
  <c r="AB51" i="63"/>
  <c r="AB50" i="63"/>
  <c r="AB49" i="63"/>
  <c r="AB48" i="63"/>
  <c r="AB47" i="63"/>
  <c r="AB46" i="63"/>
  <c r="AB45" i="63"/>
  <c r="AB44" i="63"/>
  <c r="AB43" i="63"/>
  <c r="AB42" i="63"/>
  <c r="AB41" i="63"/>
  <c r="AB40" i="63"/>
  <c r="AB39" i="63"/>
  <c r="AB38" i="63"/>
  <c r="AB37" i="63"/>
  <c r="AB35" i="63"/>
  <c r="AB34" i="63"/>
  <c r="AB33" i="63"/>
  <c r="AB32" i="63"/>
  <c r="AB29" i="63"/>
  <c r="AB28" i="63"/>
  <c r="AB27" i="63"/>
  <c r="AB26" i="63"/>
  <c r="AB10" i="63"/>
  <c r="AL10" i="63" s="1"/>
  <c r="L61" i="63"/>
  <c r="P61" i="63" s="1"/>
  <c r="AE61" i="63"/>
  <c r="AS61" i="63"/>
  <c r="F309" i="60"/>
  <c r="J309" i="60"/>
  <c r="H309" i="60"/>
  <c r="D309" i="60"/>
  <c r="D320" i="60" s="1"/>
  <c r="D332" i="60" s="1"/>
  <c r="D39" i="60"/>
  <c r="E8" i="61"/>
  <c r="F8" i="61" s="1"/>
  <c r="G8" i="61" s="1"/>
  <c r="E33" i="61"/>
  <c r="F33" i="61" s="1"/>
  <c r="G33" i="61" s="1"/>
  <c r="J293" i="21"/>
  <c r="H293" i="21"/>
  <c r="F293" i="21"/>
  <c r="D293" i="21"/>
  <c r="F32" i="61"/>
  <c r="G32" i="61" s="1"/>
  <c r="H58" i="63"/>
  <c r="L58" i="63" s="1"/>
  <c r="C35" i="66"/>
  <c r="D17" i="66"/>
  <c r="C17" i="66"/>
  <c r="D12" i="66"/>
  <c r="C12" i="66"/>
  <c r="K193" i="60"/>
  <c r="J193" i="60"/>
  <c r="I193" i="60"/>
  <c r="H193" i="60"/>
  <c r="G193" i="60"/>
  <c r="F193" i="60"/>
  <c r="K48" i="60"/>
  <c r="J48" i="60"/>
  <c r="I48" i="60"/>
  <c r="H48" i="60"/>
  <c r="G48" i="60"/>
  <c r="F12" i="78" s="1"/>
  <c r="F48" i="60"/>
  <c r="B12" i="78" s="1"/>
  <c r="B9" i="78" s="1"/>
  <c r="B23" i="78" s="1"/>
  <c r="B29" i="78" s="1"/>
  <c r="K85" i="60"/>
  <c r="J85" i="60"/>
  <c r="I85" i="60"/>
  <c r="H85" i="60"/>
  <c r="G85" i="60"/>
  <c r="F20" i="78" s="1"/>
  <c r="F18" i="78" s="1"/>
  <c r="F85" i="60"/>
  <c r="BB31" i="63"/>
  <c r="BB5" i="63" s="1"/>
  <c r="AY31" i="63"/>
  <c r="AR31" i="63"/>
  <c r="AR5" i="63" s="1"/>
  <c r="AK10" i="63"/>
  <c r="AK9" i="63" s="1"/>
  <c r="J224" i="60"/>
  <c r="J222" i="60" s="1"/>
  <c r="H224" i="60"/>
  <c r="F224" i="60"/>
  <c r="F222" i="60" s="1"/>
  <c r="D224" i="60"/>
  <c r="D222" i="60" s="1"/>
  <c r="L210" i="60"/>
  <c r="J224" i="21"/>
  <c r="B46" i="80" s="1"/>
  <c r="H224" i="21"/>
  <c r="B46" i="79" s="1"/>
  <c r="F224" i="21"/>
  <c r="B46" i="78" s="1"/>
  <c r="D79" i="21"/>
  <c r="L79" i="21" s="1"/>
  <c r="U112" i="63"/>
  <c r="U7" i="63" s="1"/>
  <c r="D157" i="60"/>
  <c r="L157" i="60" s="1"/>
  <c r="AS110" i="63"/>
  <c r="AS109" i="63"/>
  <c r="AS108" i="63"/>
  <c r="AS107" i="63"/>
  <c r="AS106" i="63"/>
  <c r="AS105" i="63"/>
  <c r="AS104" i="63"/>
  <c r="AS103" i="63"/>
  <c r="AS102" i="63"/>
  <c r="AS101" i="63"/>
  <c r="AS100" i="63"/>
  <c r="AS99" i="63"/>
  <c r="AS98" i="63"/>
  <c r="AS97" i="63"/>
  <c r="AS96" i="63"/>
  <c r="AS95" i="63"/>
  <c r="AS94" i="63"/>
  <c r="AS93" i="63"/>
  <c r="AS92" i="63"/>
  <c r="AS91" i="63"/>
  <c r="AS90" i="63"/>
  <c r="AS89" i="63"/>
  <c r="AS88" i="63"/>
  <c r="AS87" i="63"/>
  <c r="AS86" i="63"/>
  <c r="AS85" i="63"/>
  <c r="AS84" i="63"/>
  <c r="AS83" i="63"/>
  <c r="AS82" i="63"/>
  <c r="AS81" i="63"/>
  <c r="AS80" i="63"/>
  <c r="AS79" i="63"/>
  <c r="AS78" i="63"/>
  <c r="AS77" i="63"/>
  <c r="AS76" i="63"/>
  <c r="AS75" i="63"/>
  <c r="AS74" i="63"/>
  <c r="AS73" i="63"/>
  <c r="AS72" i="63"/>
  <c r="AS71" i="63"/>
  <c r="AS70" i="63"/>
  <c r="AS69" i="63"/>
  <c r="AS68" i="63"/>
  <c r="AS67" i="63"/>
  <c r="AS66" i="63"/>
  <c r="AS65" i="63"/>
  <c r="AS64" i="63"/>
  <c r="AS63" i="63"/>
  <c r="AS62" i="63"/>
  <c r="AC6" i="63"/>
  <c r="Y6" i="63"/>
  <c r="U6" i="63"/>
  <c r="AW5" i="63"/>
  <c r="V5" i="63"/>
  <c r="X112" i="63"/>
  <c r="X7" i="63" s="1"/>
  <c r="W112" i="63"/>
  <c r="W7" i="63" s="1"/>
  <c r="V112" i="63"/>
  <c r="V7" i="63" s="1"/>
  <c r="BB60" i="63"/>
  <c r="BB6" i="63" s="1"/>
  <c r="BA60" i="63"/>
  <c r="AZ60" i="63"/>
  <c r="AY60" i="63"/>
  <c r="AX60" i="63"/>
  <c r="AQ6" i="63"/>
  <c r="AP60" i="63"/>
  <c r="AP6" i="63" s="1"/>
  <c r="AO60" i="63"/>
  <c r="AO6" i="63" s="1"/>
  <c r="AN60" i="63"/>
  <c r="AM60" i="63"/>
  <c r="AM6" i="63" s="1"/>
  <c r="AN6" i="63" s="1"/>
  <c r="AK60" i="63"/>
  <c r="AK6" i="63" s="1"/>
  <c r="AJ60" i="63"/>
  <c r="AJ6" i="63" s="1"/>
  <c r="AH60" i="63"/>
  <c r="AF60" i="63"/>
  <c r="AF6" i="63" s="1"/>
  <c r="AD60" i="63"/>
  <c r="AD6" i="63" s="1"/>
  <c r="Z60" i="63"/>
  <c r="H7" i="21" s="1"/>
  <c r="T60" i="63"/>
  <c r="X60" i="63"/>
  <c r="X6" i="63" s="1"/>
  <c r="W60" i="63"/>
  <c r="W6" i="63" s="1"/>
  <c r="V60" i="63"/>
  <c r="V6" i="63" s="1"/>
  <c r="AQ5" i="63"/>
  <c r="AP31" i="63"/>
  <c r="F19" i="21" s="1"/>
  <c r="F21" i="21" s="1"/>
  <c r="AO31" i="63"/>
  <c r="AN31" i="63"/>
  <c r="AM31" i="63"/>
  <c r="AM5" i="63" s="1"/>
  <c r="AN5" i="63" s="1"/>
  <c r="W31" i="63"/>
  <c r="W5" i="63" s="1"/>
  <c r="BA9" i="63"/>
  <c r="AZ9" i="63"/>
  <c r="AY9" i="63"/>
  <c r="AY4" i="63" s="1"/>
  <c r="AX9" i="63"/>
  <c r="AW9" i="63"/>
  <c r="AW4" i="63" s="1"/>
  <c r="AQ9" i="63"/>
  <c r="AQ4" i="63" s="1"/>
  <c r="AP9" i="63"/>
  <c r="AO9" i="63"/>
  <c r="AO4" i="63" s="1"/>
  <c r="AM9" i="63"/>
  <c r="AM4" i="63" s="1"/>
  <c r="AJ9" i="63"/>
  <c r="AJ4" i="63" s="1"/>
  <c r="AI9" i="63"/>
  <c r="AI4" i="63" s="1"/>
  <c r="AH9" i="63"/>
  <c r="AH4" i="63" s="1"/>
  <c r="AG9" i="63"/>
  <c r="AF9" i="63"/>
  <c r="AF4" i="63" s="1"/>
  <c r="AD9" i="63"/>
  <c r="AD4" i="63" s="1"/>
  <c r="AC9" i="63"/>
  <c r="AC4" i="63" s="1"/>
  <c r="AA9" i="63"/>
  <c r="AA4" i="63" s="1"/>
  <c r="Z9" i="63"/>
  <c r="Z4" i="63" s="1"/>
  <c r="Y9" i="63"/>
  <c r="Y4" i="63" s="1"/>
  <c r="U9" i="63"/>
  <c r="U4" i="63" s="1"/>
  <c r="T9" i="63"/>
  <c r="T4" i="63" s="1"/>
  <c r="X9" i="63"/>
  <c r="X4" i="63" s="1"/>
  <c r="W9" i="63"/>
  <c r="W4" i="63" s="1"/>
  <c r="V9" i="63"/>
  <c r="V4" i="63" s="1"/>
  <c r="AE110" i="63"/>
  <c r="L110" i="63"/>
  <c r="AE109" i="63"/>
  <c r="L109" i="63"/>
  <c r="P109" i="63" s="1"/>
  <c r="AE108" i="63"/>
  <c r="L108" i="63"/>
  <c r="AE107" i="63"/>
  <c r="L107" i="63"/>
  <c r="P107" i="63" s="1"/>
  <c r="AE106" i="63"/>
  <c r="AA106" i="63"/>
  <c r="L106" i="63"/>
  <c r="S106" i="63" s="1"/>
  <c r="AE105" i="63"/>
  <c r="AA105" i="63"/>
  <c r="L105" i="63"/>
  <c r="AE104" i="63"/>
  <c r="L104" i="63"/>
  <c r="P104" i="63" s="1"/>
  <c r="AE103" i="63"/>
  <c r="L103" i="63"/>
  <c r="S103" i="63" s="1"/>
  <c r="AL103" i="63" s="1"/>
  <c r="AT103" i="63" s="1"/>
  <c r="AV103" i="63" s="1"/>
  <c r="BC103" i="63" s="1"/>
  <c r="L102" i="63"/>
  <c r="L101" i="63"/>
  <c r="AE100" i="63"/>
  <c r="L100" i="63"/>
  <c r="P100" i="63" s="1"/>
  <c r="AE99" i="63"/>
  <c r="L99" i="63"/>
  <c r="P99" i="63" s="1"/>
  <c r="AE98" i="63"/>
  <c r="AA98" i="63"/>
  <c r="L98" i="63"/>
  <c r="AE97" i="63"/>
  <c r="L97" i="63"/>
  <c r="AE96" i="63"/>
  <c r="L96" i="63"/>
  <c r="P96" i="63" s="1"/>
  <c r="AE95" i="63"/>
  <c r="L95" i="63"/>
  <c r="S95" i="63" s="1"/>
  <c r="S94" i="63"/>
  <c r="AE93" i="63"/>
  <c r="L93" i="63"/>
  <c r="S93" i="63" s="1"/>
  <c r="AE92" i="63"/>
  <c r="L92" i="63"/>
  <c r="AE91" i="63"/>
  <c r="S91" i="63"/>
  <c r="AE90" i="63"/>
  <c r="L90" i="63"/>
  <c r="S90" i="63" s="1"/>
  <c r="AE89" i="63"/>
  <c r="L89" i="63"/>
  <c r="S89" i="63" s="1"/>
  <c r="AE88" i="63"/>
  <c r="S88" i="63"/>
  <c r="AE87" i="63"/>
  <c r="AA87" i="63"/>
  <c r="L87" i="63"/>
  <c r="S87" i="63" s="1"/>
  <c r="AE86" i="63"/>
  <c r="S86" i="63"/>
  <c r="AE85" i="63"/>
  <c r="L85" i="63"/>
  <c r="AE84" i="63"/>
  <c r="S84" i="63"/>
  <c r="L83" i="63"/>
  <c r="S83" i="63" s="1"/>
  <c r="AL83" i="63" s="1"/>
  <c r="AT83" i="63" s="1"/>
  <c r="AV83" i="63" s="1"/>
  <c r="BC83" i="63" s="1"/>
  <c r="AE82" i="63"/>
  <c r="S82" i="63"/>
  <c r="AE81" i="63"/>
  <c r="L81" i="63"/>
  <c r="P81" i="63" s="1"/>
  <c r="AE80" i="63"/>
  <c r="L80" i="63"/>
  <c r="P80" i="63" s="1"/>
  <c r="AE79" i="63"/>
  <c r="S79" i="63"/>
  <c r="AE78" i="63"/>
  <c r="L78" i="63"/>
  <c r="AE77" i="63"/>
  <c r="L77" i="63"/>
  <c r="P77" i="63" s="1"/>
  <c r="AA76" i="63"/>
  <c r="L76" i="63"/>
  <c r="P76" i="63" s="1"/>
  <c r="AE75" i="63"/>
  <c r="L75" i="63"/>
  <c r="S75" i="63" s="1"/>
  <c r="AE74" i="63"/>
  <c r="AA74" i="63"/>
  <c r="S74" i="63"/>
  <c r="AE73" i="63"/>
  <c r="S73" i="63"/>
  <c r="AE72" i="63"/>
  <c r="L72" i="63"/>
  <c r="P72" i="63" s="1"/>
  <c r="AE71" i="63"/>
  <c r="L71" i="63"/>
  <c r="P71" i="63" s="1"/>
  <c r="AE70" i="63"/>
  <c r="L70" i="63"/>
  <c r="P70" i="63" s="1"/>
  <c r="AE69" i="63"/>
  <c r="S69" i="63"/>
  <c r="S68" i="63"/>
  <c r="AE67" i="63"/>
  <c r="L67" i="63"/>
  <c r="S67" i="63" s="1"/>
  <c r="AE66" i="63"/>
  <c r="L66" i="63"/>
  <c r="P66" i="63" s="1"/>
  <c r="AE65" i="63"/>
  <c r="L65" i="63"/>
  <c r="AE64" i="63"/>
  <c r="AA64" i="63"/>
  <c r="L64" i="63"/>
  <c r="AE63" i="63"/>
  <c r="L63" i="63"/>
  <c r="S63" i="63" s="1"/>
  <c r="S62" i="63"/>
  <c r="AL62" i="63" s="1"/>
  <c r="AT62" i="63" s="1"/>
  <c r="AI60" i="63"/>
  <c r="AI6" i="63" s="1"/>
  <c r="S81" i="63"/>
  <c r="S109" i="63"/>
  <c r="S72" i="63"/>
  <c r="T6" i="63"/>
  <c r="H12" i="21"/>
  <c r="AG6" i="63"/>
  <c r="AR6" i="63"/>
  <c r="AJ31" i="63"/>
  <c r="AJ5" i="63" s="1"/>
  <c r="AI31" i="63"/>
  <c r="AI5" i="63" s="1"/>
  <c r="AH31" i="63"/>
  <c r="AH5" i="63"/>
  <c r="AG31" i="63"/>
  <c r="AG5" i="63" s="1"/>
  <c r="AF31" i="63"/>
  <c r="AF5" i="63" s="1"/>
  <c r="AD31" i="63"/>
  <c r="AD5" i="63" s="1"/>
  <c r="AC31" i="63"/>
  <c r="AC5" i="63" s="1"/>
  <c r="AA31" i="63"/>
  <c r="Z31" i="63"/>
  <c r="F7" i="21" s="1"/>
  <c r="U31" i="63"/>
  <c r="U5" i="63" s="1"/>
  <c r="T31" i="63"/>
  <c r="T5" i="63" s="1"/>
  <c r="BA31" i="63"/>
  <c r="AZ31" i="63"/>
  <c r="F29" i="21" s="1"/>
  <c r="AX31" i="63"/>
  <c r="F27" i="21" s="1"/>
  <c r="BB112" i="63"/>
  <c r="BB7" i="63" s="1"/>
  <c r="BA112" i="63"/>
  <c r="AZ112" i="63"/>
  <c r="AY112" i="63"/>
  <c r="AX112" i="63"/>
  <c r="J27" i="21" s="1"/>
  <c r="AW112" i="63"/>
  <c r="AW7" i="63" s="1"/>
  <c r="AQ112" i="63"/>
  <c r="AP112" i="63"/>
  <c r="AP7" i="63" s="1"/>
  <c r="AO112" i="63"/>
  <c r="AO7" i="63" s="1"/>
  <c r="AN112" i="63"/>
  <c r="AM112" i="63"/>
  <c r="AM7" i="63" s="1"/>
  <c r="AK112" i="63"/>
  <c r="J15" i="21" s="1"/>
  <c r="AJ112" i="63"/>
  <c r="AJ7" i="63" s="1"/>
  <c r="AI112" i="63"/>
  <c r="AI7" i="63" s="1"/>
  <c r="AH112" i="63"/>
  <c r="AH7" i="63" s="1"/>
  <c r="AG112" i="63"/>
  <c r="AF112" i="63"/>
  <c r="AE112" i="63"/>
  <c r="AD112" i="63"/>
  <c r="AD7" i="63" s="1"/>
  <c r="AC112" i="63"/>
  <c r="AC7" i="63" s="1"/>
  <c r="AA112" i="63"/>
  <c r="AA7" i="63" s="1"/>
  <c r="Z112" i="63"/>
  <c r="Z7" i="63" s="1"/>
  <c r="Y112" i="63"/>
  <c r="Y7" i="63" s="1"/>
  <c r="T112" i="63"/>
  <c r="T7" i="63" s="1"/>
  <c r="L117" i="63"/>
  <c r="P117" i="63" s="1"/>
  <c r="S117" i="63" s="1"/>
  <c r="AL117" i="63" s="1"/>
  <c r="AT117" i="63" s="1"/>
  <c r="AV117" i="63" s="1"/>
  <c r="BC117" i="63" s="1"/>
  <c r="L116" i="63"/>
  <c r="P116" i="63" s="1"/>
  <c r="S116" i="63" s="1"/>
  <c r="L115" i="63"/>
  <c r="P115" i="63" s="1"/>
  <c r="L114" i="63"/>
  <c r="P114" i="63" s="1"/>
  <c r="S114" i="63" s="1"/>
  <c r="P113" i="63"/>
  <c r="S113" i="63" s="1"/>
  <c r="AL113" i="63" s="1"/>
  <c r="AT113" i="63" s="1"/>
  <c r="AV113" i="63" s="1"/>
  <c r="AL25" i="63"/>
  <c r="AL24" i="63"/>
  <c r="AL23" i="63"/>
  <c r="AL22" i="63"/>
  <c r="AT22" i="63" s="1"/>
  <c r="AV22" i="63" s="1"/>
  <c r="BC22" i="63" s="1"/>
  <c r="AL21" i="63"/>
  <c r="AL20" i="63"/>
  <c r="AL19" i="63"/>
  <c r="AL18" i="63"/>
  <c r="AL17" i="63"/>
  <c r="AL16" i="63"/>
  <c r="AL15" i="63"/>
  <c r="AL14" i="63"/>
  <c r="AL13" i="63"/>
  <c r="AL12" i="63"/>
  <c r="AL11" i="63"/>
  <c r="L5" i="21"/>
  <c r="AR7" i="63"/>
  <c r="AX5" i="63"/>
  <c r="AK5" i="63"/>
  <c r="AE58" i="63"/>
  <c r="AE57" i="63"/>
  <c r="AE56" i="63"/>
  <c r="AE55" i="63"/>
  <c r="AE54" i="63"/>
  <c r="AE53" i="63"/>
  <c r="AE52" i="63"/>
  <c r="AE51" i="63"/>
  <c r="AE50" i="63"/>
  <c r="AE49" i="63"/>
  <c r="AE48" i="63"/>
  <c r="AE47" i="63"/>
  <c r="AE46" i="63"/>
  <c r="AE45" i="63"/>
  <c r="AE44" i="63"/>
  <c r="AE43" i="63"/>
  <c r="AE42" i="63"/>
  <c r="AE41" i="63"/>
  <c r="AE40" i="63"/>
  <c r="AE39" i="63"/>
  <c r="AE38" i="63"/>
  <c r="AE37" i="63"/>
  <c r="AE35" i="63"/>
  <c r="AE34" i="63"/>
  <c r="AE33" i="63"/>
  <c r="AE32" i="63"/>
  <c r="AN25" i="63"/>
  <c r="AN24" i="63"/>
  <c r="AS24" i="63" s="1"/>
  <c r="AN23" i="63"/>
  <c r="AS23" i="63" s="1"/>
  <c r="AN22" i="63"/>
  <c r="AS22" i="63" s="1"/>
  <c r="AN21" i="63"/>
  <c r="AS21" i="63" s="1"/>
  <c r="AT21" i="63" s="1"/>
  <c r="AV21" i="63" s="1"/>
  <c r="BC21" i="63" s="1"/>
  <c r="AN20" i="63"/>
  <c r="AS20" i="63" s="1"/>
  <c r="AN19" i="63"/>
  <c r="AS19" i="63" s="1"/>
  <c r="AN18" i="63"/>
  <c r="AS18" i="63" s="1"/>
  <c r="AN17" i="63"/>
  <c r="AS17" i="63" s="1"/>
  <c r="AT17" i="63" s="1"/>
  <c r="AV17" i="63" s="1"/>
  <c r="BC17" i="63" s="1"/>
  <c r="AN16" i="63"/>
  <c r="AS16" i="63" s="1"/>
  <c r="AN15" i="63"/>
  <c r="AS15" i="63" s="1"/>
  <c r="AN14" i="63"/>
  <c r="AS14" i="63" s="1"/>
  <c r="AN13" i="63"/>
  <c r="AS13" i="63" s="1"/>
  <c r="AN12" i="63"/>
  <c r="AN11" i="63"/>
  <c r="AS11" i="63" s="1"/>
  <c r="AN10" i="63"/>
  <c r="AS25" i="63"/>
  <c r="AT25" i="63" s="1"/>
  <c r="AV25" i="63" s="1"/>
  <c r="BC25" i="63" s="1"/>
  <c r="AR12" i="63"/>
  <c r="AR11" i="63"/>
  <c r="AR10" i="63"/>
  <c r="H32" i="63"/>
  <c r="L32" i="63" s="1"/>
  <c r="H33" i="63"/>
  <c r="L33" i="63" s="1"/>
  <c r="O33" i="63" s="1"/>
  <c r="H34" i="63"/>
  <c r="L34" i="63" s="1"/>
  <c r="O34" i="63" s="1"/>
  <c r="P34" i="63" s="1"/>
  <c r="S34" i="63" s="1"/>
  <c r="AL34" i="63" s="1"/>
  <c r="AT34" i="63" s="1"/>
  <c r="AV34" i="63" s="1"/>
  <c r="BC34" i="63" s="1"/>
  <c r="H35" i="63"/>
  <c r="L35" i="63" s="1"/>
  <c r="P35" i="63" s="1"/>
  <c r="S35" i="63" s="1"/>
  <c r="H36" i="63"/>
  <c r="L36" i="63" s="1"/>
  <c r="O36" i="63" s="1"/>
  <c r="P36" i="63" s="1"/>
  <c r="Q36" i="63"/>
  <c r="AB36" i="63" s="1"/>
  <c r="H37" i="63"/>
  <c r="L37" i="63" s="1"/>
  <c r="H38" i="63"/>
  <c r="L38" i="63" s="1"/>
  <c r="H39" i="63"/>
  <c r="L39" i="63" s="1"/>
  <c r="O39" i="63" s="1"/>
  <c r="H41" i="63"/>
  <c r="L41" i="63" s="1"/>
  <c r="H42" i="63"/>
  <c r="L42" i="63" s="1"/>
  <c r="O42" i="63" s="1"/>
  <c r="H43" i="63"/>
  <c r="L43" i="63" s="1"/>
  <c r="O43" i="63" s="1"/>
  <c r="H44" i="63"/>
  <c r="L44" i="63" s="1"/>
  <c r="H45" i="63"/>
  <c r="P45" i="63"/>
  <c r="S45" i="63" s="1"/>
  <c r="H46" i="63"/>
  <c r="L46" i="63" s="1"/>
  <c r="O46" i="63" s="1"/>
  <c r="P46" i="63" s="1"/>
  <c r="S46" i="63" s="1"/>
  <c r="H47" i="63"/>
  <c r="L47" i="63" s="1"/>
  <c r="O47" i="63" s="1"/>
  <c r="P47" i="63" s="1"/>
  <c r="S47" i="63" s="1"/>
  <c r="AL47" i="63" s="1"/>
  <c r="AT47" i="63" s="1"/>
  <c r="AV47" i="63" s="1"/>
  <c r="BC47" i="63" s="1"/>
  <c r="H48" i="63"/>
  <c r="L48" i="63" s="1"/>
  <c r="O48" i="63" s="1"/>
  <c r="P48" i="63" s="1"/>
  <c r="S48" i="63" s="1"/>
  <c r="H49" i="63"/>
  <c r="L49" i="63" s="1"/>
  <c r="O49" i="63" s="1"/>
  <c r="P49" i="63" s="1"/>
  <c r="S49" i="63" s="1"/>
  <c r="H50" i="63"/>
  <c r="L50" i="63" s="1"/>
  <c r="O50" i="63" s="1"/>
  <c r="P50" i="63" s="1"/>
  <c r="S50" i="63" s="1"/>
  <c r="H51" i="63"/>
  <c r="L51" i="63" s="1"/>
  <c r="X51" i="63"/>
  <c r="Y51" i="63" s="1"/>
  <c r="H52" i="63"/>
  <c r="L52" i="63" s="1"/>
  <c r="O52" i="63" s="1"/>
  <c r="P52" i="63" s="1"/>
  <c r="S52" i="63" s="1"/>
  <c r="AL52" i="63" s="1"/>
  <c r="AT52" i="63" s="1"/>
  <c r="AV52" i="63" s="1"/>
  <c r="BC52" i="63" s="1"/>
  <c r="H53" i="63"/>
  <c r="L53" i="63" s="1"/>
  <c r="O53" i="63" s="1"/>
  <c r="O54" i="63"/>
  <c r="P54" i="63" s="1"/>
  <c r="S54" i="63" s="1"/>
  <c r="H55" i="63"/>
  <c r="L55" i="63" s="1"/>
  <c r="O55" i="63" s="1"/>
  <c r="P55" i="63" s="1"/>
  <c r="X55" i="63" s="1"/>
  <c r="Y55" i="63" s="1"/>
  <c r="H56" i="63"/>
  <c r="L56" i="63" s="1"/>
  <c r="O56" i="63" s="1"/>
  <c r="P56" i="63" s="1"/>
  <c r="S56" i="63" s="1"/>
  <c r="AL56" i="63" s="1"/>
  <c r="AT56" i="63" s="1"/>
  <c r="AV56" i="63" s="1"/>
  <c r="BC56" i="63" s="1"/>
  <c r="H57" i="63"/>
  <c r="L57" i="63" s="1"/>
  <c r="L26" i="63"/>
  <c r="P26" i="63" s="1"/>
  <c r="S26" i="63" s="1"/>
  <c r="AE26" i="63"/>
  <c r="L27" i="63"/>
  <c r="P27" i="63" s="1"/>
  <c r="AE27" i="63"/>
  <c r="L28" i="63"/>
  <c r="P28" i="63" s="1"/>
  <c r="S28" i="63" s="1"/>
  <c r="AL28" i="63" s="1"/>
  <c r="AT28" i="63" s="1"/>
  <c r="AV28" i="63" s="1"/>
  <c r="BC28" i="63" s="1"/>
  <c r="AE28" i="63"/>
  <c r="L29" i="63"/>
  <c r="P29" i="63" s="1"/>
  <c r="S29" i="63" s="1"/>
  <c r="AE29" i="63"/>
  <c r="F31" i="61"/>
  <c r="G31" i="61" s="1"/>
  <c r="E30" i="61"/>
  <c r="F30" i="61" s="1"/>
  <c r="G30" i="61" s="1"/>
  <c r="E29" i="61"/>
  <c r="F29" i="61" s="1"/>
  <c r="G29" i="61" s="1"/>
  <c r="E28" i="61"/>
  <c r="F28" i="61" s="1"/>
  <c r="G28" i="61" s="1"/>
  <c r="E27" i="61"/>
  <c r="F27" i="61" s="1"/>
  <c r="G27" i="61" s="1"/>
  <c r="E26" i="61"/>
  <c r="E25" i="61"/>
  <c r="F25" i="61" s="1"/>
  <c r="G25" i="61" s="1"/>
  <c r="E24" i="61"/>
  <c r="F24" i="61"/>
  <c r="G24" i="61" s="1"/>
  <c r="F23" i="61"/>
  <c r="G23" i="61" s="1"/>
  <c r="E22" i="61"/>
  <c r="E21" i="61"/>
  <c r="F21" i="61"/>
  <c r="G21" i="61" s="1"/>
  <c r="E20" i="61"/>
  <c r="F20" i="61" s="1"/>
  <c r="G20" i="61" s="1"/>
  <c r="F19" i="61"/>
  <c r="G19" i="61" s="1"/>
  <c r="E18" i="61"/>
  <c r="F18" i="61"/>
  <c r="G18" i="61" s="1"/>
  <c r="E17" i="61"/>
  <c r="F17" i="61" s="1"/>
  <c r="G17" i="61" s="1"/>
  <c r="F16" i="61"/>
  <c r="G16" i="61" s="1"/>
  <c r="F15" i="61"/>
  <c r="G15" i="61" s="1"/>
  <c r="E14" i="61"/>
  <c r="F14" i="61" s="1"/>
  <c r="G14" i="61" s="1"/>
  <c r="E13" i="61"/>
  <c r="F13" i="61" s="1"/>
  <c r="G13" i="61" s="1"/>
  <c r="E12" i="61"/>
  <c r="F12" i="61" s="1"/>
  <c r="G12" i="61" s="1"/>
  <c r="E11" i="61"/>
  <c r="F11" i="61" s="1"/>
  <c r="G11" i="61" s="1"/>
  <c r="E10" i="61"/>
  <c r="F10" i="61" s="1"/>
  <c r="G10" i="61" s="1"/>
  <c r="E9" i="61"/>
  <c r="F9" i="61" s="1"/>
  <c r="G9" i="61" s="1"/>
  <c r="E7" i="61"/>
  <c r="F7" i="61" s="1"/>
  <c r="G7" i="61" s="1"/>
  <c r="E6" i="61"/>
  <c r="F6" i="61" s="1"/>
  <c r="G6" i="61" s="1"/>
  <c r="F5" i="61"/>
  <c r="G5" i="61"/>
  <c r="E4" i="61"/>
  <c r="F4" i="61" s="1"/>
  <c r="G4" i="61" s="1"/>
  <c r="F26" i="61"/>
  <c r="G26" i="61" s="1"/>
  <c r="D3" i="61"/>
  <c r="O40" i="63"/>
  <c r="P40" i="63" s="1"/>
  <c r="S40" i="63" s="1"/>
  <c r="L40" i="21"/>
  <c r="L41" i="21"/>
  <c r="L42" i="21"/>
  <c r="L44" i="21"/>
  <c r="L45" i="21"/>
  <c r="L46" i="21"/>
  <c r="L47" i="21"/>
  <c r="L48" i="21"/>
  <c r="J212" i="60"/>
  <c r="H212" i="60"/>
  <c r="F212" i="60"/>
  <c r="D212" i="60"/>
  <c r="J202" i="60"/>
  <c r="H202" i="60"/>
  <c r="F202" i="60"/>
  <c r="D202" i="60"/>
  <c r="D124" i="60"/>
  <c r="L124" i="60" s="1"/>
  <c r="L335" i="21"/>
  <c r="L334" i="21"/>
  <c r="L332" i="21"/>
  <c r="L331" i="21"/>
  <c r="L330" i="21"/>
  <c r="L329" i="21"/>
  <c r="L328" i="21"/>
  <c r="L327" i="21"/>
  <c r="L326" i="21"/>
  <c r="L323" i="21"/>
  <c r="L322" i="21"/>
  <c r="L321" i="21"/>
  <c r="L320" i="21"/>
  <c r="L319" i="21"/>
  <c r="L317" i="21"/>
  <c r="L316" i="21"/>
  <c r="L314" i="21"/>
  <c r="L313" i="21"/>
  <c r="L312" i="21"/>
  <c r="L311" i="21"/>
  <c r="L310" i="21"/>
  <c r="L309" i="21"/>
  <c r="L308" i="21"/>
  <c r="L307" i="21"/>
  <c r="L306" i="21"/>
  <c r="L305" i="21"/>
  <c r="L304" i="21"/>
  <c r="L303" i="21"/>
  <c r="L301" i="21"/>
  <c r="L300" i="21"/>
  <c r="L299" i="21"/>
  <c r="L298" i="21"/>
  <c r="L297" i="21"/>
  <c r="L328" i="60"/>
  <c r="L316" i="60"/>
  <c r="L302" i="21"/>
  <c r="L315" i="21"/>
  <c r="L244" i="21"/>
  <c r="L324" i="21"/>
  <c r="L333" i="21"/>
  <c r="B27" i="53"/>
  <c r="B28" i="53"/>
  <c r="L327" i="60"/>
  <c r="E28" i="53" s="1"/>
  <c r="L238" i="60"/>
  <c r="E19" i="53" s="1"/>
  <c r="L63" i="60"/>
  <c r="L52" i="60"/>
  <c r="L74" i="60"/>
  <c r="D253" i="60"/>
  <c r="L253" i="60" s="1"/>
  <c r="D243" i="60"/>
  <c r="L243" i="60" s="1"/>
  <c r="L91" i="60"/>
  <c r="L111" i="60"/>
  <c r="D152" i="60"/>
  <c r="D116" i="60"/>
  <c r="L116" i="60" s="1"/>
  <c r="D176" i="60"/>
  <c r="L176" i="60" s="1"/>
  <c r="L23" i="60"/>
  <c r="D9" i="60"/>
  <c r="L12" i="60"/>
  <c r="L84" i="60"/>
  <c r="L83" i="60"/>
  <c r="L82" i="60"/>
  <c r="L81" i="60"/>
  <c r="L80" i="60"/>
  <c r="L79" i="60"/>
  <c r="L78" i="60"/>
  <c r="L77" i="60"/>
  <c r="L76" i="60"/>
  <c r="L75" i="60"/>
  <c r="L73" i="60"/>
  <c r="L72" i="60"/>
  <c r="L71" i="60"/>
  <c r="L70" i="60"/>
  <c r="L69" i="60"/>
  <c r="L68" i="60"/>
  <c r="L67" i="60"/>
  <c r="L66" i="60"/>
  <c r="L65" i="60"/>
  <c r="L64" i="60"/>
  <c r="L62" i="60"/>
  <c r="L61" i="60"/>
  <c r="L60" i="60"/>
  <c r="L59" i="60"/>
  <c r="L58" i="60"/>
  <c r="L57" i="60"/>
  <c r="L56" i="60"/>
  <c r="L55" i="60"/>
  <c r="L54" i="60"/>
  <c r="L53" i="60"/>
  <c r="L51" i="60"/>
  <c r="L50" i="60"/>
  <c r="L47" i="60"/>
  <c r="L46" i="60"/>
  <c r="L45" i="60"/>
  <c r="L44" i="60"/>
  <c r="L43" i="60"/>
  <c r="L38" i="60"/>
  <c r="L37" i="60"/>
  <c r="L36" i="60"/>
  <c r="L35" i="60"/>
  <c r="L33" i="60"/>
  <c r="L32" i="60"/>
  <c r="L31" i="60"/>
  <c r="L30" i="60"/>
  <c r="L29" i="60"/>
  <c r="L28" i="60"/>
  <c r="L27" i="60"/>
  <c r="L26" i="60"/>
  <c r="L25" i="60"/>
  <c r="L24" i="60"/>
  <c r="L22" i="60"/>
  <c r="L21" i="60"/>
  <c r="L20" i="60"/>
  <c r="L19" i="60"/>
  <c r="L18" i="60"/>
  <c r="L17" i="60"/>
  <c r="L16" i="60"/>
  <c r="L15" i="60"/>
  <c r="L14" i="60"/>
  <c r="L13" i="60"/>
  <c r="L11" i="60"/>
  <c r="L10" i="60"/>
  <c r="L8" i="60"/>
  <c r="L7" i="60"/>
  <c r="L6" i="60"/>
  <c r="L5" i="60"/>
  <c r="L4" i="60"/>
  <c r="L3" i="60"/>
  <c r="D67" i="21"/>
  <c r="L67" i="21" s="1"/>
  <c r="D81" i="21"/>
  <c r="L81" i="21" s="1"/>
  <c r="D91" i="21"/>
  <c r="L91" i="21" s="1"/>
  <c r="L101" i="21"/>
  <c r="D111" i="21"/>
  <c r="L111" i="21" s="1"/>
  <c r="L292" i="21"/>
  <c r="L291" i="21"/>
  <c r="L290" i="21"/>
  <c r="L289" i="21"/>
  <c r="L288" i="21"/>
  <c r="L287" i="21"/>
  <c r="L286" i="21"/>
  <c r="L285" i="21"/>
  <c r="L284" i="21"/>
  <c r="L283" i="21"/>
  <c r="L281" i="21"/>
  <c r="L280" i="21"/>
  <c r="L279" i="21"/>
  <c r="L278" i="21"/>
  <c r="L277" i="21"/>
  <c r="L276" i="21"/>
  <c r="L275" i="21"/>
  <c r="L274" i="21"/>
  <c r="L273" i="21"/>
  <c r="L272" i="21"/>
  <c r="L271" i="21"/>
  <c r="L270" i="21"/>
  <c r="L269" i="21"/>
  <c r="L267" i="21"/>
  <c r="L266" i="21"/>
  <c r="L265" i="21"/>
  <c r="L264" i="21"/>
  <c r="L263" i="21"/>
  <c r="L262" i="21"/>
  <c r="L261" i="21"/>
  <c r="L260" i="21"/>
  <c r="L259" i="21"/>
  <c r="L258" i="21"/>
  <c r="L257" i="21"/>
  <c r="L256" i="21"/>
  <c r="L254" i="21"/>
  <c r="L253" i="21"/>
  <c r="L252" i="21"/>
  <c r="L251" i="21"/>
  <c r="L250" i="21"/>
  <c r="L249" i="21"/>
  <c r="L248" i="21"/>
  <c r="L247" i="21"/>
  <c r="L246" i="21"/>
  <c r="L245" i="21"/>
  <c r="L243" i="21"/>
  <c r="L242" i="21"/>
  <c r="L241" i="21"/>
  <c r="L240" i="21"/>
  <c r="L239" i="21"/>
  <c r="L238" i="21"/>
  <c r="L237" i="21"/>
  <c r="L236" i="21"/>
  <c r="L235" i="21"/>
  <c r="L234" i="21"/>
  <c r="L232" i="21"/>
  <c r="L223" i="21"/>
  <c r="L222" i="21"/>
  <c r="L221" i="21"/>
  <c r="L220" i="21"/>
  <c r="L219" i="21"/>
  <c r="L212" i="21"/>
  <c r="L206" i="21"/>
  <c r="L205" i="21"/>
  <c r="L204" i="21"/>
  <c r="L203" i="21"/>
  <c r="L202" i="21"/>
  <c r="L201" i="21"/>
  <c r="L200" i="21"/>
  <c r="L199" i="21"/>
  <c r="L198" i="21"/>
  <c r="L197" i="21"/>
  <c r="L196" i="21"/>
  <c r="L195" i="21"/>
  <c r="L194" i="21"/>
  <c r="L193" i="21"/>
  <c r="L192" i="21"/>
  <c r="L191" i="21"/>
  <c r="L190" i="21"/>
  <c r="L189" i="21"/>
  <c r="L188" i="21"/>
  <c r="L187" i="21"/>
  <c r="L186" i="21"/>
  <c r="L185" i="21"/>
  <c r="L184" i="21"/>
  <c r="L183" i="21"/>
  <c r="L182" i="21"/>
  <c r="D181" i="21"/>
  <c r="L181" i="21" s="1"/>
  <c r="L180" i="21"/>
  <c r="L179" i="21"/>
  <c r="L178" i="21"/>
  <c r="L177" i="21"/>
  <c r="L176" i="21"/>
  <c r="L175" i="21"/>
  <c r="L174" i="21"/>
  <c r="L173" i="21"/>
  <c r="L172" i="21"/>
  <c r="L171" i="21"/>
  <c r="L170" i="21"/>
  <c r="L169" i="21"/>
  <c r="L167" i="21"/>
  <c r="L166" i="21"/>
  <c r="L165" i="21"/>
  <c r="L164" i="21"/>
  <c r="L163" i="21"/>
  <c r="L162" i="21"/>
  <c r="L161" i="21"/>
  <c r="L160" i="21"/>
  <c r="L159" i="21"/>
  <c r="L158" i="21"/>
  <c r="L156" i="21"/>
  <c r="L155" i="21"/>
  <c r="L154" i="21"/>
  <c r="L153" i="21"/>
  <c r="L152" i="21"/>
  <c r="L151" i="21"/>
  <c r="L150" i="21"/>
  <c r="L149" i="21"/>
  <c r="L148" i="21"/>
  <c r="L147" i="21"/>
  <c r="L145" i="21"/>
  <c r="L143" i="21"/>
  <c r="L142" i="21"/>
  <c r="L141" i="21"/>
  <c r="L140" i="21"/>
  <c r="L139" i="21"/>
  <c r="L136" i="21"/>
  <c r="L135" i="21"/>
  <c r="L134" i="21"/>
  <c r="L133" i="21"/>
  <c r="L132" i="21"/>
  <c r="L131" i="21"/>
  <c r="L130" i="21"/>
  <c r="L129" i="21"/>
  <c r="L128" i="21"/>
  <c r="L127" i="21"/>
  <c r="L126" i="21"/>
  <c r="L125" i="21"/>
  <c r="L124" i="21"/>
  <c r="L123" i="21"/>
  <c r="L122" i="21"/>
  <c r="L121" i="21"/>
  <c r="L120" i="21"/>
  <c r="L119" i="21"/>
  <c r="L118" i="21"/>
  <c r="L117" i="21"/>
  <c r="L116" i="21"/>
  <c r="L115" i="21"/>
  <c r="L114" i="21"/>
  <c r="L113" i="21"/>
  <c r="L112" i="21"/>
  <c r="L110" i="21"/>
  <c r="L109" i="21"/>
  <c r="L108" i="21"/>
  <c r="L107" i="21"/>
  <c r="L106" i="21"/>
  <c r="L105" i="21"/>
  <c r="L104" i="21"/>
  <c r="L103" i="21"/>
  <c r="L102" i="21"/>
  <c r="L100" i="21"/>
  <c r="L99" i="21"/>
  <c r="L98" i="21"/>
  <c r="L97" i="21"/>
  <c r="L96" i="21"/>
  <c r="L95" i="21"/>
  <c r="L94" i="21"/>
  <c r="L93" i="21"/>
  <c r="L92" i="21"/>
  <c r="L90" i="21"/>
  <c r="L89" i="21"/>
  <c r="L88" i="21"/>
  <c r="L87" i="21"/>
  <c r="L86" i="21"/>
  <c r="L85" i="21"/>
  <c r="L84" i="21"/>
  <c r="L83" i="21"/>
  <c r="L82" i="21"/>
  <c r="L78" i="21"/>
  <c r="L77" i="21"/>
  <c r="L76" i="21"/>
  <c r="L75" i="21"/>
  <c r="L74" i="21"/>
  <c r="L73" i="21"/>
  <c r="L72" i="21"/>
  <c r="L71" i="21"/>
  <c r="L70" i="21"/>
  <c r="L69" i="21"/>
  <c r="L68" i="21"/>
  <c r="L66" i="21"/>
  <c r="L268" i="21"/>
  <c r="L282" i="21"/>
  <c r="L233" i="21"/>
  <c r="L255" i="21"/>
  <c r="L62" i="21"/>
  <c r="L61" i="21"/>
  <c r="L60" i="21"/>
  <c r="L59" i="21"/>
  <c r="L57" i="21"/>
  <c r="L56" i="21"/>
  <c r="L54" i="21"/>
  <c r="L53" i="21"/>
  <c r="L38" i="21"/>
  <c r="L37" i="21"/>
  <c r="L35" i="21"/>
  <c r="L34" i="21"/>
  <c r="L33" i="21"/>
  <c r="L88" i="60"/>
  <c r="L89" i="60"/>
  <c r="L90" i="60"/>
  <c r="L92" i="60"/>
  <c r="L93" i="60"/>
  <c r="L94" i="60"/>
  <c r="L95" i="60"/>
  <c r="L96" i="60"/>
  <c r="L97" i="60"/>
  <c r="L98" i="60"/>
  <c r="L99" i="60"/>
  <c r="L102" i="60"/>
  <c r="L103" i="60"/>
  <c r="L104" i="60"/>
  <c r="L105" i="60"/>
  <c r="L106" i="60"/>
  <c r="L107" i="60"/>
  <c r="L108" i="60"/>
  <c r="L109" i="60"/>
  <c r="L110" i="60"/>
  <c r="L112" i="60"/>
  <c r="L113" i="60"/>
  <c r="L114" i="60"/>
  <c r="L115" i="60"/>
  <c r="L117" i="60"/>
  <c r="L118" i="60"/>
  <c r="L119" i="60"/>
  <c r="L120" i="60"/>
  <c r="L121" i="60"/>
  <c r="L122" i="60"/>
  <c r="L123" i="60"/>
  <c r="L125" i="60"/>
  <c r="L126" i="60"/>
  <c r="L127" i="60"/>
  <c r="L128" i="60"/>
  <c r="L129" i="60"/>
  <c r="L130" i="60"/>
  <c r="L131" i="60"/>
  <c r="L132" i="60"/>
  <c r="L133" i="60"/>
  <c r="L134" i="60"/>
  <c r="L135" i="60"/>
  <c r="L136" i="60"/>
  <c r="L137" i="60"/>
  <c r="L138" i="60"/>
  <c r="L139" i="60"/>
  <c r="L140" i="60"/>
  <c r="L141" i="60"/>
  <c r="L142" i="60"/>
  <c r="L143" i="60"/>
  <c r="L144" i="60"/>
  <c r="L145" i="60"/>
  <c r="L146" i="60"/>
  <c r="L148" i="60"/>
  <c r="L149" i="60"/>
  <c r="L150" i="60"/>
  <c r="L151" i="60"/>
  <c r="L153" i="60"/>
  <c r="L154" i="60"/>
  <c r="L155" i="60"/>
  <c r="L156" i="60"/>
  <c r="L158" i="60"/>
  <c r="L159" i="60"/>
  <c r="L160" i="60"/>
  <c r="L161" i="60"/>
  <c r="L162" i="60"/>
  <c r="L163" i="60"/>
  <c r="L164" i="60"/>
  <c r="L165" i="60"/>
  <c r="L166" i="60"/>
  <c r="L167" i="60"/>
  <c r="L168" i="60"/>
  <c r="L169" i="60"/>
  <c r="L170" i="60"/>
  <c r="L171" i="60"/>
  <c r="L172" i="60"/>
  <c r="L173" i="60"/>
  <c r="L174" i="60"/>
  <c r="L177" i="60"/>
  <c r="L178" i="60"/>
  <c r="L179" i="60"/>
  <c r="L180" i="60"/>
  <c r="L181" i="60"/>
  <c r="L182" i="60"/>
  <c r="L183" i="60"/>
  <c r="L184" i="60"/>
  <c r="L185" i="60"/>
  <c r="L186" i="60"/>
  <c r="L187" i="60"/>
  <c r="L188" i="60"/>
  <c r="L189" i="60"/>
  <c r="L190" i="60"/>
  <c r="L191" i="60"/>
  <c r="L192" i="60"/>
  <c r="L195" i="60"/>
  <c r="J196" i="60"/>
  <c r="F196" i="60"/>
  <c r="L197" i="60"/>
  <c r="L198" i="60"/>
  <c r="L199" i="60"/>
  <c r="L200" i="60"/>
  <c r="L201" i="60"/>
  <c r="L203" i="60"/>
  <c r="L204" i="60"/>
  <c r="L205" i="60"/>
  <c r="L206" i="60"/>
  <c r="L207" i="60"/>
  <c r="L208" i="60"/>
  <c r="L209" i="60"/>
  <c r="L211" i="60"/>
  <c r="L213" i="60"/>
  <c r="L214" i="60"/>
  <c r="L215" i="60"/>
  <c r="L217" i="60"/>
  <c r="L218" i="60"/>
  <c r="L219" i="60"/>
  <c r="L220" i="60"/>
  <c r="L221" i="60"/>
  <c r="L223" i="60"/>
  <c r="L231" i="60"/>
  <c r="L232" i="60"/>
  <c r="L233" i="60"/>
  <c r="L234" i="60"/>
  <c r="L235" i="60"/>
  <c r="L236" i="60"/>
  <c r="L237" i="60"/>
  <c r="L240" i="60"/>
  <c r="L241" i="60"/>
  <c r="L242" i="60"/>
  <c r="L244" i="60"/>
  <c r="L245" i="60"/>
  <c r="L246" i="60"/>
  <c r="L247" i="60"/>
  <c r="L248" i="60"/>
  <c r="L249" i="60"/>
  <c r="L250" i="60"/>
  <c r="L251" i="60"/>
  <c r="L252" i="60"/>
  <c r="L254" i="60"/>
  <c r="L255" i="60"/>
  <c r="L256" i="60"/>
  <c r="L257" i="60"/>
  <c r="L258" i="60"/>
  <c r="L259" i="60"/>
  <c r="L260" i="60"/>
  <c r="L261" i="60"/>
  <c r="L262" i="60"/>
  <c r="L263" i="60"/>
  <c r="L264" i="60"/>
  <c r="L267" i="60"/>
  <c r="L268" i="60"/>
  <c r="L269" i="60"/>
  <c r="L271" i="60"/>
  <c r="L272" i="60"/>
  <c r="L273" i="60"/>
  <c r="L274" i="60"/>
  <c r="L275" i="60"/>
  <c r="L276" i="60"/>
  <c r="L277" i="60"/>
  <c r="L278" i="60"/>
  <c r="L279" i="60"/>
  <c r="L281" i="60"/>
  <c r="L282" i="60"/>
  <c r="L283" i="60"/>
  <c r="L284" i="60"/>
  <c r="L285" i="60"/>
  <c r="L286" i="60"/>
  <c r="L287" i="60"/>
  <c r="L288" i="60"/>
  <c r="L289" i="60"/>
  <c r="L290" i="60"/>
  <c r="L291" i="60"/>
  <c r="L296" i="60"/>
  <c r="L297" i="60"/>
  <c r="L298" i="60"/>
  <c r="L299" i="60"/>
  <c r="L300" i="60"/>
  <c r="L303" i="60"/>
  <c r="L304" i="60"/>
  <c r="L305" i="60"/>
  <c r="L306" i="60"/>
  <c r="L307" i="60"/>
  <c r="L310" i="60"/>
  <c r="E25" i="53" s="1"/>
  <c r="L311" i="60"/>
  <c r="L312" i="60"/>
  <c r="L313" i="60"/>
  <c r="L315" i="60"/>
  <c r="L317" i="60"/>
  <c r="L318" i="60"/>
  <c r="L319" i="60"/>
  <c r="L321" i="60"/>
  <c r="L322" i="60"/>
  <c r="L323" i="60"/>
  <c r="L324" i="60"/>
  <c r="L325" i="60"/>
  <c r="L329" i="60"/>
  <c r="L330" i="60"/>
  <c r="L331" i="60"/>
  <c r="H196" i="60"/>
  <c r="D196" i="60"/>
  <c r="L147" i="60"/>
  <c r="L101" i="60"/>
  <c r="L216" i="60"/>
  <c r="L87" i="60"/>
  <c r="L230" i="60"/>
  <c r="L280" i="60"/>
  <c r="L302" i="60"/>
  <c r="L326" i="60"/>
  <c r="E26" i="53" s="1"/>
  <c r="D85" i="60"/>
  <c r="B20" i="77" s="1"/>
  <c r="L144" i="21"/>
  <c r="L146" i="21"/>
  <c r="L157" i="21"/>
  <c r="L100" i="60"/>
  <c r="L270" i="60"/>
  <c r="L292" i="60"/>
  <c r="E20" i="53" s="1"/>
  <c r="L301" i="60"/>
  <c r="L308" i="60"/>
  <c r="S51" i="63"/>
  <c r="L58" i="21"/>
  <c r="L55" i="21"/>
  <c r="AT13" i="63"/>
  <c r="AV13" i="63" s="1"/>
  <c r="BC13" i="63" s="1"/>
  <c r="D26" i="21"/>
  <c r="S99" i="63"/>
  <c r="AG7" i="63"/>
  <c r="P87" i="63"/>
  <c r="S100" i="63"/>
  <c r="AL100" i="63" s="1"/>
  <c r="AL116" i="63"/>
  <c r="AT116" i="63" s="1"/>
  <c r="AV116" i="63" s="1"/>
  <c r="BC116" i="63" s="1"/>
  <c r="AL86" i="63"/>
  <c r="AT86" i="63" s="1"/>
  <c r="AV86" i="63" s="1"/>
  <c r="BC86" i="63" s="1"/>
  <c r="S70" i="63"/>
  <c r="AX7" i="63"/>
  <c r="AP4" i="63"/>
  <c r="P89" i="63"/>
  <c r="S97" i="63"/>
  <c r="AL97" i="63" s="1"/>
  <c r="AT97" i="63" s="1"/>
  <c r="AV97" i="63" s="1"/>
  <c r="BC97" i="63" s="1"/>
  <c r="P97" i="63"/>
  <c r="S77" i="63"/>
  <c r="AL77" i="63" s="1"/>
  <c r="BB9" i="63"/>
  <c r="BB4" i="63" s="1"/>
  <c r="P83" i="63"/>
  <c r="C12" i="59"/>
  <c r="S61" i="63"/>
  <c r="P90" i="63"/>
  <c r="AK4" i="63"/>
  <c r="AY6" i="63"/>
  <c r="AE9" i="63"/>
  <c r="AE4" i="63" s="1"/>
  <c r="AK7" i="63"/>
  <c r="P106" i="63"/>
  <c r="O57" i="63"/>
  <c r="P57" i="63" s="1"/>
  <c r="S57" i="63" s="1"/>
  <c r="S27" i="63"/>
  <c r="AL27" i="63" s="1"/>
  <c r="AT27" i="63" s="1"/>
  <c r="AV27" i="63" s="1"/>
  <c r="BC27" i="63" s="1"/>
  <c r="L20" i="21"/>
  <c r="C20" i="77" l="1"/>
  <c r="B18" i="77"/>
  <c r="AF7" i="63"/>
  <c r="K11" i="21"/>
  <c r="AQ7" i="63"/>
  <c r="K19" i="21"/>
  <c r="D30" i="21"/>
  <c r="E29" i="21"/>
  <c r="AH6" i="63"/>
  <c r="I12" i="21"/>
  <c r="B44" i="79"/>
  <c r="C46" i="79"/>
  <c r="C44" i="79" s="1"/>
  <c r="G12" i="78"/>
  <c r="F9" i="78"/>
  <c r="F23" i="78" s="1"/>
  <c r="M48" i="60"/>
  <c r="G294" i="60"/>
  <c r="I294" i="60"/>
  <c r="K294" i="60"/>
  <c r="M193" i="60"/>
  <c r="D34" i="60"/>
  <c r="C14" i="77" s="1"/>
  <c r="L39" i="60"/>
  <c r="AL90" i="63"/>
  <c r="AT90" i="63" s="1"/>
  <c r="AV90" i="63" s="1"/>
  <c r="BC90" i="63" s="1"/>
  <c r="Z5" i="63"/>
  <c r="AL61" i="63"/>
  <c r="AT61" i="63" s="1"/>
  <c r="AV61" i="63" s="1"/>
  <c r="BC61" i="63" s="1"/>
  <c r="P93" i="63"/>
  <c r="P103" i="63"/>
  <c r="S107" i="63"/>
  <c r="L9" i="60"/>
  <c r="C13" i="77"/>
  <c r="AL50" i="63"/>
  <c r="AT50" i="63" s="1"/>
  <c r="AV50" i="63" s="1"/>
  <c r="BC50" i="63" s="1"/>
  <c r="AL46" i="63"/>
  <c r="AT46" i="63" s="1"/>
  <c r="AV46" i="63" s="1"/>
  <c r="BC46" i="63" s="1"/>
  <c r="AL35" i="63"/>
  <c r="AT35" i="63" s="1"/>
  <c r="AV35" i="63" s="1"/>
  <c r="BC35" i="63" s="1"/>
  <c r="AS10" i="63"/>
  <c r="AT10" i="63" s="1"/>
  <c r="AV10" i="63" s="1"/>
  <c r="BC10" i="63" s="1"/>
  <c r="AT14" i="63"/>
  <c r="AV14" i="63" s="1"/>
  <c r="BC14" i="63" s="1"/>
  <c r="AS112" i="63"/>
  <c r="AS7" i="63" s="1"/>
  <c r="BA7" i="63"/>
  <c r="K29" i="21"/>
  <c r="K24" i="21" s="1"/>
  <c r="F30" i="21"/>
  <c r="G29" i="21"/>
  <c r="AA5" i="63"/>
  <c r="G7" i="21"/>
  <c r="S104" i="63"/>
  <c r="AL104" i="63" s="1"/>
  <c r="AT104" i="63" s="1"/>
  <c r="AV104" i="63" s="1"/>
  <c r="BC104" i="63" s="1"/>
  <c r="AL106" i="63"/>
  <c r="AT106" i="63" s="1"/>
  <c r="AV106" i="63" s="1"/>
  <c r="BC106" i="63" s="1"/>
  <c r="D27" i="21"/>
  <c r="E26" i="21"/>
  <c r="B44" i="78"/>
  <c r="C46" i="78"/>
  <c r="C44" i="78" s="1"/>
  <c r="B44" i="80"/>
  <c r="C46" i="80"/>
  <c r="C44" i="80" s="1"/>
  <c r="B44" i="77"/>
  <c r="C46" i="77"/>
  <c r="D209" i="21"/>
  <c r="B42" i="77" s="1"/>
  <c r="C42" i="77" s="1"/>
  <c r="C42" i="81" s="1"/>
  <c r="C10" i="56"/>
  <c r="M209" i="21"/>
  <c r="AL57" i="63"/>
  <c r="AT57" i="63" s="1"/>
  <c r="AV57" i="63" s="1"/>
  <c r="BC57" i="63" s="1"/>
  <c r="S66" i="63"/>
  <c r="AL70" i="63"/>
  <c r="AT70" i="63" s="1"/>
  <c r="AV70" i="63" s="1"/>
  <c r="BC70" i="63" s="1"/>
  <c r="AL48" i="63"/>
  <c r="AT48" i="63" s="1"/>
  <c r="AV48" i="63" s="1"/>
  <c r="BC48" i="63" s="1"/>
  <c r="T3" i="63"/>
  <c r="AS6" i="63"/>
  <c r="AL94" i="63"/>
  <c r="AT94" i="63" s="1"/>
  <c r="AV94" i="63" s="1"/>
  <c r="BC94" i="63" s="1"/>
  <c r="C11" i="66"/>
  <c r="AB9" i="63"/>
  <c r="AB4" i="63" s="1"/>
  <c r="AB112" i="63"/>
  <c r="S80" i="63"/>
  <c r="AL80" i="63" s="1"/>
  <c r="AT80" i="63" s="1"/>
  <c r="AV80" i="63" s="1"/>
  <c r="BC80" i="63" s="1"/>
  <c r="AX4" i="63"/>
  <c r="D265" i="60"/>
  <c r="L265" i="60" s="1"/>
  <c r="E14" i="53" s="1"/>
  <c r="AT100" i="63"/>
  <c r="AV100" i="63" s="1"/>
  <c r="BC100" i="63" s="1"/>
  <c r="AL29" i="63"/>
  <c r="AT29" i="63" s="1"/>
  <c r="AV29" i="63" s="1"/>
  <c r="BC29" i="63" s="1"/>
  <c r="S76" i="63"/>
  <c r="AL87" i="63"/>
  <c r="AT87" i="63" s="1"/>
  <c r="AV87" i="63" s="1"/>
  <c r="BC87" i="63" s="1"/>
  <c r="AL95" i="63"/>
  <c r="AT95" i="63" s="1"/>
  <c r="AV95" i="63" s="1"/>
  <c r="BC95" i="63" s="1"/>
  <c r="AP5" i="63"/>
  <c r="AP3" i="63" s="1"/>
  <c r="AL107" i="63"/>
  <c r="AT107" i="63" s="1"/>
  <c r="AV107" i="63" s="1"/>
  <c r="BC107" i="63" s="1"/>
  <c r="BA5" i="63"/>
  <c r="AL26" i="63"/>
  <c r="AT26" i="63" s="1"/>
  <c r="AV26" i="63" s="1"/>
  <c r="BC26" i="63" s="1"/>
  <c r="AT20" i="63"/>
  <c r="AV20" i="63" s="1"/>
  <c r="BC20" i="63" s="1"/>
  <c r="AT24" i="63"/>
  <c r="AV24" i="63" s="1"/>
  <c r="BC24" i="63" s="1"/>
  <c r="J19" i="21"/>
  <c r="J21" i="21" s="1"/>
  <c r="AZ5" i="63"/>
  <c r="AL81" i="63"/>
  <c r="AT81" i="63" s="1"/>
  <c r="AV81" i="63" s="1"/>
  <c r="BC81" i="63" s="1"/>
  <c r="U3" i="63"/>
  <c r="AL69" i="63"/>
  <c r="AT69" i="63" s="1"/>
  <c r="AV69" i="63" s="1"/>
  <c r="BC69" i="63" s="1"/>
  <c r="AL73" i="63"/>
  <c r="AT73" i="63" s="1"/>
  <c r="AV73" i="63" s="1"/>
  <c r="BC73" i="63" s="1"/>
  <c r="P75" i="63"/>
  <c r="O37" i="63"/>
  <c r="P37" i="63" s="1"/>
  <c r="S37" i="63" s="1"/>
  <c r="AL37" i="63" s="1"/>
  <c r="AT37" i="63" s="1"/>
  <c r="AV37" i="63" s="1"/>
  <c r="BC37" i="63" s="1"/>
  <c r="BB3" i="63"/>
  <c r="AL40" i="63"/>
  <c r="AT40" i="63" s="1"/>
  <c r="AV40" i="63" s="1"/>
  <c r="BC40" i="63" s="1"/>
  <c r="AT18" i="63"/>
  <c r="AV18" i="63" s="1"/>
  <c r="BC18" i="63" s="1"/>
  <c r="AE36" i="63"/>
  <c r="AR9" i="63"/>
  <c r="AR4" i="63" s="1"/>
  <c r="AR3" i="63" s="1"/>
  <c r="AT16" i="63"/>
  <c r="AV16" i="63" s="1"/>
  <c r="BC16" i="63" s="1"/>
  <c r="AT11" i="63"/>
  <c r="AV11" i="63" s="1"/>
  <c r="BC11" i="63" s="1"/>
  <c r="AT19" i="63"/>
  <c r="AV19" i="63" s="1"/>
  <c r="BC19" i="63" s="1"/>
  <c r="AT23" i="63"/>
  <c r="AV23" i="63" s="1"/>
  <c r="BC23" i="63" s="1"/>
  <c r="AC3" i="63"/>
  <c r="S96" i="63"/>
  <c r="AL96" i="63" s="1"/>
  <c r="AT96" i="63" s="1"/>
  <c r="AV96" i="63" s="1"/>
  <c r="BC96" i="63" s="1"/>
  <c r="AL89" i="63"/>
  <c r="AT89" i="63" s="1"/>
  <c r="AV89" i="63" s="1"/>
  <c r="BC89" i="63" s="1"/>
  <c r="AL93" i="63"/>
  <c r="AT93" i="63" s="1"/>
  <c r="AV93" i="63" s="1"/>
  <c r="BC93" i="63" s="1"/>
  <c r="V3" i="63"/>
  <c r="AS60" i="63"/>
  <c r="AL45" i="63"/>
  <c r="AT45" i="63" s="1"/>
  <c r="AV45" i="63" s="1"/>
  <c r="BC45" i="63" s="1"/>
  <c r="AB60" i="63"/>
  <c r="AB6" i="63" s="1"/>
  <c r="AL99" i="63"/>
  <c r="AT99" i="63" s="1"/>
  <c r="AV99" i="63" s="1"/>
  <c r="BC99" i="63" s="1"/>
  <c r="AL51" i="63"/>
  <c r="AT51" i="63" s="1"/>
  <c r="AV51" i="63" s="1"/>
  <c r="BC51" i="63" s="1"/>
  <c r="AL54" i="63"/>
  <c r="AT54" i="63" s="1"/>
  <c r="AV54" i="63" s="1"/>
  <c r="BC54" i="63" s="1"/>
  <c r="AL66" i="63"/>
  <c r="AT66" i="63" s="1"/>
  <c r="AV66" i="63" s="1"/>
  <c r="BC66" i="63" s="1"/>
  <c r="AF3" i="63"/>
  <c r="AJ3" i="63"/>
  <c r="AD3" i="63"/>
  <c r="AL68" i="63"/>
  <c r="AT68" i="63" s="1"/>
  <c r="AV68" i="63" s="1"/>
  <c r="BC68" i="63" s="1"/>
  <c r="L224" i="60"/>
  <c r="L63" i="21"/>
  <c r="AS12" i="63"/>
  <c r="AS9" i="63" s="1"/>
  <c r="AS4" i="63" s="1"/>
  <c r="J11" i="21"/>
  <c r="AE7" i="63"/>
  <c r="AL114" i="63"/>
  <c r="AT114" i="63" s="1"/>
  <c r="AV114" i="63" s="1"/>
  <c r="BC114" i="63" s="1"/>
  <c r="AO5" i="63"/>
  <c r="AO3" i="63" s="1"/>
  <c r="AS31" i="63"/>
  <c r="AS5" i="63" s="1"/>
  <c r="AL9" i="63"/>
  <c r="AL4" i="63" s="1"/>
  <c r="S9" i="63"/>
  <c r="S4" i="63" s="1"/>
  <c r="P53" i="63"/>
  <c r="S53" i="63" s="1"/>
  <c r="AL53" i="63" s="1"/>
  <c r="AT53" i="63" s="1"/>
  <c r="AV53" i="63" s="1"/>
  <c r="BC53" i="63" s="1"/>
  <c r="D8" i="21"/>
  <c r="D17" i="21" s="1"/>
  <c r="S55" i="63"/>
  <c r="AL55" i="63" s="1"/>
  <c r="AT55" i="63" s="1"/>
  <c r="AV55" i="63" s="1"/>
  <c r="BC55" i="63" s="1"/>
  <c r="P9" i="63"/>
  <c r="P4" i="63" s="1"/>
  <c r="P95" i="63"/>
  <c r="Z6" i="63"/>
  <c r="Z3" i="63" s="1"/>
  <c r="AE31" i="63"/>
  <c r="AE5" i="63" s="1"/>
  <c r="AL109" i="63"/>
  <c r="AT109" i="63" s="1"/>
  <c r="AV109" i="63" s="1"/>
  <c r="BC109" i="63" s="1"/>
  <c r="P63" i="63"/>
  <c r="S102" i="63"/>
  <c r="AL102" i="63" s="1"/>
  <c r="AT102" i="63" s="1"/>
  <c r="AV102" i="63" s="1"/>
  <c r="BC102" i="63" s="1"/>
  <c r="P102" i="63"/>
  <c r="P110" i="63"/>
  <c r="S110" i="63"/>
  <c r="AL110" i="63" s="1"/>
  <c r="AT110" i="63" s="1"/>
  <c r="AV110" i="63" s="1"/>
  <c r="BC110" i="63" s="1"/>
  <c r="AW3" i="63"/>
  <c r="AH3" i="63"/>
  <c r="AB31" i="63"/>
  <c r="AB5" i="63" s="1"/>
  <c r="AL49" i="63"/>
  <c r="AT49" i="63" s="1"/>
  <c r="AV49" i="63" s="1"/>
  <c r="BC49" i="63" s="1"/>
  <c r="AI3" i="63"/>
  <c r="AL91" i="63"/>
  <c r="AT91" i="63" s="1"/>
  <c r="AV91" i="63" s="1"/>
  <c r="BC91" i="63" s="1"/>
  <c r="AG4" i="63"/>
  <c r="AG3" i="63" s="1"/>
  <c r="O58" i="63"/>
  <c r="P58" i="63" s="1"/>
  <c r="S58" i="63" s="1"/>
  <c r="AL58" i="63" s="1"/>
  <c r="AT58" i="63" s="1"/>
  <c r="AV58" i="63" s="1"/>
  <c r="BC58" i="63" s="1"/>
  <c r="H228" i="60"/>
  <c r="L85" i="60"/>
  <c r="E18" i="53" s="1"/>
  <c r="E17" i="53" s="1"/>
  <c r="O44" i="63"/>
  <c r="P44" i="63" s="1"/>
  <c r="S44" i="63" s="1"/>
  <c r="AL44" i="63" s="1"/>
  <c r="AT44" i="63" s="1"/>
  <c r="AV44" i="63" s="1"/>
  <c r="BC44" i="63" s="1"/>
  <c r="AL76" i="63"/>
  <c r="AT76" i="63" s="1"/>
  <c r="AV76" i="63" s="1"/>
  <c r="BC76" i="63" s="1"/>
  <c r="AL84" i="63"/>
  <c r="AT84" i="63" s="1"/>
  <c r="AV84" i="63" s="1"/>
  <c r="BC84" i="63" s="1"/>
  <c r="P98" i="63"/>
  <c r="S98" i="63"/>
  <c r="AL98" i="63" s="1"/>
  <c r="AT98" i="63" s="1"/>
  <c r="AV98" i="63" s="1"/>
  <c r="BC98" i="63" s="1"/>
  <c r="W3" i="63"/>
  <c r="AQ3" i="63"/>
  <c r="AT77" i="63"/>
  <c r="AV77" i="63" s="1"/>
  <c r="BC77" i="63" s="1"/>
  <c r="AT15" i="63"/>
  <c r="AV15" i="63" s="1"/>
  <c r="BC15" i="63" s="1"/>
  <c r="AK3" i="63"/>
  <c r="S36" i="63"/>
  <c r="AL36" i="63" s="1"/>
  <c r="AT36" i="63" s="1"/>
  <c r="AV36" i="63" s="1"/>
  <c r="BC36" i="63" s="1"/>
  <c r="D228" i="60"/>
  <c r="B10" i="77" s="1"/>
  <c r="L26" i="21"/>
  <c r="AL63" i="63"/>
  <c r="AT63" i="63" s="1"/>
  <c r="AV63" i="63" s="1"/>
  <c r="BC63" i="63" s="1"/>
  <c r="AL67" i="63"/>
  <c r="AT67" i="63" s="1"/>
  <c r="AV67" i="63" s="1"/>
  <c r="BC67" i="63" s="1"/>
  <c r="AL72" i="63"/>
  <c r="AT72" i="63" s="1"/>
  <c r="AV72" i="63" s="1"/>
  <c r="BC72" i="63" s="1"/>
  <c r="AL75" i="63"/>
  <c r="AT75" i="63" s="1"/>
  <c r="AV75" i="63" s="1"/>
  <c r="BC75" i="63" s="1"/>
  <c r="AL79" i="63"/>
  <c r="AT79" i="63" s="1"/>
  <c r="AV79" i="63" s="1"/>
  <c r="BC79" i="63" s="1"/>
  <c r="AL82" i="63"/>
  <c r="AT82" i="63" s="1"/>
  <c r="AV82" i="63" s="1"/>
  <c r="BC82" i="63" s="1"/>
  <c r="AL88" i="63"/>
  <c r="AT88" i="63" s="1"/>
  <c r="AV88" i="63" s="1"/>
  <c r="BC88" i="63" s="1"/>
  <c r="D11" i="66"/>
  <c r="H64" i="21"/>
  <c r="B37" i="79" s="1"/>
  <c r="C37" i="79" s="1"/>
  <c r="L39" i="21"/>
  <c r="D64" i="21"/>
  <c r="B37" i="77" s="1"/>
  <c r="C37" i="77" s="1"/>
  <c r="L309" i="60"/>
  <c r="D12" i="59"/>
  <c r="AV62" i="63"/>
  <c r="BC113" i="63"/>
  <c r="S115" i="63"/>
  <c r="P112" i="63"/>
  <c r="P7" i="63" s="1"/>
  <c r="P65" i="63"/>
  <c r="S65" i="63"/>
  <c r="AL65" i="63" s="1"/>
  <c r="AT65" i="63" s="1"/>
  <c r="AV65" i="63" s="1"/>
  <c r="BC65" i="63" s="1"/>
  <c r="S85" i="63"/>
  <c r="AL85" i="63" s="1"/>
  <c r="AT85" i="63" s="1"/>
  <c r="AV85" i="63" s="1"/>
  <c r="BC85" i="63" s="1"/>
  <c r="P85" i="63"/>
  <c r="P67" i="63"/>
  <c r="AE60" i="63"/>
  <c r="F22" i="61"/>
  <c r="G22" i="61" s="1"/>
  <c r="G3" i="61" s="1"/>
  <c r="E3" i="61"/>
  <c r="P33" i="63"/>
  <c r="S33" i="63" s="1"/>
  <c r="AL33" i="63" s="1"/>
  <c r="AT33" i="63" s="1"/>
  <c r="AV33" i="63" s="1"/>
  <c r="BC33" i="63" s="1"/>
  <c r="AL74" i="63"/>
  <c r="AT74" i="63" s="1"/>
  <c r="AV74" i="63" s="1"/>
  <c r="BC74" i="63" s="1"/>
  <c r="AA60" i="63"/>
  <c r="AB7" i="63"/>
  <c r="L9" i="21"/>
  <c r="O41" i="63"/>
  <c r="P41" i="63" s="1"/>
  <c r="S71" i="63"/>
  <c r="AL71" i="63" s="1"/>
  <c r="AT71" i="63" s="1"/>
  <c r="AV71" i="63" s="1"/>
  <c r="BC71" i="63" s="1"/>
  <c r="AN9" i="63"/>
  <c r="AN7" i="63"/>
  <c r="AM3" i="63"/>
  <c r="AZ7" i="63"/>
  <c r="J29" i="21"/>
  <c r="L196" i="60"/>
  <c r="L152" i="60"/>
  <c r="D175" i="60"/>
  <c r="P42" i="63"/>
  <c r="S42" i="63" s="1"/>
  <c r="AL42" i="63" s="1"/>
  <c r="AT42" i="63" s="1"/>
  <c r="AV42" i="63" s="1"/>
  <c r="BC42" i="63" s="1"/>
  <c r="O38" i="63"/>
  <c r="P38" i="63" s="1"/>
  <c r="S64" i="63"/>
  <c r="P64" i="63"/>
  <c r="P92" i="63"/>
  <c r="S92" i="63"/>
  <c r="AL92" i="63" s="1"/>
  <c r="AT92" i="63" s="1"/>
  <c r="AV92" i="63" s="1"/>
  <c r="BC92" i="63" s="1"/>
  <c r="P105" i="63"/>
  <c r="S105" i="63"/>
  <c r="AL105" i="63" s="1"/>
  <c r="AT105" i="63" s="1"/>
  <c r="AV105" i="63" s="1"/>
  <c r="BC105" i="63" s="1"/>
  <c r="AZ4" i="63"/>
  <c r="D29" i="21"/>
  <c r="H30" i="21"/>
  <c r="L30" i="21" s="1"/>
  <c r="BA6" i="63"/>
  <c r="AY5" i="63"/>
  <c r="L10" i="21"/>
  <c r="P101" i="63"/>
  <c r="S101" i="63"/>
  <c r="AL101" i="63" s="1"/>
  <c r="AT101" i="63" s="1"/>
  <c r="AV101" i="63" s="1"/>
  <c r="BC101" i="63" s="1"/>
  <c r="S108" i="63"/>
  <c r="AL108" i="63" s="1"/>
  <c r="AT108" i="63" s="1"/>
  <c r="AV108" i="63" s="1"/>
  <c r="BC108" i="63" s="1"/>
  <c r="P108" i="63"/>
  <c r="H27" i="21"/>
  <c r="L27" i="21" s="1"/>
  <c r="AX6" i="63"/>
  <c r="O32" i="63"/>
  <c r="P32" i="63" s="1"/>
  <c r="AY7" i="63"/>
  <c r="BA4" i="63"/>
  <c r="P39" i="63"/>
  <c r="S39" i="63" s="1"/>
  <c r="AL39" i="63" s="1"/>
  <c r="AT39" i="63" s="1"/>
  <c r="AV39" i="63" s="1"/>
  <c r="BC39" i="63" s="1"/>
  <c r="P43" i="63"/>
  <c r="S43" i="63" s="1"/>
  <c r="AL43" i="63" s="1"/>
  <c r="AT43" i="63" s="1"/>
  <c r="AV43" i="63" s="1"/>
  <c r="BC43" i="63" s="1"/>
  <c r="P78" i="63"/>
  <c r="S78" i="63"/>
  <c r="AL78" i="63" s="1"/>
  <c r="AT78" i="63" s="1"/>
  <c r="AV78" i="63" s="1"/>
  <c r="BC78" i="63" s="1"/>
  <c r="AZ6" i="63"/>
  <c r="F228" i="60"/>
  <c r="F294" i="60" s="1"/>
  <c r="L202" i="60"/>
  <c r="L36" i="21"/>
  <c r="L4" i="21"/>
  <c r="L12" i="21"/>
  <c r="L15" i="21"/>
  <c r="L7" i="21"/>
  <c r="L293" i="21"/>
  <c r="B20" i="53" s="1"/>
  <c r="L31" i="21"/>
  <c r="L230" i="21"/>
  <c r="B19" i="53" s="1"/>
  <c r="F64" i="21"/>
  <c r="B37" i="78" s="1"/>
  <c r="C37" i="78" s="1"/>
  <c r="L49" i="21"/>
  <c r="L52" i="21"/>
  <c r="J64" i="21"/>
  <c r="B37" i="80" s="1"/>
  <c r="C37" i="80" s="1"/>
  <c r="D137" i="21"/>
  <c r="L213" i="21"/>
  <c r="L224" i="21" s="1"/>
  <c r="B18" i="53" s="1"/>
  <c r="L212" i="60"/>
  <c r="L34" i="60"/>
  <c r="D48" i="60"/>
  <c r="B12" i="77" s="1"/>
  <c r="C12" i="77" s="1"/>
  <c r="C12" i="81" s="1"/>
  <c r="B12" i="81" s="1"/>
  <c r="J228" i="60"/>
  <c r="C10" i="80" s="1"/>
  <c r="L222" i="60"/>
  <c r="B10" i="80" l="1"/>
  <c r="C9" i="80"/>
  <c r="C23" i="80" s="1"/>
  <c r="L137" i="21"/>
  <c r="B14" i="53" s="1"/>
  <c r="B38" i="77"/>
  <c r="C38" i="77" s="1"/>
  <c r="C38" i="81" s="1"/>
  <c r="B38" i="81" s="1"/>
  <c r="H294" i="60"/>
  <c r="B10" i="79"/>
  <c r="C46" i="81"/>
  <c r="C44" i="77"/>
  <c r="F12" i="53"/>
  <c r="M294" i="60"/>
  <c r="F11" i="53"/>
  <c r="P8" i="72" s="1"/>
  <c r="G12" i="81"/>
  <c r="G9" i="78"/>
  <c r="G23" i="78" s="1"/>
  <c r="M12" i="21"/>
  <c r="I17" i="21"/>
  <c r="I22" i="21" s="1"/>
  <c r="K21" i="21"/>
  <c r="M19" i="21"/>
  <c r="M11" i="21"/>
  <c r="K17" i="21"/>
  <c r="L19" i="21"/>
  <c r="C37" i="81"/>
  <c r="B37" i="81" s="1"/>
  <c r="C10" i="77"/>
  <c r="E24" i="21"/>
  <c r="M26" i="21"/>
  <c r="M7" i="21"/>
  <c r="G17" i="21"/>
  <c r="M29" i="21"/>
  <c r="G24" i="21"/>
  <c r="F36" i="80"/>
  <c r="G36" i="80" s="1"/>
  <c r="C13" i="81"/>
  <c r="B13" i="81" s="1"/>
  <c r="B13" i="77"/>
  <c r="C14" i="81"/>
  <c r="B14" i="81" s="1"/>
  <c r="B14" i="77"/>
  <c r="C20" i="81"/>
  <c r="C18" i="77"/>
  <c r="L209" i="21"/>
  <c r="B42" i="81"/>
  <c r="AX3" i="63"/>
  <c r="L29" i="21"/>
  <c r="AS3" i="63"/>
  <c r="AB3" i="63"/>
  <c r="BA3" i="63"/>
  <c r="F3" i="61"/>
  <c r="AT12" i="63"/>
  <c r="AV12" i="63" s="1"/>
  <c r="B17" i="53"/>
  <c r="E16" i="53" s="1"/>
  <c r="B34" i="53" s="1"/>
  <c r="X38" i="63"/>
  <c r="S38" i="63"/>
  <c r="P31" i="63"/>
  <c r="P5" i="63" s="1"/>
  <c r="S32" i="63"/>
  <c r="L64" i="21"/>
  <c r="B13" i="53" s="1"/>
  <c r="P60" i="63"/>
  <c r="P6" i="63" s="1"/>
  <c r="L8" i="21"/>
  <c r="AA6" i="63"/>
  <c r="AA3" i="63" s="1"/>
  <c r="AL115" i="63"/>
  <c r="S112" i="63"/>
  <c r="S60" i="63"/>
  <c r="AL64" i="63"/>
  <c r="AT64" i="63" s="1"/>
  <c r="L11" i="21"/>
  <c r="AE6" i="63"/>
  <c r="AE3" i="63" s="1"/>
  <c r="AY3" i="63"/>
  <c r="L175" i="60"/>
  <c r="D193" i="60"/>
  <c r="B11" i="77" s="1"/>
  <c r="C11" i="77" s="1"/>
  <c r="C11" i="81" s="1"/>
  <c r="B11" i="81" s="1"/>
  <c r="AN4" i="63"/>
  <c r="AN3" i="63" s="1"/>
  <c r="L28" i="21"/>
  <c r="AZ3" i="63"/>
  <c r="X41" i="63"/>
  <c r="Y41" i="63" s="1"/>
  <c r="S41" i="63"/>
  <c r="BC62" i="63"/>
  <c r="J294" i="60"/>
  <c r="L228" i="60"/>
  <c r="L48" i="60"/>
  <c r="M24" i="21" l="1"/>
  <c r="C12" i="53" s="1"/>
  <c r="P21" i="72" s="1"/>
  <c r="C21" i="72" s="1"/>
  <c r="F36" i="78"/>
  <c r="G36" i="78" s="1"/>
  <c r="M17" i="21"/>
  <c r="G22" i="21"/>
  <c r="C9" i="77"/>
  <c r="C23" i="77" s="1"/>
  <c r="C29" i="77" s="1"/>
  <c r="F35" i="79"/>
  <c r="I295" i="21"/>
  <c r="I338" i="21"/>
  <c r="C8" i="72"/>
  <c r="B9" i="79"/>
  <c r="C10" i="79"/>
  <c r="C10" i="81" s="1"/>
  <c r="AT9" i="63"/>
  <c r="AT4" i="63" s="1"/>
  <c r="B20" i="81"/>
  <c r="B18" i="81" s="1"/>
  <c r="C18" i="81"/>
  <c r="F36" i="77"/>
  <c r="E295" i="21"/>
  <c r="B9" i="77"/>
  <c r="B23" i="77" s="1"/>
  <c r="B29" i="77" s="1"/>
  <c r="K22" i="21"/>
  <c r="M21" i="21"/>
  <c r="F12" i="81"/>
  <c r="F9" i="81" s="1"/>
  <c r="F23" i="81" s="1"/>
  <c r="G9" i="81"/>
  <c r="G23" i="81" s="1"/>
  <c r="F10" i="53"/>
  <c r="P9" i="72"/>
  <c r="Q9" i="72" s="1"/>
  <c r="B46" i="81"/>
  <c r="B44" i="81" s="1"/>
  <c r="C44" i="81"/>
  <c r="P3" i="63"/>
  <c r="AL41" i="63"/>
  <c r="AT41" i="63" s="1"/>
  <c r="AV41" i="63" s="1"/>
  <c r="BC41" i="63" s="1"/>
  <c r="L193" i="60"/>
  <c r="E12" i="53" s="1"/>
  <c r="D294" i="60"/>
  <c r="AT115" i="63"/>
  <c r="AV115" i="63" s="1"/>
  <c r="AL112" i="63"/>
  <c r="D334" i="60"/>
  <c r="AV64" i="63"/>
  <c r="AT60" i="63"/>
  <c r="BC12" i="63"/>
  <c r="AV9" i="63"/>
  <c r="L18" i="21"/>
  <c r="D21" i="21"/>
  <c r="H17" i="21"/>
  <c r="H22" i="21" s="1"/>
  <c r="B35" i="79" s="1"/>
  <c r="AL60" i="63"/>
  <c r="S6" i="63"/>
  <c r="AL6" i="63" s="1"/>
  <c r="AT6" i="63" s="1"/>
  <c r="X31" i="63"/>
  <c r="X5" i="63" s="1"/>
  <c r="X3" i="63" s="1"/>
  <c r="Y38" i="63"/>
  <c r="Y31" i="63" s="1"/>
  <c r="S7" i="63"/>
  <c r="J17" i="21"/>
  <c r="J22" i="21" s="1"/>
  <c r="B35" i="80" s="1"/>
  <c r="AL32" i="63"/>
  <c r="S31" i="63"/>
  <c r="E11" i="53"/>
  <c r="E13" i="53"/>
  <c r="B10" i="81" l="1"/>
  <c r="B9" i="81" s="1"/>
  <c r="B23" i="81" s="1"/>
  <c r="C9" i="81"/>
  <c r="C23" i="81" s="1"/>
  <c r="I314" i="60"/>
  <c r="I341" i="21"/>
  <c r="F34" i="79"/>
  <c r="F50" i="79" s="1"/>
  <c r="F55" i="79" s="1"/>
  <c r="G35" i="79"/>
  <c r="G34" i="79" s="1"/>
  <c r="G50" i="79" s="1"/>
  <c r="G55" i="79" s="1"/>
  <c r="F21" i="53"/>
  <c r="K295" i="21"/>
  <c r="F35" i="80"/>
  <c r="K338" i="21"/>
  <c r="G36" i="77"/>
  <c r="G34" i="77" s="1"/>
  <c r="G50" i="77" s="1"/>
  <c r="F34" i="77"/>
  <c r="F50" i="77" s="1"/>
  <c r="B23" i="79"/>
  <c r="C9" i="79"/>
  <c r="C23" i="79" s="1"/>
  <c r="O8" i="72"/>
  <c r="Q8" i="72" s="1"/>
  <c r="F35" i="78"/>
  <c r="G295" i="21"/>
  <c r="M295" i="21" s="1"/>
  <c r="M22" i="21"/>
  <c r="C11" i="53" s="1"/>
  <c r="G338" i="21"/>
  <c r="G341" i="21" s="1"/>
  <c r="G314" i="60" s="1"/>
  <c r="O21" i="72"/>
  <c r="Q21" i="72" s="1"/>
  <c r="C35" i="80"/>
  <c r="C35" i="79"/>
  <c r="D335" i="60"/>
  <c r="L294" i="60"/>
  <c r="L6" i="21"/>
  <c r="Y5" i="63"/>
  <c r="Y3" i="63" s="1"/>
  <c r="L21" i="21"/>
  <c r="D22" i="21"/>
  <c r="B35" i="77" s="1"/>
  <c r="AL7" i="63"/>
  <c r="AT7" i="63" s="1"/>
  <c r="AT112" i="63"/>
  <c r="BC115" i="63"/>
  <c r="BC112" i="63" s="1"/>
  <c r="AV112" i="63"/>
  <c r="S5" i="63"/>
  <c r="AL38" i="63"/>
  <c r="AT38" i="63" s="1"/>
  <c r="AV38" i="63" s="1"/>
  <c r="BC38" i="63" s="1"/>
  <c r="BC64" i="63"/>
  <c r="AV60" i="63"/>
  <c r="AT32" i="63"/>
  <c r="AV32" i="63" s="1"/>
  <c r="BC9" i="63"/>
  <c r="AV4" i="63"/>
  <c r="E10" i="53"/>
  <c r="C10" i="53" l="1"/>
  <c r="P20" i="72"/>
  <c r="G35" i="78"/>
  <c r="F34" i="78"/>
  <c r="F50" i="78" s="1"/>
  <c r="F55" i="78" s="1"/>
  <c r="G35" i="80"/>
  <c r="G34" i="80" s="1"/>
  <c r="G50" i="80" s="1"/>
  <c r="G55" i="80" s="1"/>
  <c r="F34" i="80"/>
  <c r="F50" i="80" s="1"/>
  <c r="F55" i="80" s="1"/>
  <c r="G36" i="81"/>
  <c r="F36" i="81" s="1"/>
  <c r="F27" i="79"/>
  <c r="I320" i="60"/>
  <c r="I332" i="60" s="1"/>
  <c r="I334" i="60" s="1"/>
  <c r="F27" i="78"/>
  <c r="G320" i="60"/>
  <c r="G332" i="60" s="1"/>
  <c r="G334" i="60" s="1"/>
  <c r="E318" i="21"/>
  <c r="K314" i="60"/>
  <c r="K341" i="21"/>
  <c r="C35" i="77"/>
  <c r="AL31" i="63"/>
  <c r="AT31" i="63" s="1"/>
  <c r="AT5" i="63" s="1"/>
  <c r="AT3" i="63" s="1"/>
  <c r="D24" i="21"/>
  <c r="B36" i="77" s="1"/>
  <c r="C36" i="77" s="1"/>
  <c r="BC4" i="63"/>
  <c r="BC32" i="63"/>
  <c r="AV31" i="63"/>
  <c r="F17" i="21"/>
  <c r="F22" i="21" s="1"/>
  <c r="B35" i="78" s="1"/>
  <c r="L3" i="21"/>
  <c r="L17" i="21" s="1"/>
  <c r="L22" i="21" s="1"/>
  <c r="B11" i="53" s="1"/>
  <c r="BC60" i="63"/>
  <c r="H24" i="21"/>
  <c r="B36" i="79" s="1"/>
  <c r="AV6" i="63"/>
  <c r="BC6" i="63" s="1"/>
  <c r="AL5" i="63"/>
  <c r="AL3" i="63" s="1"/>
  <c r="S3" i="63"/>
  <c r="AV7" i="63"/>
  <c r="BC7" i="63" s="1"/>
  <c r="J24" i="21"/>
  <c r="B36" i="80" s="1"/>
  <c r="E21" i="53"/>
  <c r="C35" i="78" l="1"/>
  <c r="E325" i="21"/>
  <c r="M318" i="21"/>
  <c r="F52" i="77"/>
  <c r="C25" i="53"/>
  <c r="F24" i="78"/>
  <c r="F29" i="78" s="1"/>
  <c r="F57" i="78" s="1"/>
  <c r="G27" i="78"/>
  <c r="G27" i="79"/>
  <c r="G24" i="79" s="1"/>
  <c r="G29" i="79" s="1"/>
  <c r="F24" i="79"/>
  <c r="F29" i="79" s="1"/>
  <c r="F57" i="79" s="1"/>
  <c r="Q20" i="72"/>
  <c r="F27" i="80"/>
  <c r="G27" i="80" s="1"/>
  <c r="K320" i="60"/>
  <c r="K332" i="60" s="1"/>
  <c r="K334" i="60" s="1"/>
  <c r="M314" i="60"/>
  <c r="G335" i="60"/>
  <c r="G337" i="60"/>
  <c r="I335" i="60"/>
  <c r="I337" i="60"/>
  <c r="G35" i="81"/>
  <c r="G34" i="78"/>
  <c r="G50" i="78" s="1"/>
  <c r="G55" i="78" s="1"/>
  <c r="C21" i="53"/>
  <c r="F9" i="53"/>
  <c r="C33" i="53" s="1"/>
  <c r="C36" i="80"/>
  <c r="C34" i="80" s="1"/>
  <c r="C50" i="80" s="1"/>
  <c r="C55" i="80" s="1"/>
  <c r="B34" i="80"/>
  <c r="B50" i="80" s="1"/>
  <c r="B55" i="80" s="1"/>
  <c r="C36" i="79"/>
  <c r="C34" i="79" s="1"/>
  <c r="C50" i="79" s="1"/>
  <c r="C55" i="79" s="1"/>
  <c r="B34" i="79"/>
  <c r="B50" i="79" s="1"/>
  <c r="B55" i="79" s="1"/>
  <c r="H338" i="21"/>
  <c r="H295" i="21"/>
  <c r="BC31" i="63"/>
  <c r="AV5" i="63"/>
  <c r="J338" i="21"/>
  <c r="J295" i="21"/>
  <c r="K335" i="60" l="1"/>
  <c r="M335" i="60" s="1"/>
  <c r="K337" i="60"/>
  <c r="G24" i="78"/>
  <c r="G29" i="78" s="1"/>
  <c r="G27" i="81"/>
  <c r="F27" i="81" s="1"/>
  <c r="P28" i="72"/>
  <c r="C24" i="53"/>
  <c r="C23" i="53" s="1"/>
  <c r="C29" i="53"/>
  <c r="F35" i="81"/>
  <c r="F34" i="81" s="1"/>
  <c r="F50" i="81" s="1"/>
  <c r="G34" i="81"/>
  <c r="G50" i="81" s="1"/>
  <c r="N334" i="60"/>
  <c r="F27" i="53"/>
  <c r="P17" i="72" s="1"/>
  <c r="M320" i="60"/>
  <c r="F29" i="53"/>
  <c r="G52" i="77"/>
  <c r="F51" i="77"/>
  <c r="F55" i="77" s="1"/>
  <c r="F57" i="77" s="1"/>
  <c r="M325" i="21"/>
  <c r="E336" i="21"/>
  <c r="C35" i="81"/>
  <c r="J314" i="60"/>
  <c r="C27" i="80" s="1"/>
  <c r="J341" i="21"/>
  <c r="H314" i="60"/>
  <c r="H341" i="21"/>
  <c r="BC5" i="63"/>
  <c r="AV3" i="63"/>
  <c r="BC3" i="63" s="1"/>
  <c r="F24" i="21"/>
  <c r="B36" i="78" s="1"/>
  <c r="L25" i="21"/>
  <c r="J320" i="60"/>
  <c r="J332" i="60" s="1"/>
  <c r="J334" i="60" s="1"/>
  <c r="C36" i="78" l="1"/>
  <c r="C34" i="78" s="1"/>
  <c r="C50" i="78" s="1"/>
  <c r="C55" i="78" s="1"/>
  <c r="B34" i="78"/>
  <c r="B50" i="78" s="1"/>
  <c r="B55" i="78" s="1"/>
  <c r="B57" i="78" s="1"/>
  <c r="M336" i="21"/>
  <c r="E338" i="21"/>
  <c r="C17" i="72"/>
  <c r="P18" i="72"/>
  <c r="C28" i="72"/>
  <c r="P31" i="72"/>
  <c r="G51" i="77"/>
  <c r="G55" i="77" s="1"/>
  <c r="G52" i="81"/>
  <c r="M332" i="60"/>
  <c r="M334" i="60" s="1"/>
  <c r="F24" i="53"/>
  <c r="F23" i="53" s="1"/>
  <c r="C30" i="53"/>
  <c r="B27" i="80"/>
  <c r="C24" i="80"/>
  <c r="C29" i="80" s="1"/>
  <c r="H320" i="60"/>
  <c r="H332" i="60" s="1"/>
  <c r="H334" i="60" s="1"/>
  <c r="B27" i="79"/>
  <c r="B35" i="81"/>
  <c r="J335" i="60"/>
  <c r="J337" i="60"/>
  <c r="L24" i="21"/>
  <c r="F338" i="21"/>
  <c r="F295" i="21"/>
  <c r="O28" i="72" l="1"/>
  <c r="Q28" i="72" s="1"/>
  <c r="C31" i="72"/>
  <c r="O31" i="72" s="1"/>
  <c r="Q31" i="72" s="1"/>
  <c r="E337" i="60"/>
  <c r="M338" i="21"/>
  <c r="E341" i="21"/>
  <c r="F30" i="53"/>
  <c r="F22" i="53"/>
  <c r="C35" i="53" s="1"/>
  <c r="C36" i="53" s="1"/>
  <c r="F52" i="81"/>
  <c r="G51" i="81"/>
  <c r="O17" i="72"/>
  <c r="C18" i="72"/>
  <c r="B12" i="53"/>
  <c r="C36" i="81"/>
  <c r="B24" i="79"/>
  <c r="B29" i="79" s="1"/>
  <c r="B57" i="79" s="1"/>
  <c r="C27" i="79"/>
  <c r="F341" i="21"/>
  <c r="H335" i="60"/>
  <c r="H337" i="60"/>
  <c r="F320" i="60"/>
  <c r="F332" i="60" s="1"/>
  <c r="F334" i="60" s="1"/>
  <c r="F335" i="60" s="1"/>
  <c r="D318" i="21"/>
  <c r="B52" i="77" s="1"/>
  <c r="L314" i="60"/>
  <c r="E27" i="53" s="1"/>
  <c r="M339" i="21" l="1"/>
  <c r="M341" i="21"/>
  <c r="F337" i="60"/>
  <c r="O18" i="72"/>
  <c r="Q18" i="72" s="1"/>
  <c r="C34" i="72"/>
  <c r="C35" i="72" s="1"/>
  <c r="F51" i="81"/>
  <c r="F55" i="81" s="1"/>
  <c r="G55" i="81"/>
  <c r="M337" i="60"/>
  <c r="L335" i="60"/>
  <c r="B36" i="81"/>
  <c r="C24" i="79"/>
  <c r="C29" i="79" s="1"/>
  <c r="C27" i="81"/>
  <c r="B75" i="77"/>
  <c r="B51" i="77"/>
  <c r="C52" i="77"/>
  <c r="E29" i="53"/>
  <c r="L320" i="60"/>
  <c r="L318" i="21"/>
  <c r="D325" i="21"/>
  <c r="B25" i="53"/>
  <c r="B29" i="53" l="1"/>
  <c r="B24" i="53"/>
  <c r="B23" i="53" s="1"/>
  <c r="C51" i="77"/>
  <c r="C52" i="81"/>
  <c r="B27" i="81"/>
  <c r="C24" i="81"/>
  <c r="E24" i="53"/>
  <c r="E23" i="53" s="1"/>
  <c r="L332" i="60"/>
  <c r="L334" i="60" s="1"/>
  <c r="D336" i="21"/>
  <c r="L336" i="21" s="1"/>
  <c r="L325" i="21"/>
  <c r="B52" i="81" l="1"/>
  <c r="B75" i="81" s="1"/>
  <c r="C51" i="81"/>
  <c r="C29" i="81"/>
  <c r="B24" i="81"/>
  <c r="B29" i="81" s="1"/>
  <c r="D208" i="21"/>
  <c r="B41" i="77" s="1"/>
  <c r="C41" i="77" s="1"/>
  <c r="C41" i="81" s="1"/>
  <c r="E30" i="53"/>
  <c r="B41" i="81" l="1"/>
  <c r="B51" i="81"/>
  <c r="D207" i="21"/>
  <c r="L208" i="21"/>
  <c r="D210" i="21" l="1"/>
  <c r="B39" i="77" s="1"/>
  <c r="C39" i="77" s="1"/>
  <c r="L207" i="21"/>
  <c r="E22" i="53"/>
  <c r="B35" i="53" s="1"/>
  <c r="B34" i="77" l="1"/>
  <c r="B50" i="77" s="1"/>
  <c r="B55" i="77" s="1"/>
  <c r="B57" i="77" s="1"/>
  <c r="D295" i="21"/>
  <c r="L210" i="21"/>
  <c r="L338" i="21" s="1"/>
  <c r="D338" i="21"/>
  <c r="L341" i="21" l="1"/>
  <c r="L337" i="60"/>
  <c r="D337" i="60"/>
  <c r="D341" i="21"/>
  <c r="C39" i="81"/>
  <c r="B39" i="81" s="1"/>
  <c r="B15" i="53" s="1"/>
  <c r="B10" i="53" s="1"/>
  <c r="C34" i="77"/>
  <c r="C50" i="77" s="1"/>
  <c r="C55" i="77" s="1"/>
  <c r="L339" i="21"/>
  <c r="L295" i="21"/>
  <c r="B9" i="80"/>
  <c r="B23" i="80" s="1"/>
  <c r="B75" i="80"/>
  <c r="B24" i="80"/>
  <c r="E9" i="53" l="1"/>
  <c r="B33" i="53" s="1"/>
  <c r="B36" i="53" s="1"/>
  <c r="B21" i="53"/>
  <c r="B30" i="53" s="1"/>
  <c r="B34" i="81"/>
  <c r="B50" i="81" s="1"/>
  <c r="B55" i="81" s="1"/>
  <c r="B57" i="81" s="1"/>
  <c r="C34" i="81"/>
  <c r="B29" i="80"/>
  <c r="B57" i="80" s="1"/>
  <c r="C50" i="81" l="1"/>
  <c r="C55" i="81" l="1"/>
  <c r="G28" i="81"/>
  <c r="F28" i="81" s="1"/>
  <c r="G26" i="81"/>
  <c r="G24" i="81" s="1"/>
  <c r="F26" i="80"/>
  <c r="F28" i="80"/>
  <c r="F24" i="80" s="1"/>
  <c r="F26" i="81" l="1"/>
  <c r="G24" i="80"/>
  <c r="G29" i="80" s="1"/>
  <c r="F29" i="80"/>
  <c r="F57" i="80" s="1"/>
  <c r="F24" i="81"/>
  <c r="F29" i="81" s="1"/>
  <c r="F57" i="81" s="1"/>
  <c r="G29" i="81"/>
  <c r="D34" i="72"/>
  <c r="Q17" i="72"/>
  <c r="D35" i="72" l="1"/>
  <c r="E35" i="72" s="1"/>
  <c r="F35" i="72" s="1"/>
  <c r="G35" i="72" s="1"/>
  <c r="H35" i="72" s="1"/>
  <c r="I35" i="72" s="1"/>
  <c r="J35" i="72" s="1"/>
  <c r="K35" i="72" s="1"/>
  <c r="L35" i="72" s="1"/>
  <c r="M35" i="72" s="1"/>
  <c r="N35" i="72" s="1"/>
</calcChain>
</file>

<file path=xl/comments1.xml><?xml version="1.0" encoding="utf-8"?>
<comments xmlns="http://schemas.openxmlformats.org/spreadsheetml/2006/main">
  <authors>
    <author>Jegyző</author>
  </authors>
  <commentList>
    <comment ref="AR112" authorId="0" shapeId="0">
      <text>
        <r>
          <rPr>
            <b/>
            <sz val="9"/>
            <color indexed="81"/>
            <rFont val="Tahoma"/>
            <family val="2"/>
            <charset val="238"/>
          </rPr>
          <t>Jegyző:</t>
        </r>
        <r>
          <rPr>
            <sz val="9"/>
            <color indexed="81"/>
            <rFont val="Tahoma"/>
            <family val="2"/>
            <charset val="238"/>
          </rPr>
          <t xml:space="preserve">
Sztojka Ferenc - ifjúsági klub 75 000 Ft / hónap
Pergel Zsuzsanna - néptánc 30 000 Ft / hónap
</t>
        </r>
      </text>
    </comment>
  </commentList>
</comments>
</file>

<file path=xl/sharedStrings.xml><?xml version="1.0" encoding="utf-8"?>
<sst xmlns="http://schemas.openxmlformats.org/spreadsheetml/2006/main" count="2672" uniqueCount="1663">
  <si>
    <t>KIADÁSOK</t>
  </si>
  <si>
    <t>BEVÉTELEK</t>
  </si>
  <si>
    <t>MŰKÖDÉSI KÖLTSÉGVETÉSI MÉRLEG (működési egyenleg)</t>
  </si>
  <si>
    <t>Működési kiadások</t>
  </si>
  <si>
    <t>Működési bevételek</t>
  </si>
  <si>
    <t>Személyi juttatások (K1)</t>
  </si>
  <si>
    <t>Működési célú támogatások államháztartáson belülről (B1)</t>
  </si>
  <si>
    <t>Munkaadókat terhelő járulékok és szociális hozzájárulási adó (K2)</t>
  </si>
  <si>
    <t>Közhatalmi bevételek (B3)</t>
  </si>
  <si>
    <t>Dologi kiadások (K3)</t>
  </si>
  <si>
    <t>Működési bevételek (B4)</t>
  </si>
  <si>
    <t>Ellátottak pénzbeli juttatásai (K4)</t>
  </si>
  <si>
    <t>Működési célú átvett pénzeszközök (B6)</t>
  </si>
  <si>
    <t>Egyéb működési célú kiadások (K5)</t>
  </si>
  <si>
    <t>FELHALMOZÁSI KÖLTSÉGVETÉSI MÉRLEG (felhalmozási egyenleg)</t>
  </si>
  <si>
    <t>Felhalmozási kiadások</t>
  </si>
  <si>
    <t>Felhalmozási bevételek</t>
  </si>
  <si>
    <t>Beruházások (K6)</t>
  </si>
  <si>
    <t>Felhalmozási célú támogatások államháztartáson belülről (B2)</t>
  </si>
  <si>
    <t>Felújítások (K7)</t>
  </si>
  <si>
    <t>Felhalmozási célú bevételek (B5)</t>
  </si>
  <si>
    <t>Egyéb felhalmozási célú kiadások (K8)</t>
  </si>
  <si>
    <t>Felhalmozási célú átvett pénzeszközök (B7)</t>
  </si>
  <si>
    <t>KÖLTSÉGVETÉSI KIADÁSOK ÖSSZESEN</t>
  </si>
  <si>
    <t>KÖLTSÉGVETÉSI BEVÉTELEK ÖSSZESEN</t>
  </si>
  <si>
    <t xml:space="preserve"> FINANSZÍROZÁSI MÉRLEG (finanszírozási egyenleg)</t>
  </si>
  <si>
    <t>Finanszírozási kiadások</t>
  </si>
  <si>
    <t>Finanszírozási bevételek (B8)</t>
  </si>
  <si>
    <t>Belföldi finanszírozás kiadásai (K91)</t>
  </si>
  <si>
    <t>Belföldi finanszírozás bevételei (B81)</t>
  </si>
  <si>
    <t>ebből: Központi, irányító szervi támogatások folyósítása (K915)</t>
  </si>
  <si>
    <t>Maradvány igénybevétele (B813)</t>
  </si>
  <si>
    <t>Korrekció: belső intézményi támogatások</t>
  </si>
  <si>
    <t>KIADÁSOK ÖSSZESEN</t>
  </si>
  <si>
    <t>BEVÉTELEK ÖSSZESEN</t>
  </si>
  <si>
    <t>jogviszony</t>
  </si>
  <si>
    <t>PÁTY KÖZSÉG ÖNKORMÁNYZATA ÖSSZESEN</t>
  </si>
  <si>
    <t>ÖNKORMÁNYZATI FELADATOK</t>
  </si>
  <si>
    <t>képviselő-testület</t>
  </si>
  <si>
    <t>Pttv.</t>
  </si>
  <si>
    <t>nem képviselő alpolgármester</t>
  </si>
  <si>
    <t>nem képviselő bizottsági tagok</t>
  </si>
  <si>
    <t>védőnői szolgálat</t>
  </si>
  <si>
    <t>Kjt.</t>
  </si>
  <si>
    <t>POLGÁRMESTERI HIVATAL</t>
  </si>
  <si>
    <t>jegyző, aljegyző</t>
  </si>
  <si>
    <t>irodavezető</t>
  </si>
  <si>
    <t>Mt.</t>
  </si>
  <si>
    <t>Adóiroda</t>
  </si>
  <si>
    <t>Igazgatási és Ügyfélszolgálati Iroda</t>
  </si>
  <si>
    <t>Önkormányzati Iroda</t>
  </si>
  <si>
    <t>Pénzügyi Iroda</t>
  </si>
  <si>
    <t>PÁTYOLGATÓ ÓVODA</t>
  </si>
  <si>
    <t>Intézményvezető</t>
  </si>
  <si>
    <t>óvodapedagógus</t>
  </si>
  <si>
    <t>dajka</t>
  </si>
  <si>
    <t>pedagógiai asszisztens</t>
  </si>
  <si>
    <t>gyógypedagógus</t>
  </si>
  <si>
    <t>logopédus</t>
  </si>
  <si>
    <t>titkár</t>
  </si>
  <si>
    <t>fizikai alkalmazott</t>
  </si>
  <si>
    <t>MŰVELŐDÉSI HÁZ, KÖZSÉGI ÉS ISKOLAI KÖNYVTÁR</t>
  </si>
  <si>
    <t>intézményvezető</t>
  </si>
  <si>
    <t>művelődésszervező</t>
  </si>
  <si>
    <t>könyvtáros</t>
  </si>
  <si>
    <t>Sorszám</t>
  </si>
  <si>
    <t>Rovat megnevezése</t>
  </si>
  <si>
    <t>Rovatszám</t>
  </si>
  <si>
    <t>MŰVELŐDÉSI HÁZ, ISKOLAI ÉS KÖZSÉGI KÖNYVTÁR</t>
  </si>
  <si>
    <t>ÖSSZESEN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</si>
  <si>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</si>
  <si>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</si>
  <si>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</si>
  <si>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</si>
  <si>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szociális,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</si>
  <si>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</si>
  <si>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</si>
  <si>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</si>
  <si>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 támogatások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</si>
  <si>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</si>
  <si>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</si>
  <si>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</si>
  <si>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</si>
  <si>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</si>
  <si>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</si>
  <si>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</si>
  <si>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</si>
  <si>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</si>
  <si>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 (=11+…+20)</t>
  </si>
  <si>
    <t>B14</t>
  </si>
  <si>
    <t>11</t>
  </si>
  <si>
    <t>ebből: központi költségvetési szervek</t>
  </si>
  <si>
    <t>B1401</t>
  </si>
  <si>
    <t>12</t>
  </si>
  <si>
    <t>ebből: központi kezelésű előirányzatok</t>
  </si>
  <si>
    <t>B1402</t>
  </si>
  <si>
    <t>13</t>
  </si>
  <si>
    <t>ebből: fejezeti kezelésű előirányzatok EU-s programokra és azok hazai társfinanszírozása</t>
  </si>
  <si>
    <t>B1403</t>
  </si>
  <si>
    <t>14</t>
  </si>
  <si>
    <t>ebből: egyéb fejezeti kezelésű előirányzatok</t>
  </si>
  <si>
    <t>B1404</t>
  </si>
  <si>
    <t>15</t>
  </si>
  <si>
    <t>ebből: társadalombiztosítás pénzügyi alapjai</t>
  </si>
  <si>
    <t>B1405</t>
  </si>
  <si>
    <t>16</t>
  </si>
  <si>
    <t>ebből: elkülönített állami pénzalapok</t>
  </si>
  <si>
    <t>B1406</t>
  </si>
  <si>
    <t>17</t>
  </si>
  <si>
    <t>ebből: helyi önkormányzatok és költségvetési szerveik</t>
  </si>
  <si>
    <t>B1407</t>
  </si>
  <si>
    <t>18</t>
  </si>
  <si>
    <t>ebből: társulások és költségvetési szerveik</t>
  </si>
  <si>
    <t>B1408</t>
  </si>
  <si>
    <t>19</t>
  </si>
  <si>
    <t>ebből: nemzetiségi önkormányzatok és költségvetési szerveik</t>
  </si>
  <si>
    <t>B1409</t>
  </si>
  <si>
    <t>20</t>
  </si>
  <si>
    <t>ebből: térségi fejlesztési tanácsok és költségvetési szerveik</t>
  </si>
  <si>
    <t>B1410</t>
  </si>
  <si>
    <t>Működési célú visszatérítendő támogatások, kölcsönök igénybevétele államháztartáson belülről (=22+…+31)</t>
  </si>
  <si>
    <t>B15</t>
  </si>
  <si>
    <t>22</t>
  </si>
  <si>
    <t>B1501</t>
  </si>
  <si>
    <t>23</t>
  </si>
  <si>
    <t>B1502</t>
  </si>
  <si>
    <t>24</t>
  </si>
  <si>
    <t>B1503</t>
  </si>
  <si>
    <t>25</t>
  </si>
  <si>
    <t>B1504</t>
  </si>
  <si>
    <t>26</t>
  </si>
  <si>
    <t>B1505</t>
  </si>
  <si>
    <t>27</t>
  </si>
  <si>
    <t>B1506</t>
  </si>
  <si>
    <t>28</t>
  </si>
  <si>
    <t>B1507</t>
  </si>
  <si>
    <t>29</t>
  </si>
  <si>
    <t>B1508</t>
  </si>
  <si>
    <t>30</t>
  </si>
  <si>
    <t>B1509</t>
  </si>
  <si>
    <t>31</t>
  </si>
  <si>
    <t>B1510</t>
  </si>
  <si>
    <t>Egyéb működési célú támogatások bevételei államháztartáson belülről (=33+…+42)</t>
  </si>
  <si>
    <t>B16</t>
  </si>
  <si>
    <t>33</t>
  </si>
  <si>
    <t>B1601</t>
  </si>
  <si>
    <t>34</t>
  </si>
  <si>
    <t>B1602</t>
  </si>
  <si>
    <t>35</t>
  </si>
  <si>
    <t>B1603</t>
  </si>
  <si>
    <t>36</t>
  </si>
  <si>
    <t>B1604</t>
  </si>
  <si>
    <t>37</t>
  </si>
  <si>
    <t>B1605</t>
  </si>
  <si>
    <t>védőnői ellátás finanszírozása</t>
  </si>
  <si>
    <t>iskolaorvosi ellátás finanszírozása</t>
  </si>
  <si>
    <t>védőnői jövedelemkiegészítés finanszírozása</t>
  </si>
  <si>
    <t>38</t>
  </si>
  <si>
    <t>B1606</t>
  </si>
  <si>
    <t>39</t>
  </si>
  <si>
    <t>B1607</t>
  </si>
  <si>
    <t>40</t>
  </si>
  <si>
    <t>B1608</t>
  </si>
  <si>
    <t>41</t>
  </si>
  <si>
    <t>B1609</t>
  </si>
  <si>
    <t>42</t>
  </si>
  <si>
    <t>B1610</t>
  </si>
  <si>
    <t>MŰKÖDÉSI CÉLÚ TÁMOGATÁSOK ÁLLAMHÁZTARTÁSON BELÜLRŐL</t>
  </si>
  <si>
    <t>B1</t>
  </si>
  <si>
    <t>44</t>
  </si>
  <si>
    <t>Felhalmozási célú önkormányzati támogatások</t>
  </si>
  <si>
    <t>B21</t>
  </si>
  <si>
    <t>45</t>
  </si>
  <si>
    <t>Felhalmozási célú garancia- és kezességvállalásból származó megtérülések államháztartáson belülről</t>
  </si>
  <si>
    <t>B22</t>
  </si>
  <si>
    <t>46</t>
  </si>
  <si>
    <t>Felhalmozási célú visszatérítendő támogatások, kölcsönök visszatérülése államháztartáson belülről (=47+…+56)</t>
  </si>
  <si>
    <t>B23</t>
  </si>
  <si>
    <t>47</t>
  </si>
  <si>
    <t>B2301</t>
  </si>
  <si>
    <t>48</t>
  </si>
  <si>
    <t>B2302</t>
  </si>
  <si>
    <t>49</t>
  </si>
  <si>
    <t>B2303</t>
  </si>
  <si>
    <t>50</t>
  </si>
  <si>
    <t>B2304</t>
  </si>
  <si>
    <t>51</t>
  </si>
  <si>
    <t>B2305</t>
  </si>
  <si>
    <t>52</t>
  </si>
  <si>
    <t>B2306</t>
  </si>
  <si>
    <t>53</t>
  </si>
  <si>
    <t>B2307</t>
  </si>
  <si>
    <t>54</t>
  </si>
  <si>
    <t>B2308</t>
  </si>
  <si>
    <t>55</t>
  </si>
  <si>
    <t>B2309</t>
  </si>
  <si>
    <t>56</t>
  </si>
  <si>
    <t>B2310</t>
  </si>
  <si>
    <t>Felhalmozási célú visszatérítendő támogatások, kölcsönök igénybevétele államháztartáson belülről (=58+…+67)</t>
  </si>
  <si>
    <t>B24</t>
  </si>
  <si>
    <t>58</t>
  </si>
  <si>
    <t>B2401</t>
  </si>
  <si>
    <t>59</t>
  </si>
  <si>
    <t>B2402</t>
  </si>
  <si>
    <t>60</t>
  </si>
  <si>
    <t>B2403</t>
  </si>
  <si>
    <t>61</t>
  </si>
  <si>
    <t>B2404</t>
  </si>
  <si>
    <t>62</t>
  </si>
  <si>
    <t>B2405</t>
  </si>
  <si>
    <t>63</t>
  </si>
  <si>
    <t>B2406</t>
  </si>
  <si>
    <t>64</t>
  </si>
  <si>
    <t>B2407</t>
  </si>
  <si>
    <t>65</t>
  </si>
  <si>
    <t>B2408</t>
  </si>
  <si>
    <t>66</t>
  </si>
  <si>
    <t>B2409</t>
  </si>
  <si>
    <t>67</t>
  </si>
  <si>
    <t>B2410</t>
  </si>
  <si>
    <t>Egyéb felhalmozási célú támogatások bevételei államháztartáson belülről (=69+…+78)</t>
  </si>
  <si>
    <t>B25</t>
  </si>
  <si>
    <t>69</t>
  </si>
  <si>
    <t>B2501</t>
  </si>
  <si>
    <t>70</t>
  </si>
  <si>
    <t>B2502</t>
  </si>
  <si>
    <t>71</t>
  </si>
  <si>
    <t>B2503</t>
  </si>
  <si>
    <t>72</t>
  </si>
  <si>
    <t>B2504</t>
  </si>
  <si>
    <t>73</t>
  </si>
  <si>
    <t>B2505</t>
  </si>
  <si>
    <t>74</t>
  </si>
  <si>
    <t>B2506</t>
  </si>
  <si>
    <t>75</t>
  </si>
  <si>
    <t>B2507</t>
  </si>
  <si>
    <t>76</t>
  </si>
  <si>
    <t>B2508</t>
  </si>
  <si>
    <t>77</t>
  </si>
  <si>
    <t>B2509</t>
  </si>
  <si>
    <t>78</t>
  </si>
  <si>
    <t>B2510</t>
  </si>
  <si>
    <t>FELHALMOZÁSI CÉLÚ TÁMOGATÁSOK ÁLLAMHÁZTARTÁSON BELÜLRŐL</t>
  </si>
  <si>
    <t>B2</t>
  </si>
  <si>
    <t>Magánszemélyek jövedelemadói (=81+82+83)</t>
  </si>
  <si>
    <t>B311</t>
  </si>
  <si>
    <t>ebből: személyi jövedelemadó</t>
  </si>
  <si>
    <t>B3111</t>
  </si>
  <si>
    <t>ebből: magánszemély jogviszonyának megszűnéséhez kapcsolódó egyes jövedelmek különadója</t>
  </si>
  <si>
    <t>B3112</t>
  </si>
  <si>
    <t>ebből: termőföld bérbeadásából származó jövedelem utáni személyi jövedelemadó</t>
  </si>
  <si>
    <t>B3113</t>
  </si>
  <si>
    <t>Társaságok jövedelemadói (=85+…+92)</t>
  </si>
  <si>
    <t>B312</t>
  </si>
  <si>
    <t>85</t>
  </si>
  <si>
    <t>ebből: társasági adó</t>
  </si>
  <si>
    <t>B3121</t>
  </si>
  <si>
    <t>86</t>
  </si>
  <si>
    <t>ebből: társas vállalkozások különadója</t>
  </si>
  <si>
    <t>B3122</t>
  </si>
  <si>
    <t>87</t>
  </si>
  <si>
    <t>ebből: hitelintézetek és pénzügyi vállalkozások különadója</t>
  </si>
  <si>
    <t>B3123</t>
  </si>
  <si>
    <t>88</t>
  </si>
  <si>
    <t>ebből: hitelintézeti járadék</t>
  </si>
  <si>
    <t>B3124</t>
  </si>
  <si>
    <t>89</t>
  </si>
  <si>
    <t>ebből: pénzügyi szervezetek különadója</t>
  </si>
  <si>
    <t>B3125</t>
  </si>
  <si>
    <t>90</t>
  </si>
  <si>
    <t>ebből: energiaellátók jövedelemadója</t>
  </si>
  <si>
    <t>B3126</t>
  </si>
  <si>
    <t>91</t>
  </si>
  <si>
    <t>ebből: kisvállalati adó</t>
  </si>
  <si>
    <t>B3127</t>
  </si>
  <si>
    <t>92</t>
  </si>
  <si>
    <t>ebből: kisadózó vállalkozások tételes adója</t>
  </si>
  <si>
    <t>B3128</t>
  </si>
  <si>
    <t>Jövedelemadók (=80+84)</t>
  </si>
  <si>
    <t>B31</t>
  </si>
  <si>
    <t>Szociális hozzájárulási adó és járulékok (=95+…+103)</t>
  </si>
  <si>
    <t>B32</t>
  </si>
  <si>
    <t>95</t>
  </si>
  <si>
    <t>ebből: szociális hozzájárulási adó és járulékok</t>
  </si>
  <si>
    <t>B3201</t>
  </si>
  <si>
    <t>96</t>
  </si>
  <si>
    <t>ebből: nyugdíjjárulék és az egészségbiztosítási járulék, ide értve a megállapodás alapján fizetők járulékait</t>
  </si>
  <si>
    <t>B3202</t>
  </si>
  <si>
    <t>97</t>
  </si>
  <si>
    <t>ebből: korkedvezmény-biztosítási járulék</t>
  </si>
  <si>
    <t>B3203</t>
  </si>
  <si>
    <t>98</t>
  </si>
  <si>
    <t>ebből: egészségbiztosítási és munkaerőpiaci járulék</t>
  </si>
  <si>
    <t>B3204</t>
  </si>
  <si>
    <t>99</t>
  </si>
  <si>
    <t>ebből: egészségügyi szolgáltatási járulék</t>
  </si>
  <si>
    <t>B3205</t>
  </si>
  <si>
    <t>100</t>
  </si>
  <si>
    <t>ebből: egyszerűsített közteherviselési hozzájárulás</t>
  </si>
  <si>
    <t>B3206</t>
  </si>
  <si>
    <t>101</t>
  </si>
  <si>
    <t>ebből: biztosítotti nyugdíjjárulék, egészségbiztosítási járulék</t>
  </si>
  <si>
    <t>B3207</t>
  </si>
  <si>
    <t>102</t>
  </si>
  <si>
    <t>ebből: megállapodás alapján fizetők járulék</t>
  </si>
  <si>
    <t>B3208</t>
  </si>
  <si>
    <t>103</t>
  </si>
  <si>
    <t>ebből: munkáltatói táppénz hozzájárulás</t>
  </si>
  <si>
    <t>B3209</t>
  </si>
  <si>
    <t>Bérhez és foglalkoztatáshoz kapcsolódó adók (=105+…+108)</t>
  </si>
  <si>
    <t>B33</t>
  </si>
  <si>
    <t>ebből: szakképzési hozzájárulás</t>
  </si>
  <si>
    <t>B3301</t>
  </si>
  <si>
    <t>ebből: rehabilitációs hozzájárulás</t>
  </si>
  <si>
    <t>B3302</t>
  </si>
  <si>
    <t>ebből: egészségügyi hozzájárulás</t>
  </si>
  <si>
    <t>B3303</t>
  </si>
  <si>
    <t>ebből: egyszerűsített foglalkoztatás utáni közterhek</t>
  </si>
  <si>
    <t>B3304</t>
  </si>
  <si>
    <t>Vagyoni tipusú adók (=110+…+116)</t>
  </si>
  <si>
    <t>B34</t>
  </si>
  <si>
    <t>ebből: építményadó</t>
  </si>
  <si>
    <t>B3401</t>
  </si>
  <si>
    <t>ebből: épület után fizetett idegenforgalmi adó</t>
  </si>
  <si>
    <t>B3402</t>
  </si>
  <si>
    <t>ebből: magánszemélyek kommunális adója</t>
  </si>
  <si>
    <t>B3403</t>
  </si>
  <si>
    <t>ebből: telekadó</t>
  </si>
  <si>
    <t>B3404</t>
  </si>
  <si>
    <t>ebből: cégautóadó</t>
  </si>
  <si>
    <t>B3405</t>
  </si>
  <si>
    <t>ebből: közművezetékek adója</t>
  </si>
  <si>
    <t>B3406</t>
  </si>
  <si>
    <t>ebből: öröklési és ajándékozási illeték</t>
  </si>
  <si>
    <t>B3407</t>
  </si>
  <si>
    <t>Értékesítési és forgalmi adók (=118+…+139)</t>
  </si>
  <si>
    <t>B351</t>
  </si>
  <si>
    <t>118</t>
  </si>
  <si>
    <t>a) az általános forgalmi adót,</t>
  </si>
  <si>
    <t>B351-01</t>
  </si>
  <si>
    <t>119</t>
  </si>
  <si>
    <t>b) a távközlési ágazatot terhelő különadót,</t>
  </si>
  <si>
    <t>B351-02</t>
  </si>
  <si>
    <t>120</t>
  </si>
  <si>
    <t>c) a kiskereskedői ágazatot terhelő különadót,</t>
  </si>
  <si>
    <t>B351-03</t>
  </si>
  <si>
    <t>121</t>
  </si>
  <si>
    <t>d) az energia ágazatot terhelő különadót,</t>
  </si>
  <si>
    <t>B351-04</t>
  </si>
  <si>
    <t>122</t>
  </si>
  <si>
    <t>e) a bank- és biztosítási ágazatot terhelő különadót,</t>
  </si>
  <si>
    <t>B351-05</t>
  </si>
  <si>
    <t>123</t>
  </si>
  <si>
    <t>f) a visszterhes vagyonátruházási illetéket,</t>
  </si>
  <si>
    <t>B351-06</t>
  </si>
  <si>
    <t>124</t>
  </si>
  <si>
    <t>g) az állandó jelleggel végzett iparűzési tevékenység után fizetett helyi iparűzési adót,</t>
  </si>
  <si>
    <t>B351-07</t>
  </si>
  <si>
    <t>125</t>
  </si>
  <si>
    <t>h) az ideiglenes jelleggel végzett tevékenység után fizetett helyi iparűzési adót,</t>
  </si>
  <si>
    <t>B351-08</t>
  </si>
  <si>
    <t>126</t>
  </si>
  <si>
    <t>i) az innovációs járulékot,</t>
  </si>
  <si>
    <t>B351-09</t>
  </si>
  <si>
    <t>127</t>
  </si>
  <si>
    <t>j) az egyszerűsített vállalkozói adót,</t>
  </si>
  <si>
    <t>B351-10</t>
  </si>
  <si>
    <t>128</t>
  </si>
  <si>
    <t>k) a gyógyszer forgalmazási jogosultak befizetéseit [2006. évi XCVIII. tv. 36. § (1) bekezdése],</t>
  </si>
  <si>
    <t>B351-11</t>
  </si>
  <si>
    <t>129</t>
  </si>
  <si>
    <t>l) a gyógyszer nagykereskedést végzők befizetéseit [2006. évi XCVIII. tv. 36. § (2) bekezdése],</t>
  </si>
  <si>
    <t>B351-12</t>
  </si>
  <si>
    <t>130</t>
  </si>
  <si>
    <t>m) a gyógyszergyártók 10%-os befizetési kötelezettségét [2006. évi XCVIII. tv. 40/A. § (1) bekezdése],</t>
  </si>
  <si>
    <t>B351-13</t>
  </si>
  <si>
    <t>131</t>
  </si>
  <si>
    <t>n) Gyógyszer és gyógyászati segédeszköz ismertetés utáni befizetéseket [2006. évi XCVIII. tv. 36. § (4) bekezdése],</t>
  </si>
  <si>
    <t>B351-14</t>
  </si>
  <si>
    <t>132</t>
  </si>
  <si>
    <t>o) a Gyógyszertámogatás többletének sávos kockázatviseléséből származó bevételeket [2006. évi XCVIII. tv. 42. §-a],</t>
  </si>
  <si>
    <t>B351-15</t>
  </si>
  <si>
    <t>133</t>
  </si>
  <si>
    <t>p) a népegészségügyi termékadót,</t>
  </si>
  <si>
    <t>B351-16</t>
  </si>
  <si>
    <t>134</t>
  </si>
  <si>
    <t>q) a dohányipari vállalkozások egészségügyi hozzájárulását,</t>
  </si>
  <si>
    <t>B351-17</t>
  </si>
  <si>
    <t>135</t>
  </si>
  <si>
    <t>r) a távközlési adót,</t>
  </si>
  <si>
    <t>B351-18</t>
  </si>
  <si>
    <t>136</t>
  </si>
  <si>
    <t>s) a pénzügyi tranzakciós illetéket,</t>
  </si>
  <si>
    <t>B351-19</t>
  </si>
  <si>
    <t>137</t>
  </si>
  <si>
    <t>t) a biztosítási adót,</t>
  </si>
  <si>
    <t>B351-20</t>
  </si>
  <si>
    <t>138</t>
  </si>
  <si>
    <t>u) a reklámadót,</t>
  </si>
  <si>
    <t>B351-21</t>
  </si>
  <si>
    <t>139</t>
  </si>
  <si>
    <t>v) a kollektív befektetési formákról és kezelőikről, valamint egyes pénzügyi tárgyú törvények módosításáról szóló 2014. évi XVI. törvény szerinti forgalmazó és a befektetési alap különadóját.</t>
  </si>
  <si>
    <t>B351-22</t>
  </si>
  <si>
    <t>Fogyasztási adók  (=141+142+143)</t>
  </si>
  <si>
    <t>B352</t>
  </si>
  <si>
    <t>ebből: jövedéki adó</t>
  </si>
  <si>
    <t>B3521</t>
  </si>
  <si>
    <t>ebből: regisztrációs adó</t>
  </si>
  <si>
    <t>B3522</t>
  </si>
  <si>
    <t>ebből: energiaadó</t>
  </si>
  <si>
    <t>B3523</t>
  </si>
  <si>
    <t>Pénzügyi monopóliumok nyereségét terhelő adók</t>
  </si>
  <si>
    <t>B353</t>
  </si>
  <si>
    <t>Gépjárműadók (=146+…+149)</t>
  </si>
  <si>
    <t>B354</t>
  </si>
  <si>
    <t>ebből: belföldi gépjárművek adójának a központi költségvetést megillető része</t>
  </si>
  <si>
    <t>B3541</t>
  </si>
  <si>
    <t>ebből: belföldi gépjárművek adójának a helyi önkormányzatot megillető része</t>
  </si>
  <si>
    <t>B3542</t>
  </si>
  <si>
    <t>ebből: külföldi gépjárművek adója</t>
  </si>
  <si>
    <t>B3543</t>
  </si>
  <si>
    <t>ebből: gépjármű túlsúlydíj</t>
  </si>
  <si>
    <t>B3544</t>
  </si>
  <si>
    <t>Egyéb áruhasználati és szolgáltatási adók  (=151+…+167)</t>
  </si>
  <si>
    <t>B355</t>
  </si>
  <si>
    <t>a) a kulturális adót,</t>
  </si>
  <si>
    <t>B355-01</t>
  </si>
  <si>
    <t>b) a baleseti adót,</t>
  </si>
  <si>
    <t>B355-02</t>
  </si>
  <si>
    <t>c) a nukleáris létesítmények Központi Nukleáris Pénzügyi Alapba történő kötelező befizetéseit,</t>
  </si>
  <si>
    <t>B355-03</t>
  </si>
  <si>
    <t>d) a környezetterhelési díjat,</t>
  </si>
  <si>
    <t>B355-04</t>
  </si>
  <si>
    <t>e) a környezetvédelmi termékdíjakat,</t>
  </si>
  <si>
    <t>B355-05</t>
  </si>
  <si>
    <t>f) a bérfőzési szeszadót,</t>
  </si>
  <si>
    <t>B355-06</t>
  </si>
  <si>
    <t>g) a szerencsejáték szervezési díjat,</t>
  </si>
  <si>
    <t>B355-07</t>
  </si>
  <si>
    <t>h) a tartózkodás után fizetett idegenforgalmi adót,</t>
  </si>
  <si>
    <t>B355-08</t>
  </si>
  <si>
    <t>i) a talajterhelési díjat,</t>
  </si>
  <si>
    <t>B355-09</t>
  </si>
  <si>
    <t>j) a vízkészletjárulékot,</t>
  </si>
  <si>
    <t>B355-10</t>
  </si>
  <si>
    <t>k) az állami vadászjegyek díjait,</t>
  </si>
  <si>
    <t>B355-11</t>
  </si>
  <si>
    <t>l) az erdővédelmi járulékot,</t>
  </si>
  <si>
    <t>B355-12</t>
  </si>
  <si>
    <t>m) a földvédelmi járulékot,</t>
  </si>
  <si>
    <t>B355-13</t>
  </si>
  <si>
    <t>n) a halászati haszonbérleti díjat,</t>
  </si>
  <si>
    <t>B355-14</t>
  </si>
  <si>
    <t>o) a hulladéklerakási járulékot,</t>
  </si>
  <si>
    <t>B355-15</t>
  </si>
  <si>
    <t>p) a távhőszolgáltatásról más hőellátásra áttérő által felhasznált hőmennyiség és annak előállítása során a pozitív előjelű széndioxid kibocsátási különbözet után fizetendő díjat,</t>
  </si>
  <si>
    <t>B355-16</t>
  </si>
  <si>
    <t>q) a korábbi évek megszűnt adónemei áthúzódó fizetéseiből befolyt bevételeket.</t>
  </si>
  <si>
    <t>B355-17</t>
  </si>
  <si>
    <t>Termékek és szolgáltatások adói (=117+140+144+145+150)</t>
  </si>
  <si>
    <t>B35</t>
  </si>
  <si>
    <t>Egyéb közhatalmi bevételek (&gt;=170+…+184)</t>
  </si>
  <si>
    <t>B36</t>
  </si>
  <si>
    <t>a) a cégnyilvántartás bevételeit,</t>
  </si>
  <si>
    <t>B3601</t>
  </si>
  <si>
    <t>b) az eljárási illetékeket,</t>
  </si>
  <si>
    <t>B3602</t>
  </si>
  <si>
    <t>c) az igazgatási szolgáltatási díjakat,</t>
  </si>
  <si>
    <t>B3603</t>
  </si>
  <si>
    <t>d) a felügyeleti díjakat,</t>
  </si>
  <si>
    <t>B3604</t>
  </si>
  <si>
    <t>e) az ebrendészeti hozzájárulást,</t>
  </si>
  <si>
    <t>B3605</t>
  </si>
  <si>
    <t>f) a mezőgazdasági termelést érintő időjárási és más természeti kockázatok kezelésről szóló törvény szerinti kárenyhítési hozzájárulást,</t>
  </si>
  <si>
    <t>B3606</t>
  </si>
  <si>
    <t>g) a környezetvédelmi bírságot,</t>
  </si>
  <si>
    <t>B3607</t>
  </si>
  <si>
    <t>h) a természetvédelmi bírságot,</t>
  </si>
  <si>
    <t>B3608</t>
  </si>
  <si>
    <t>i) a műemlékvédelmi bírságot,</t>
  </si>
  <si>
    <t>B3609</t>
  </si>
  <si>
    <t>j) az építésügyi bírságot,</t>
  </si>
  <si>
    <t>B3610</t>
  </si>
  <si>
    <t>k) a szabálysértési pénz- és helyszíni bírság és a közlekedési szabályszegések után kiszabott közigazgatási bírság helyi önkormányzatot megillető részét,</t>
  </si>
  <si>
    <t>B3611</t>
  </si>
  <si>
    <t>l) az egyéb bírságokat,</t>
  </si>
  <si>
    <t>B3612</t>
  </si>
  <si>
    <t>m) a vagyoni típusú települési adókat,</t>
  </si>
  <si>
    <t>B3613</t>
  </si>
  <si>
    <t>n) a jövedelmi típusú települési adókat,</t>
  </si>
  <si>
    <t>B3614</t>
  </si>
  <si>
    <t>o) az egyéb települési adókat,</t>
  </si>
  <si>
    <t>B3615</t>
  </si>
  <si>
    <t>-</t>
  </si>
  <si>
    <t>p) azokat a bevételeket, amelyek megfizetését közhatalmi tevékenység gyakorlása során kötelező jelleggel kell megfizetni, azonban nem számolhatók el a közhatalmi bevételek más rovatain, így különösen a pénzbüntetést és elkobzást, a késedelmi és önellenőrzési pótlékot.</t>
  </si>
  <si>
    <t>B3616</t>
  </si>
  <si>
    <t>KÖZHATALMI BEVÉTELEK</t>
  </si>
  <si>
    <t>B3</t>
  </si>
  <si>
    <t>Készletértékesítés ellenértéke</t>
  </si>
  <si>
    <t>B401</t>
  </si>
  <si>
    <t>Szolgáltatások bevételei</t>
  </si>
  <si>
    <t>B402</t>
  </si>
  <si>
    <t>Szolgáltatások ellenértéke</t>
  </si>
  <si>
    <t>B4020</t>
  </si>
  <si>
    <t>a) ebből: tárgyi eszközök bérbe adásából származó bevétel,</t>
  </si>
  <si>
    <t>B4021</t>
  </si>
  <si>
    <t>b) ebből: utak használata ellenében beszedett használati díj, pótdíj, elektronikus útdíj.</t>
  </si>
  <si>
    <t>B4022</t>
  </si>
  <si>
    <t>Közvetített szolgáltatások ellenértéke</t>
  </si>
  <si>
    <t>B403</t>
  </si>
  <si>
    <t>a) ebből: államháztartáson belül.</t>
  </si>
  <si>
    <t>B4030</t>
  </si>
  <si>
    <t>Tulajdonosi bevételek (&gt;=193+…+198)</t>
  </si>
  <si>
    <t>B404</t>
  </si>
  <si>
    <t>a) ebből: vadászati jog bérbeadásából származó bevétel,</t>
  </si>
  <si>
    <t>B404-01</t>
  </si>
  <si>
    <t>b) ebből: önkormányzati vagyon üzemeltetéséből, koncesszióból származó bevétel,</t>
  </si>
  <si>
    <t>B404-02</t>
  </si>
  <si>
    <t>c) ebből: önkormányzati vagyon vagyonkezelésbe adásából származó bevétel,</t>
  </si>
  <si>
    <t>B404-03</t>
  </si>
  <si>
    <t>d) ebből: állami többségi tulajdonú vállalkozástól kapott osztalék,</t>
  </si>
  <si>
    <t>B404-04</t>
  </si>
  <si>
    <t>e) ebből: önkormányzati többségi tulajdonú vállalkozástól kapott osztalék,</t>
  </si>
  <si>
    <t>B404-05</t>
  </si>
  <si>
    <t>f) ebből: egyéb részesedések után kapott osztalék.</t>
  </si>
  <si>
    <t>B404-06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</si>
  <si>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</si>
  <si>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</si>
  <si>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</si>
  <si>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</si>
  <si>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</si>
  <si>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</si>
  <si>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 (&gt;=203+204+205)</t>
  </si>
  <si>
    <t>B408</t>
  </si>
  <si>
    <t>a) ebből: államháztartáson belül,</t>
  </si>
  <si>
    <t>B4081</t>
  </si>
  <si>
    <t>b) ebből: befektetési jegyek kamatbevételei,</t>
  </si>
  <si>
    <t>B4082</t>
  </si>
  <si>
    <t>c) ebből: fedezeti ügyletek kamatbevételei.</t>
  </si>
  <si>
    <t>B4083</t>
  </si>
  <si>
    <t>Egyéb pénzügyi műveletek bevételei</t>
  </si>
  <si>
    <t>B409</t>
  </si>
  <si>
    <t>a) részesedések értékesítéséhez kapcsolódó realizált nyereség,</t>
  </si>
  <si>
    <t>B4091</t>
  </si>
  <si>
    <t>b) hitelviszonyt megtestesítő értékpapírok értékesítési nyeresége,</t>
  </si>
  <si>
    <t>B4092</t>
  </si>
  <si>
    <t>c) hitelviszonyt megtestesítő értékpapírok kibocsátási nyeresége,</t>
  </si>
  <si>
    <t>B4093</t>
  </si>
  <si>
    <t>d) valuta és deviza eszközök realizált árfolyamnyeresége.</t>
  </si>
  <si>
    <t>B4094</t>
  </si>
  <si>
    <t>Biztosító által fizetett kártérítés</t>
  </si>
  <si>
    <t>B410</t>
  </si>
  <si>
    <t>Egyéb működési bevételek</t>
  </si>
  <si>
    <t>B411</t>
  </si>
  <si>
    <t>a) ebből: a szerződés megerősítésével, a szerződésszegéssel kapcsolatos véglegesen járó bevételek, a szerződésen kívüli károkozásért, személyiségi, dologi vagy más jog megsértéséért, jogalap nélküli gazdagodásért kapott összegek,</t>
  </si>
  <si>
    <t>B411-01</t>
  </si>
  <si>
    <t>b) ebből: költségek visszatérítései</t>
  </si>
  <si>
    <t>B411-02</t>
  </si>
  <si>
    <t>MŰKÖDÉSI BEVÉTELEK</t>
  </si>
  <si>
    <t>B4</t>
  </si>
  <si>
    <t>Immateriális javak értékesítése</t>
  </si>
  <si>
    <t>B51</t>
  </si>
  <si>
    <t>a) ebből: kiotói egységek és kibocsátási egységek eladásából befolyt eladási ár.</t>
  </si>
  <si>
    <t>B51-00</t>
  </si>
  <si>
    <t>b) ebből: termőföld-eladás bevételei.</t>
  </si>
  <si>
    <t>B52-00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</si>
  <si>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</si>
  <si>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</si>
  <si>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</si>
  <si>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</si>
  <si>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</si>
  <si>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</si>
  <si>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a) ebből: privatizációból származó bevétel.</t>
  </si>
  <si>
    <t>B541</t>
  </si>
  <si>
    <t>Részesedések megszűnéséhez kapcsolódó bevételek</t>
  </si>
  <si>
    <t>B55</t>
  </si>
  <si>
    <t>FELHALMOZÁSI BEVÉTELEK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</si>
  <si>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</si>
  <si>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</si>
  <si>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</si>
  <si>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az Európai Uniótól</t>
  </si>
  <si>
    <t>B62</t>
  </si>
  <si>
    <t>Működési célú visszatérítendő támogatások, kölcsönök visszatérülése kormányoktól és más nemzetközi szervezetektől</t>
  </si>
  <si>
    <t>B63</t>
  </si>
  <si>
    <t>Működési célú visszatérítendő támogatások, kölcsönök visszatérülése államháztartáson kívülről</t>
  </si>
  <si>
    <t>B64</t>
  </si>
  <si>
    <t>a) ebből: egyházi jogi személyek,</t>
  </si>
  <si>
    <t>B6401</t>
  </si>
  <si>
    <t>b) ebből: nonprofit gazdasági társaságok,</t>
  </si>
  <si>
    <t>B6402</t>
  </si>
  <si>
    <t>c) ebből: egyéb civil szervezetek,</t>
  </si>
  <si>
    <t>B6403</t>
  </si>
  <si>
    <t>d) ebből: háztartások,</t>
  </si>
  <si>
    <t>B6404</t>
  </si>
  <si>
    <t>e) ebből: pénzügyi vállalkozások,</t>
  </si>
  <si>
    <t>B6405</t>
  </si>
  <si>
    <t>f) ebből: állami többségi tulajdonú nem pénzügyi vállalkozások,</t>
  </si>
  <si>
    <t>B6406</t>
  </si>
  <si>
    <t>g) ebből: önkormányzati többségi tulajdonú nem pénzügyi vállalkozások,</t>
  </si>
  <si>
    <t>B6407</t>
  </si>
  <si>
    <t>h) ebből: egyéb vállalkozások,</t>
  </si>
  <si>
    <t>B6408</t>
  </si>
  <si>
    <t>i) ebből: külföldi szervezetek, személyek.</t>
  </si>
  <si>
    <t>B6409</t>
  </si>
  <si>
    <t>Egyéb működési célú átvett pénzeszközök (=239+…+249)</t>
  </si>
  <si>
    <t>B65</t>
  </si>
  <si>
    <t>ebből: egyházi jogi személyek</t>
  </si>
  <si>
    <t>B6501</t>
  </si>
  <si>
    <t>ebből: nonprofit gazdasági társaságok</t>
  </si>
  <si>
    <t>B6502</t>
  </si>
  <si>
    <t>ebből: egyéb civil szervezetek</t>
  </si>
  <si>
    <t>B6503</t>
  </si>
  <si>
    <t>ebből: háztartások</t>
  </si>
  <si>
    <t>B6504</t>
  </si>
  <si>
    <t>ebből: pénzügyi vállalkozások</t>
  </si>
  <si>
    <t>B6505</t>
  </si>
  <si>
    <t>ebből: állami többségi tulajdonú nem pénzügyi vállalkozások</t>
  </si>
  <si>
    <t>B6506</t>
  </si>
  <si>
    <t>ebből:önkormányzati többségi tulajdonú nem pénzügyi vállalkozások</t>
  </si>
  <si>
    <t>B6507</t>
  </si>
  <si>
    <t>ebből: egyéb vállalkozások</t>
  </si>
  <si>
    <t>B6508</t>
  </si>
  <si>
    <t xml:space="preserve">ebből: Európai Unió </t>
  </si>
  <si>
    <t>B6509</t>
  </si>
  <si>
    <t>ebből: kormányok és nemzetközi szervezetek</t>
  </si>
  <si>
    <t>B6510</t>
  </si>
  <si>
    <t>ebből: egyéb külföldiek</t>
  </si>
  <si>
    <t>B6511</t>
  </si>
  <si>
    <t>MŰKÖDÉSI CÉLÚ ÁTVETT PÉNZESZKÖZÖK (=225+...+228+238)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</si>
  <si>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</si>
  <si>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</si>
  <si>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</si>
  <si>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az Európai Uniótól</t>
  </si>
  <si>
    <t>B72</t>
  </si>
  <si>
    <t>Felhalmozási célú visszatérítendő támogatások, kölcsönök visszatérülése kormányoktól és más nemzetközi szervezetektől</t>
  </si>
  <si>
    <t>B73</t>
  </si>
  <si>
    <t>Felhalmozási célú visszatérítendő támogatások, kölcsönök visszatérülése államháztartáson kívülről (=255+…+263)</t>
  </si>
  <si>
    <t>B74</t>
  </si>
  <si>
    <t>B7401</t>
  </si>
  <si>
    <t>B7402</t>
  </si>
  <si>
    <t>B7403</t>
  </si>
  <si>
    <t>B7404</t>
  </si>
  <si>
    <t>B7405</t>
  </si>
  <si>
    <t>B7406</t>
  </si>
  <si>
    <t>B7407</t>
  </si>
  <si>
    <t>B7408</t>
  </si>
  <si>
    <t>B7409</t>
  </si>
  <si>
    <t>Egyéb felhalmozási célú átvett pénzeszközök (=265+…+275)</t>
  </si>
  <si>
    <t>B75</t>
  </si>
  <si>
    <t>B75-01</t>
  </si>
  <si>
    <t>B75-02</t>
  </si>
  <si>
    <t>B75-03</t>
  </si>
  <si>
    <t>B75-04</t>
  </si>
  <si>
    <t>B75-05</t>
  </si>
  <si>
    <t>B75-06</t>
  </si>
  <si>
    <t>B75-07</t>
  </si>
  <si>
    <t>B75-08</t>
  </si>
  <si>
    <t>B75-09</t>
  </si>
  <si>
    <t>B75-10</t>
  </si>
  <si>
    <t>B75-11</t>
  </si>
  <si>
    <t>FELHALMOZÁSI CÉLÚ ÁTVETT PÉNZESZKÖZÖK</t>
  </si>
  <si>
    <t>B7</t>
  </si>
  <si>
    <t>KÖLTSÉGVETÉSI BEVÉTELEK (=43+79+185+215+224+250+276)</t>
  </si>
  <si>
    <t>B1-B7</t>
  </si>
  <si>
    <t>Hosszú lejáratú hitelek, kölcsönök felvétele pénzügyi vállalkozástól</t>
  </si>
  <si>
    <t>B8111</t>
  </si>
  <si>
    <t>Likviditási célú hitelek, kölcsönök felvétele pénzügyi vállalkozástól</t>
  </si>
  <si>
    <t>B8112</t>
  </si>
  <si>
    <t>Rövid lejáratú hitelek, kölcsönök felvétele pénzügyi vállalkozástól</t>
  </si>
  <si>
    <t>B8113</t>
  </si>
  <si>
    <t>a) a költségvetési éven belülre belföldről felvett hitelek, kölcsönök felvételéből befolyó bevételeket a likviditási célú hitelek, kölcsönök kivételével, és</t>
  </si>
  <si>
    <t>B8113-1</t>
  </si>
  <si>
    <t>b) a Gst. 3. § (1) bekezdés e) pontja szerinti ügyletek keretében az eszközök átadásakor kapott eladási árat.</t>
  </si>
  <si>
    <t>B8113-2</t>
  </si>
  <si>
    <t>Hitel-, kölcsönfelvétel pénzügyi vállalkozástól</t>
  </si>
  <si>
    <t>B811</t>
  </si>
  <si>
    <t>Forgatási célú belföldi értékpapírok beváltása, értékesítése</t>
  </si>
  <si>
    <t>B8121</t>
  </si>
  <si>
    <t>a) ebből: befektetési jegyek,</t>
  </si>
  <si>
    <t>B8121-1</t>
  </si>
  <si>
    <t>b) ebből: kárpótlási jegyek.</t>
  </si>
  <si>
    <t>B8121-2</t>
  </si>
  <si>
    <t>Éven belüli lejáratú belföldi értékpapírok kibocsátása</t>
  </si>
  <si>
    <t>B8122</t>
  </si>
  <si>
    <t>Befektetési célú belföldi értékpapírok beváltása, értékesítése</t>
  </si>
  <si>
    <t>B8123</t>
  </si>
  <si>
    <t>Éven túli lejáratú belföldi értékpapírok kibocsátása</t>
  </si>
  <si>
    <t>B8124</t>
  </si>
  <si>
    <t>Belföldi értékpapírok bevételei</t>
  </si>
  <si>
    <t>B812</t>
  </si>
  <si>
    <t>Maradvány igénybevétele</t>
  </si>
  <si>
    <t>B813</t>
  </si>
  <si>
    <t>Előző év költségvetési maradványának igénybevétele</t>
  </si>
  <si>
    <t>B8131</t>
  </si>
  <si>
    <t>Előző év vállalkozási maradványának igénybevétele</t>
  </si>
  <si>
    <t>B8132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</si>
  <si>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</si>
  <si>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</si>
  <si>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</si>
  <si>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</si>
  <si>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</si>
  <si>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</si>
  <si>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bankbetétek megszüntetése</t>
  </si>
  <si>
    <t>B817</t>
  </si>
  <si>
    <t>Központi költségvetés sajátos finanszírozási bevételei</t>
  </si>
  <si>
    <t>B818</t>
  </si>
  <si>
    <t>Hosszú lejáratú tulajdonosi kölcsönök bevételei</t>
  </si>
  <si>
    <t>B9191</t>
  </si>
  <si>
    <t>Rövid lejáratú tulajdonosi kölcsönök bevételei</t>
  </si>
  <si>
    <t>B9192</t>
  </si>
  <si>
    <t>Tulajdonosi kölcsönök bevételei</t>
  </si>
  <si>
    <t>B819</t>
  </si>
  <si>
    <t>Belföldi finanszírozás bevételei</t>
  </si>
  <si>
    <t>B81</t>
  </si>
  <si>
    <t>Forgatási célú külföldi értékpapírok beváltása, értékesítése</t>
  </si>
  <si>
    <t>B821</t>
  </si>
  <si>
    <t>Befektetési célú külföldi értékpapírok beváltása, értékesítése384</t>
  </si>
  <si>
    <t>B822</t>
  </si>
  <si>
    <t>Külföldi értékpapírok kibocsátása</t>
  </si>
  <si>
    <t>B823</t>
  </si>
  <si>
    <t>Hitelek, kölcsönök felvétele külföldi kormányoktól és nemzetközi szervezetektől385</t>
  </si>
  <si>
    <t>B824</t>
  </si>
  <si>
    <t>Hitelek, kölcsönök felvétele külföldi pénzintézetektől386</t>
  </si>
  <si>
    <t>B825</t>
  </si>
  <si>
    <t>Külföldi finanszírozás bevételei</t>
  </si>
  <si>
    <t>B82</t>
  </si>
  <si>
    <t>Váltóbevételek</t>
  </si>
  <si>
    <t>B84</t>
  </si>
  <si>
    <t>Adóssághoz nem kapcsolódó származékos ügyletek bevételei</t>
  </si>
  <si>
    <t>B83</t>
  </si>
  <si>
    <t>a) a lezárt nem kamatfedezeti célú, egyéb fedezeti ügyletek (határidős, opciós, swap és azonnali ügyletek) nyereségét,</t>
  </si>
  <si>
    <t>B8301</t>
  </si>
  <si>
    <t>b) a nem fedezeti célú határidős, opciós ügyletek és swap ügyletek határidős része esetén az ügylet zárása (lejárata, ellenügylet kötése, lejárat előtti megszüntetése) időpontjában érvényes árfolyam és a kötési (határidős) árfolyam közötti nyereségjellegű különbözetet, és</t>
  </si>
  <si>
    <t>B8302</t>
  </si>
  <si>
    <t>c) a kiírt opcióért kapott opciós díjat.</t>
  </si>
  <si>
    <t>B8303</t>
  </si>
  <si>
    <t>FINANSZÍROZÁSI BEVÉTELEK</t>
  </si>
  <si>
    <t>B8</t>
  </si>
  <si>
    <t>KÖLTSÉGVETÉSI BEVÉTELEK</t>
  </si>
  <si>
    <t>B1-B8</t>
  </si>
  <si>
    <t>BELSŐ FINANSZÍROZÁS NÉLKÜLI, KORRIGÁLT KÖLTSÉGVETÉSI BEVÉTELEK</t>
  </si>
  <si>
    <t>1</t>
  </si>
  <si>
    <t>Törvény szerinti illetmények, munkabérek</t>
  </si>
  <si>
    <t>K1101</t>
  </si>
  <si>
    <t>2</t>
  </si>
  <si>
    <t>Normatív jutalmak</t>
  </si>
  <si>
    <t>K1102</t>
  </si>
  <si>
    <t>3</t>
  </si>
  <si>
    <t>Céljuttatás, projektprémium</t>
  </si>
  <si>
    <t>K1103</t>
  </si>
  <si>
    <t>4</t>
  </si>
  <si>
    <t>Készenléti, ügyeleti, helyettesítési díj, túlóra, túlszolgálat</t>
  </si>
  <si>
    <t>K1104</t>
  </si>
  <si>
    <t>5</t>
  </si>
  <si>
    <t>Végkielégítés</t>
  </si>
  <si>
    <t>K1105</t>
  </si>
  <si>
    <t>6</t>
  </si>
  <si>
    <t>Jubileumi jutalom</t>
  </si>
  <si>
    <t>K1106</t>
  </si>
  <si>
    <t>7</t>
  </si>
  <si>
    <t>Béren kívüli juttatások</t>
  </si>
  <si>
    <t>K1107</t>
  </si>
  <si>
    <t>8</t>
  </si>
  <si>
    <t>Ruházati költségtérítés</t>
  </si>
  <si>
    <t>K1108</t>
  </si>
  <si>
    <t>9</t>
  </si>
  <si>
    <t>Közlekedési költségtérítés</t>
  </si>
  <si>
    <t>K1109</t>
  </si>
  <si>
    <t>10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</si>
  <si>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</si>
  <si>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</si>
  <si>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</si>
  <si>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</si>
  <si>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</si>
  <si>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</si>
  <si>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 (&gt;=14)</t>
  </si>
  <si>
    <t>K1113</t>
  </si>
  <si>
    <t>ebből: biztosítási díjak</t>
  </si>
  <si>
    <t>K1113-1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</si>
  <si>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</si>
  <si>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</si>
  <si>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</si>
  <si>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</si>
  <si>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</si>
  <si>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</si>
  <si>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</si>
  <si>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</si>
  <si>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(=16+17+18)</t>
  </si>
  <si>
    <t>K12</t>
  </si>
  <si>
    <t>SZEMÉLYI JUTTATÁSOK (=15+19)</t>
  </si>
  <si>
    <t>K1</t>
  </si>
  <si>
    <t xml:space="preserve">MUNKAADÓKAT TERHELŐ JÁRULÉKOK ÉS SZOCIÁLIS HOZZÁJÁRULÁSI ADÓ (=22+…+28)                                                                          </t>
  </si>
  <si>
    <t>K2</t>
  </si>
  <si>
    <t>ebből: szociális hozzájárulási adó</t>
  </si>
  <si>
    <t>K201</t>
  </si>
  <si>
    <t>K202</t>
  </si>
  <si>
    <t>K203</t>
  </si>
  <si>
    <t>K204</t>
  </si>
  <si>
    <t>ebből: táppénz hozzájárulás</t>
  </si>
  <si>
    <t>K205</t>
  </si>
  <si>
    <t>ebből: munkaadót a foglalkoztatottak részére történő kifizetésekkel kapcsolatban terhelő más járulék jellegű kötelezettségek</t>
  </si>
  <si>
    <t>K206</t>
  </si>
  <si>
    <t>ebből: munkáltatót terhelő személyi jövedelemadó</t>
  </si>
  <si>
    <t>K207</t>
  </si>
  <si>
    <t>Szakmai anyagok beszerzése</t>
  </si>
  <si>
    <t>K311</t>
  </si>
  <si>
    <t>Üzemeltetési anyagok beszerzése</t>
  </si>
  <si>
    <t>K312</t>
  </si>
  <si>
    <t>Árubeszerzés</t>
  </si>
  <si>
    <t>K313</t>
  </si>
  <si>
    <t>32</t>
  </si>
  <si>
    <t>Készletbeszerzés (=29+30+31)</t>
  </si>
  <si>
    <t>K31</t>
  </si>
  <si>
    <t>Informatikai szolgáltatások igénybevétele</t>
  </si>
  <si>
    <t>K321</t>
  </si>
  <si>
    <t>Egyéb kommunikációs szolgáltatások</t>
  </si>
  <si>
    <t>K322</t>
  </si>
  <si>
    <t>Kommunikációs szolgáltatások (=33+34)</t>
  </si>
  <si>
    <t>K32</t>
  </si>
  <si>
    <t>Közüzemi díjak</t>
  </si>
  <si>
    <t>K331</t>
  </si>
  <si>
    <t>Vásárolt élelmezés</t>
  </si>
  <si>
    <t>K332</t>
  </si>
  <si>
    <t>Bérleti és lízing díjak (&gt;=39)</t>
  </si>
  <si>
    <t>K333</t>
  </si>
  <si>
    <t>ebből: a közszféra és a magánszféra együttműködésén (PPP) alapuló szerződéses konstrukció</t>
  </si>
  <si>
    <t>K333-1</t>
  </si>
  <si>
    <t>Karbantartási, kisjavítási szolgáltatások</t>
  </si>
  <si>
    <t>K334</t>
  </si>
  <si>
    <t>Közvetített szolgáltatások  (&gt;=42)</t>
  </si>
  <si>
    <t>K335</t>
  </si>
  <si>
    <t>ebből: államháztartáson belül</t>
  </si>
  <si>
    <t>K335-1</t>
  </si>
  <si>
    <t>43</t>
  </si>
  <si>
    <t xml:space="preserve">Szakmai tevékenységet segítő szolgáltatások </t>
  </si>
  <si>
    <t>K336</t>
  </si>
  <si>
    <t xml:space="preserve">Egyéb szolgáltatások </t>
  </si>
  <si>
    <t>K337</t>
  </si>
  <si>
    <t>Szolgáltatási kiadások (=36+37+38+40+41+43+44)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</si>
  <si>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</si>
  <si>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</si>
  <si>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</si>
  <si>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</si>
  <si>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</si>
  <si>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(=46+47)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</si>
  <si>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</si>
  <si>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</si>
  <si>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</si>
  <si>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</si>
  <si>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</si>
  <si>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Kamatkiadások (&gt;=52+53)</t>
  </si>
  <si>
    <t>K353</t>
  </si>
  <si>
    <t>K353-1</t>
  </si>
  <si>
    <t>ebből: fedezeti ügyletek kamatkiadásai</t>
  </si>
  <si>
    <t>Egyéb pénzügyi műveletek kiadásai (&gt;=55+…+57)</t>
  </si>
  <si>
    <t>K354</t>
  </si>
  <si>
    <t>ebből: valuta, deviza eszközök realizált árfolyamvesztesége</t>
  </si>
  <si>
    <t>K354-1</t>
  </si>
  <si>
    <t>ebből: hitelviszonyt megtestesítő értékpapírok árfolyamkülönbözete</t>
  </si>
  <si>
    <t>K354-2</t>
  </si>
  <si>
    <t>ebből: deviza kötelezettségek realizált árfolyamvesztesége</t>
  </si>
  <si>
    <t>K354-3</t>
  </si>
  <si>
    <t>Egyéb dologi kiadások</t>
  </si>
  <si>
    <t>K355</t>
  </si>
  <si>
    <t>Különféle befizetések és egyéb dologi kiadások (=49+50+51+54+58)</t>
  </si>
  <si>
    <t>K35</t>
  </si>
  <si>
    <t>DOLOGI KIADÁSOK (=32+35+45+48+59)</t>
  </si>
  <si>
    <t>K3</t>
  </si>
  <si>
    <t>Társadalombiztosítási ellátások</t>
  </si>
  <si>
    <t>K41</t>
  </si>
  <si>
    <t>Családi támogatások (=63+…+73)</t>
  </si>
  <si>
    <t>K42</t>
  </si>
  <si>
    <t>ebből: családi pótlék</t>
  </si>
  <si>
    <t>K4201</t>
  </si>
  <si>
    <t>ebből: anyasági támogatás</t>
  </si>
  <si>
    <t>K4202</t>
  </si>
  <si>
    <t>ebből: gyermekgondozási segély</t>
  </si>
  <si>
    <t>K4203</t>
  </si>
  <si>
    <t>ebből: gyermeknevelési támogatás</t>
  </si>
  <si>
    <t>K4204</t>
  </si>
  <si>
    <t>ebből: gyermekek születésével kapcsolatos szabadság megtérítése</t>
  </si>
  <si>
    <t>K4205</t>
  </si>
  <si>
    <t>ebből: életkezdési támogatás</t>
  </si>
  <si>
    <t>K4206</t>
  </si>
  <si>
    <t>ebből: otthonteremtési támogatás</t>
  </si>
  <si>
    <t>K4207</t>
  </si>
  <si>
    <t>ebből: gyermektartásdíj megelőlegezése</t>
  </si>
  <si>
    <t>K4208</t>
  </si>
  <si>
    <t>ebből: GYES-en és GYED-en lévők hallgatói hitelének célzott támogatása a Gyvt. 161/T. § (1) bekezdése szerinti támogatás kivételével</t>
  </si>
  <si>
    <t>K4209</t>
  </si>
  <si>
    <t>ebből: óvodáztatási támogatás [Gyvt. 20/C. §]</t>
  </si>
  <si>
    <t>K4210</t>
  </si>
  <si>
    <t xml:space="preserve">ebből: az egyéb pénzbeli és természetbeni gyermekvédelmi támogatások </t>
  </si>
  <si>
    <t>K4211</t>
  </si>
  <si>
    <t>Pénzbeli kárpótlások, kártérítések</t>
  </si>
  <si>
    <t>K43</t>
  </si>
  <si>
    <t>Betegséggel kapcsolatos (nem társadalombiztosítási) ellátások (=76+…+84)</t>
  </si>
  <si>
    <t>K44</t>
  </si>
  <si>
    <t>ebből: kormányhivatalok által folyósított ápolási díj</t>
  </si>
  <si>
    <t>K4401</t>
  </si>
  <si>
    <t>ebből: fogyatékossági támogatás és vakok személyi járadéka</t>
  </si>
  <si>
    <t>K4402</t>
  </si>
  <si>
    <t>ebből: helyi megállapítású ápolási díj</t>
  </si>
  <si>
    <t>K4403</t>
  </si>
  <si>
    <t>ebből: mozgáskorlátozottak szerzési és átalakítási támogatása</t>
  </si>
  <si>
    <t>K4404</t>
  </si>
  <si>
    <t>ebből: megváltozott munkaképességűek illetve egészségkárosodottak kereset-kiegészítése</t>
  </si>
  <si>
    <t>K4405</t>
  </si>
  <si>
    <t>ebből: kormányhivatalok által folyósított közgyógyellátás [Szoctv.50.§ (1)-(2) bekezdése]</t>
  </si>
  <si>
    <t>K4406</t>
  </si>
  <si>
    <t>ebből: cukorbetegek támogatása</t>
  </si>
  <si>
    <t>K4407</t>
  </si>
  <si>
    <t xml:space="preserve">ebből: helyi megállapítású közgyógyellátás [Szoctv.50.§ (3) bekezdése] </t>
  </si>
  <si>
    <t>K4408</t>
  </si>
  <si>
    <t>ebből: egészségügyi szolgáltatási jogosultságra való jogosultság szociális rászorultság alapján [Szoctv. 54. §-a]</t>
  </si>
  <si>
    <t>K4409</t>
  </si>
  <si>
    <t>Foglalkoztatással, munkanélküliséggel kapcsolatos ellátások (=86+…+94)</t>
  </si>
  <si>
    <t>K45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</si>
  <si>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</t>
  </si>
  <si>
    <t>K4501</t>
  </si>
  <si>
    <t>ebből: korhatár előtti ellátás és a fegyveres testületek volt tagjai szolgálati járandósága</t>
  </si>
  <si>
    <t>K4502</t>
  </si>
  <si>
    <t>ebből: munkáltatói befizetésből finanszírozott korengedményes nyugdíj</t>
  </si>
  <si>
    <t>K4503</t>
  </si>
  <si>
    <t>ebből: átmeneti bányászjáradék</t>
  </si>
  <si>
    <t>K4504</t>
  </si>
  <si>
    <t>ebből: szénjárandóság pénzbeli megváltása</t>
  </si>
  <si>
    <t>K4505</t>
  </si>
  <si>
    <t>ebből: mecseki bányászatban munkát végzők bányászati kereset-kiegészítése</t>
  </si>
  <si>
    <t>K4506</t>
  </si>
  <si>
    <t>ebből: mezőgazdasági járadék</t>
  </si>
  <si>
    <t>K4507</t>
  </si>
  <si>
    <t>ebből: foglalkoztatást helyettesítő támogatás [Szoctv. 35. § (1) bek.]</t>
  </si>
  <si>
    <t>K4508</t>
  </si>
  <si>
    <t xml:space="preserve">ebből: polgármesterek korhatár előtti ellátása </t>
  </si>
  <si>
    <t>K4509</t>
  </si>
  <si>
    <t>Lakhatással kapcsolatos ellátások (=96+…+101)</t>
  </si>
  <si>
    <t>K46</t>
  </si>
  <si>
    <t>ebből: hozzájárulás a lakossági energiaköltségekhez</t>
  </si>
  <si>
    <t>K4601</t>
  </si>
  <si>
    <t>ebből: lakbértámogatás</t>
  </si>
  <si>
    <t>K4602</t>
  </si>
  <si>
    <t xml:space="preserve">ebből: lakásfenntartási támogatás [Szoctv. 38. § (1) bek. a) és b) pontok] </t>
  </si>
  <si>
    <t>K4603</t>
  </si>
  <si>
    <t>ebből: adósságcsökkentési támogatás [Szoctv. 55/A. § 1. bek. b) pont]</t>
  </si>
  <si>
    <t>K4604</t>
  </si>
  <si>
    <t>ebből: természetben nyújtott lakásfenntartási támogatás [Szoctv. 47.§ (1) bek. b) pont]</t>
  </si>
  <si>
    <t>K4605</t>
  </si>
  <si>
    <t>ebből: adósságkezelési szolgáltatás keretében gáz-vagy áram fogyasztást mérő készülék biztosítása [Szoctv. 55/A. § (3) bek.]</t>
  </si>
  <si>
    <t>K4606</t>
  </si>
  <si>
    <t>Intézményi ellátottak pénzbeli juttatásai (&gt;=103+104)</t>
  </si>
  <si>
    <t>K47</t>
  </si>
  <si>
    <t>ebből: állami gondozottak pénzbeli juttatásai</t>
  </si>
  <si>
    <t>K4701</t>
  </si>
  <si>
    <t>ebből: oktatásban résztvevők pénzbeli juttatásai</t>
  </si>
  <si>
    <t>K4702</t>
  </si>
  <si>
    <t>Egyéb nem intézményi ellátások (&gt;=106+…+130)</t>
  </si>
  <si>
    <t>K48</t>
  </si>
  <si>
    <t>ebből: házastársi pótlék</t>
  </si>
  <si>
    <t>K4801</t>
  </si>
  <si>
    <t>ebből: Hadigondozottak Közalapítványát terhelő hadigondozotti ellátások</t>
  </si>
  <si>
    <t>K4802</t>
  </si>
  <si>
    <t>ebből: tudományos fokozattal rendelkezők nyugdíjkiegészítése</t>
  </si>
  <si>
    <t>K4803</t>
  </si>
  <si>
    <t>ebből: nemzeti gondozotti ellátások</t>
  </si>
  <si>
    <t>K4804</t>
  </si>
  <si>
    <t>ebből: nemzeti helytállásért pótlék</t>
  </si>
  <si>
    <t>K4805</t>
  </si>
  <si>
    <t>ebből: egyes nyugdíjjogi hátrányok enyhítése miatti (közszolgálati idő után járó) nyugdíj-kiegészítés</t>
  </si>
  <si>
    <t>K4806</t>
  </si>
  <si>
    <t>ebből: egyes, tartós időtartamú szabadságelvonást elszenvedettek részére járó juttatás</t>
  </si>
  <si>
    <t>K4807</t>
  </si>
  <si>
    <t>ebből: a Nemzet Színésze címet viselő színészek havi életjáradéka, művészeti nyugdíjsegélyek, balettművészeti életjáradék</t>
  </si>
  <si>
    <t>K4808</t>
  </si>
  <si>
    <t>ebből: az elhunyt akadémikusok hozzátartozóinak folyósított özvegyi- és árvaellátás</t>
  </si>
  <si>
    <t>K4809</t>
  </si>
  <si>
    <t>ebből: a Nemzet Sportolója címmel járó járadék, olimpiai járadék, idős sportolók szociális támogatása</t>
  </si>
  <si>
    <t>K4810</t>
  </si>
  <si>
    <t>ebből: életjáradék termőföldért</t>
  </si>
  <si>
    <t>K4811</t>
  </si>
  <si>
    <t>ebből: Bevándorlási és Állampolgársági Hivatal által folyósított ellátások</t>
  </si>
  <si>
    <t>K4812</t>
  </si>
  <si>
    <t>ebből: szépkorúak jubileumi juttatása</t>
  </si>
  <si>
    <t>K4813</t>
  </si>
  <si>
    <t>ebből: időskorúak járadéka [Szoctv. 32/B. § (1) bekezdése]</t>
  </si>
  <si>
    <t>K4814</t>
  </si>
  <si>
    <t>ebből: rendszeres szociális segély [Szoctv. 37. § (1) bek. a) - d) pontja]</t>
  </si>
  <si>
    <t>K4815</t>
  </si>
  <si>
    <t>ebből: önkormányzati segély [Szoctv. 45.§]</t>
  </si>
  <si>
    <t>K4816</t>
  </si>
  <si>
    <t>ebből: egyéb, az önkormányzat rendeletében megállapított juttatás</t>
  </si>
  <si>
    <t>K4817</t>
  </si>
  <si>
    <t>ebből: természetben nyújtott rendszeres szociális segély [Szoctv. 47.§ (1) bekezdés a) pontja]</t>
  </si>
  <si>
    <t>K4818</t>
  </si>
  <si>
    <t>ebből: természetben nyújtott önkormányzati segély [Szoctv. 47. § (1) bekezdés c) pontja],</t>
  </si>
  <si>
    <t>K4819</t>
  </si>
  <si>
    <t>ebből: köztemetés [Szoctv. 48.§]</t>
  </si>
  <si>
    <t>K4820</t>
  </si>
  <si>
    <t>ebből: rászorultságtól függõ normatív kedvezmények [Gyvt. 151. § (5) bekezdése]</t>
  </si>
  <si>
    <t>K4821</t>
  </si>
  <si>
    <t>ebből: önkormányzat által saját hatáskörben (nem szociális és gyermekvédelmi előírások alapján) adott pénzügyi ellátás</t>
  </si>
  <si>
    <t>K4822</t>
  </si>
  <si>
    <t>ebből: önkormányzat által saját hatáskörben (nem szociális és gyermekvédelmi előírások alapján) adott természetbeni ellátás</t>
  </si>
  <si>
    <t>K4823</t>
  </si>
  <si>
    <t>ebből: települési támogatás [Szoctv. 45.§]</t>
  </si>
  <si>
    <t>K4824</t>
  </si>
  <si>
    <t>ebből: egészségkárosodási és gyermekfelügyeleti támogatás [Szoctv. 37.§ (1) bekezdés a) és b) pontja]</t>
  </si>
  <si>
    <t>K4825</t>
  </si>
  <si>
    <t>ELLÁTOTTAK PÉNZBELI JUTTATÁSAI (=61+62+74+75+85+95+102+105)</t>
  </si>
  <si>
    <t>K4</t>
  </si>
  <si>
    <t>Nemzetközi kötelezettségek (&gt;=133)</t>
  </si>
  <si>
    <t>K501</t>
  </si>
  <si>
    <t>ebből: Európai Unió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</si>
  <si>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</si>
  <si>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</si>
  <si>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</si>
  <si>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</si>
  <si>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</si>
  <si>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</si>
  <si>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(=134+135+136)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</si>
  <si>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</si>
  <si>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</si>
  <si>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</si>
  <si>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 (=140+…+149)</t>
  </si>
  <si>
    <t>K504</t>
  </si>
  <si>
    <t>Működési célú visszatérítendő támogatások, kölcsönök törlesztése államháztartáson belülre (=151+…+160)</t>
  </si>
  <si>
    <t>K505</t>
  </si>
  <si>
    <t>Egyéb működési célú támogatások államháztartáson belülre (=162+…+171)</t>
  </si>
  <si>
    <t>K506</t>
  </si>
  <si>
    <t>Működési célú garancia- és kezességvállalásból származó kifizetés államháztartáson kívülre (&gt;=173)</t>
  </si>
  <si>
    <t>K507</t>
  </si>
  <si>
    <t>ebből: állami vagy önkormányzati tulajdonban lévő gazdasági társaságok tartozásai miatti kifizetések</t>
  </si>
  <si>
    <t>Működési célú visszatérítendő támogatások, kölcsönök nyújtása államháztartáson kívülre (=175+…+185)</t>
  </si>
  <si>
    <t>K508</t>
  </si>
  <si>
    <t>K508-01</t>
  </si>
  <si>
    <t>K508-02</t>
  </si>
  <si>
    <t>K508-03</t>
  </si>
  <si>
    <t>K508-04</t>
  </si>
  <si>
    <t>K508-05</t>
  </si>
  <si>
    <t>K508-06</t>
  </si>
  <si>
    <t>K508-07</t>
  </si>
  <si>
    <t>K508-08</t>
  </si>
  <si>
    <t>K508-09</t>
  </si>
  <si>
    <t>K508-10</t>
  </si>
  <si>
    <t>K508-11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</si>
  <si>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</si>
  <si>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</si>
  <si>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</si>
  <si>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</si>
  <si>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</si>
  <si>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</si>
  <si>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 (=190+…+199)</t>
  </si>
  <si>
    <t>K512</t>
  </si>
  <si>
    <t>K512-01</t>
  </si>
  <si>
    <t>K512-02</t>
  </si>
  <si>
    <t>K512-03</t>
  </si>
  <si>
    <t>K512-04</t>
  </si>
  <si>
    <t>K512-05</t>
  </si>
  <si>
    <t>K512-06</t>
  </si>
  <si>
    <t>K512-07</t>
  </si>
  <si>
    <t>K512-08</t>
  </si>
  <si>
    <t>K512-09</t>
  </si>
  <si>
    <t>K512-10</t>
  </si>
  <si>
    <t>Tartalék</t>
  </si>
  <si>
    <t>K513</t>
  </si>
  <si>
    <t>ebből: általános tartalék</t>
  </si>
  <si>
    <t>K513-1</t>
  </si>
  <si>
    <t>ebből: céltartalék</t>
  </si>
  <si>
    <t>K513-2</t>
  </si>
  <si>
    <t>EGYÉB MŰKÖDÉSI CÉLÚ KIADÁSOK (=132+137+138+139+150+161+172+174+186+187+188+189+200)</t>
  </si>
  <si>
    <t>K5</t>
  </si>
  <si>
    <t>Immateriális javak beszerzése, létesítése</t>
  </si>
  <si>
    <t>K61</t>
  </si>
  <si>
    <t>Ingatlanok beszerzése, létesítése (&gt;=204)</t>
  </si>
  <si>
    <t>K62</t>
  </si>
  <si>
    <t>Kossuth u. 99. szám alatt rendőrségi szolgálati lakások kialakítása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</si>
  <si>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</si>
  <si>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</si>
  <si>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</si>
  <si>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</si>
  <si>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</si>
  <si>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</si>
  <si>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</si>
  <si>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</si>
  <si>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</si>
  <si>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</si>
  <si>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(=202+203+205+…+209)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</si>
  <si>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</si>
  <si>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</si>
  <si>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</si>
  <si>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</si>
  <si>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</si>
  <si>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</si>
  <si>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</si>
  <si>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</si>
  <si>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</si>
  <si>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(=211+...+214)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</si>
  <si>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</si>
  <si>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</si>
  <si>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</si>
  <si>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 (=218+…+227)</t>
  </si>
  <si>
    <t>K82</t>
  </si>
  <si>
    <t>Felhalmozási célú visszatérítendő támogatások, kölcsönök törlesztése államháztartáson belülre (=229+…+238)</t>
  </si>
  <si>
    <t>K83</t>
  </si>
  <si>
    <t>Egyéb felhalmozási célú támogatások államháztartáson belülre (=240+…+249)</t>
  </si>
  <si>
    <t>K84</t>
  </si>
  <si>
    <t>Felhalmozási célú garancia- és kezességvállalásból származó kifizetés államháztartáson kívülre (&gt;=251)</t>
  </si>
  <si>
    <t>K85</t>
  </si>
  <si>
    <t>Felhalmozási célú visszatérítendő támogatások, kölcsönök nyújtása államháztartáson kívülre (=253+…+263)</t>
  </si>
  <si>
    <t>K86</t>
  </si>
  <si>
    <t>Lakástámogatás</t>
  </si>
  <si>
    <t>K87</t>
  </si>
  <si>
    <t>Felhalmozási célú támogatások az Európai Uniónak</t>
  </si>
  <si>
    <t>K88</t>
  </si>
  <si>
    <t>Egyéb felhalmozási célú támogatások államháztartáson kívülre (=267+…+276)</t>
  </si>
  <si>
    <t>K89</t>
  </si>
  <si>
    <t>EGYÉB FELHALMOZÁSI CÉLÚ KIADÁSOK (=216+217+228+239+250+252+264+265+266)</t>
  </si>
  <si>
    <t>K8</t>
  </si>
  <si>
    <t>K1-K8</t>
  </si>
  <si>
    <t>01</t>
  </si>
  <si>
    <t>Hosszú lejáratú hitelek, kölcsönök törlesztése pénzügyi vállalkozásnak (&gt;=02)</t>
  </si>
  <si>
    <t>K9111</t>
  </si>
  <si>
    <t>02</t>
  </si>
  <si>
    <t>ebből: fedezeti ügyletek nettó kiadásai</t>
  </si>
  <si>
    <t>03</t>
  </si>
  <si>
    <t>Likviditási célú hitelek, kölcsönök törlesztése pénzügyi vállalkozásnak</t>
  </si>
  <si>
    <t>K9112</t>
  </si>
  <si>
    <t>04</t>
  </si>
  <si>
    <t>Rövid lejáratú hitelek, kölcsönök törlesztése pénzügyi vállalkozásnak (&gt;=05)</t>
  </si>
  <si>
    <t>K9113</t>
  </si>
  <si>
    <t>05</t>
  </si>
  <si>
    <t>K9113-1</t>
  </si>
  <si>
    <t>06</t>
  </si>
  <si>
    <t>Hitel-, kölcsöntörlesztés államháztartáson kívülre (=01+03+04)</t>
  </si>
  <si>
    <t>K911</t>
  </si>
  <si>
    <t>07</t>
  </si>
  <si>
    <t>Forgatási célú belföldi értékpapírok vásárlása (&gt;=08+09)</t>
  </si>
  <si>
    <t>K9121</t>
  </si>
  <si>
    <t>08</t>
  </si>
  <si>
    <t>ebből: befektetési jegyek</t>
  </si>
  <si>
    <t>09</t>
  </si>
  <si>
    <t>ebből: kárpótlási jegyek</t>
  </si>
  <si>
    <t>Befektetési célú belföldi értékpapírok vásárlása</t>
  </si>
  <si>
    <t>K9122</t>
  </si>
  <si>
    <t>Kincstárjegyek beváltása</t>
  </si>
  <si>
    <t>K9123</t>
  </si>
  <si>
    <t>Éven belüli lejáratú belföldi értékpapírok beváltása (&gt;=13+14+15)</t>
  </si>
  <si>
    <t>K9124</t>
  </si>
  <si>
    <t>Belföldi kötvények beváltása</t>
  </si>
  <si>
    <t>K9125</t>
  </si>
  <si>
    <t>Éven túli lejáratú belföldi értékpapírok beváltása (&gt;=18)</t>
  </si>
  <si>
    <t>K9126</t>
  </si>
  <si>
    <t>Belföldi értékpapírok kiadásai (=07+10+11+12+16+17)</t>
  </si>
  <si>
    <t>K912</t>
  </si>
  <si>
    <t>Államháztartáson belüli megelőlegezések folyósítása</t>
  </si>
  <si>
    <t>K913</t>
  </si>
  <si>
    <t>21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</si>
  <si>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</si>
  <si>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</si>
  <si>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</si>
  <si>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</si>
  <si>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</si>
  <si>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</si>
  <si>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</si>
  <si>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</si>
  <si>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</si>
  <si>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</si>
  <si>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</si>
  <si>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</si>
  <si>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</si>
  <si>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</si>
  <si>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(=26+27)</t>
  </si>
  <si>
    <t>K919</t>
  </si>
  <si>
    <t>Belföldi finanszírozás kiadásai (=06+19+…+25+28)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</si>
  <si>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</si>
  <si>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</si>
  <si>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</si>
  <si>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</si>
  <si>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</si>
  <si>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 (&gt;=33)</t>
  </si>
  <si>
    <t>K923</t>
  </si>
  <si>
    <t>Hitelek, kölcsönök törlesztése külföldi kormányoknak és nemzetközi szervezeteknek</t>
  </si>
  <si>
    <t>K924</t>
  </si>
  <si>
    <t>Hitelek, kölcsönök törlesztése külföldi pénzintézeteknek (&gt;=36)</t>
  </si>
  <si>
    <t>K925</t>
  </si>
  <si>
    <t>Külföldi finanszírozás kiadásai (=30+31+32+34+35)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</si>
  <si>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</si>
  <si>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</si>
  <si>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</si>
  <si>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</si>
  <si>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</si>
  <si>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(=29+37+38+39)</t>
  </si>
  <si>
    <t>K9</t>
  </si>
  <si>
    <t>KÖLTSÉGVETÉSI KIADÁSOK (=20+21+60+131+201+210+215+277)</t>
  </si>
  <si>
    <t>K1-K9</t>
  </si>
  <si>
    <t>BELSŐ FINANSZÍROZÁS NÉLKÜLI KÖLTSÉGVETÉSI KIADÁSOK</t>
  </si>
  <si>
    <t>Pályázati cél</t>
  </si>
  <si>
    <t>Teljes költség</t>
  </si>
  <si>
    <t>Források</t>
  </si>
  <si>
    <t>bruttó</t>
  </si>
  <si>
    <t>nettó</t>
  </si>
  <si>
    <t>ÁFA</t>
  </si>
  <si>
    <t>saját</t>
  </si>
  <si>
    <t>átvett pénzeszköz</t>
  </si>
  <si>
    <t>központi támogatás</t>
  </si>
  <si>
    <t>Pályázatok összesen</t>
  </si>
  <si>
    <t>KIADÁSI ELŐIRÁNYZAT</t>
  </si>
  <si>
    <t>TARTALÉKOK ÖSSZESEN</t>
  </si>
  <si>
    <t>Címzett tartalékok összesen</t>
  </si>
  <si>
    <t>Partner neve</t>
  </si>
  <si>
    <t>FELADAT</t>
  </si>
  <si>
    <t>ütem</t>
  </si>
  <si>
    <t>díj</t>
  </si>
  <si>
    <t>éves díj</t>
  </si>
  <si>
    <t>intézmény</t>
  </si>
  <si>
    <t>Computrend 2000 Kft.</t>
  </si>
  <si>
    <t>EcoSTAT pénzügyi nyilvántartási modul</t>
  </si>
  <si>
    <t>Polgármesteri Hivatal</t>
  </si>
  <si>
    <t>Biatorbágy, Etyek, Herceghalom, Páty Fogorvosi Társulása</t>
  </si>
  <si>
    <t>fogorvosi ügyelet ellátása</t>
  </si>
  <si>
    <t>Önkormányzat</t>
  </si>
  <si>
    <t>Jancsár Ügyvédi Iroda</t>
  </si>
  <si>
    <t>jogi képviselet ellátása</t>
  </si>
  <si>
    <t>Adatközpont Kft.</t>
  </si>
  <si>
    <t>honlap tárhelyszolgáltatás</t>
  </si>
  <si>
    <t>Jakabnet Szoftverház Kft.</t>
  </si>
  <si>
    <t>szociális nyilvántartó program</t>
  </si>
  <si>
    <t>DMS ONE Zrt.</t>
  </si>
  <si>
    <t>iktatóprogram</t>
  </si>
  <si>
    <t>Info Support Bt.</t>
  </si>
  <si>
    <t>rendszergazdai feladatok</t>
  </si>
  <si>
    <t>Kistérségi Ellenőrzési Központ Kft.</t>
  </si>
  <si>
    <t>belső ellenőrzési feladatok</t>
  </si>
  <si>
    <t>Quercus Consulting Kft.</t>
  </si>
  <si>
    <t xml:space="preserve">honlap üzemeltetési feladatok </t>
  </si>
  <si>
    <t>Polisz Kft.</t>
  </si>
  <si>
    <t>gyepmesteri tevékenység</t>
  </si>
  <si>
    <t>Kitaibel Kiadó Bt.</t>
  </si>
  <si>
    <t>Pátyi Kurír nyomdaköltsége</t>
  </si>
  <si>
    <t>Szádváriné Kiss Mária</t>
  </si>
  <si>
    <t>Pátyi Kurír főszerkesztői díja</t>
  </si>
  <si>
    <t>Napraforgó Stúdió Bt.</t>
  </si>
  <si>
    <t>pszichológiai tanácsadási feladatok</t>
  </si>
  <si>
    <t>Mi-Tax Kft.</t>
  </si>
  <si>
    <t>irodaszer-szállítás</t>
  </si>
  <si>
    <t>Flexiton Kft.</t>
  </si>
  <si>
    <t>ASP rendszer biztosítása</t>
  </si>
  <si>
    <t>Budakörnyéki Önkormányzati Társulás</t>
  </si>
  <si>
    <t>tagdíj</t>
  </si>
  <si>
    <t>SZKKI Data Kft.</t>
  </si>
  <si>
    <t>könyvelési, nyilvántartási feladatok</t>
  </si>
  <si>
    <t>Alba Idea Kft.</t>
  </si>
  <si>
    <t>iskolai fénymásoló üzemeltetése</t>
  </si>
  <si>
    <t>Konica Minolta</t>
  </si>
  <si>
    <t>fénymásoló-üzemeltetés</t>
  </si>
  <si>
    <t>Főnix-MED Zrt.</t>
  </si>
  <si>
    <t>háziorvosi ügyelet ellátása</t>
  </si>
  <si>
    <t>Multi Alarm Zrt.</t>
  </si>
  <si>
    <t>iskola riasztórendszer felügyelete</t>
  </si>
  <si>
    <t>Axial Építész Stúdió</t>
  </si>
  <si>
    <t>főépítészi feladatok ellátása</t>
  </si>
  <si>
    <t xml:space="preserve">Buda Környéki Médiaszolgáltató Kft. </t>
  </si>
  <si>
    <t>tévéfelvételek és közvetítések készítése</t>
  </si>
  <si>
    <t>OTP Bank Nyrt.</t>
  </si>
  <si>
    <t>bankköltségek</t>
  </si>
  <si>
    <t>Művelődési Ház</t>
  </si>
  <si>
    <t>Pátyolgató Óvoda</t>
  </si>
  <si>
    <t>TÖOSZ</t>
  </si>
  <si>
    <t>Generali Biztosító Zrt.</t>
  </si>
  <si>
    <t>vagyonbiztosítás</t>
  </si>
  <si>
    <t>Magyar Posta Zrt.</t>
  </si>
  <si>
    <t>postaköltségek</t>
  </si>
  <si>
    <t>Bursa Hungarica pályázat önrész</t>
  </si>
  <si>
    <t>tanuló gyermekek támogatása</t>
  </si>
  <si>
    <t>munkakör</t>
  </si>
  <si>
    <t>besorolás</t>
  </si>
  <si>
    <t>előrelépés ideje</t>
  </si>
  <si>
    <t>név</t>
  </si>
  <si>
    <t>alapilletmény</t>
  </si>
  <si>
    <t>egyéb kötelező pótlék / illetménykiegészités</t>
  </si>
  <si>
    <t>nyelvvizsga pótlék</t>
  </si>
  <si>
    <t>egyéb feltételhez kötött pótlék / munkáltatói pótlék</t>
  </si>
  <si>
    <t>vezetői pótlék</t>
  </si>
  <si>
    <t>eltérités mértéke</t>
  </si>
  <si>
    <t>eltérités időpontja</t>
  </si>
  <si>
    <t>eltérités összege</t>
  </si>
  <si>
    <t>havi illetmény</t>
  </si>
  <si>
    <t>aktiv  hónapok száma</t>
  </si>
  <si>
    <t>előre sorolás miatti év közbeni korrekció teljes évre</t>
  </si>
  <si>
    <t>törvény szerinti illetmények, munkabérek</t>
  </si>
  <si>
    <t>normatív jutalmak</t>
  </si>
  <si>
    <t>helyettesitési dij mértéke</t>
  </si>
  <si>
    <t>helyettesített időtartam</t>
  </si>
  <si>
    <t>helyettesitési dij összege</t>
  </si>
  <si>
    <t>Béren kívüli juttatások / év</t>
  </si>
  <si>
    <t>Közlekedési költségtérítés / év</t>
  </si>
  <si>
    <t>Egyéb költségtéritések</t>
  </si>
  <si>
    <t>Egyéb költségtérítések / év</t>
  </si>
  <si>
    <t>Foglalkoztatottak egyéb személyi juttatásai</t>
  </si>
  <si>
    <t>Foglalkoztatottak személyi juttatásai</t>
  </si>
  <si>
    <t>Külső személyi juttatások</t>
  </si>
  <si>
    <t>SZEMÉLYI JUTTATÁSOK</t>
  </si>
  <si>
    <t>Szociális hozzájárulási adó</t>
  </si>
  <si>
    <t>Rehabilitációs hozzájárulás</t>
  </si>
  <si>
    <t>Korkedvezmény-biztosítási járulék</t>
  </si>
  <si>
    <t>Egészségügyi hozzájárulás</t>
  </si>
  <si>
    <t>Táppénz hozzájárulás</t>
  </si>
  <si>
    <t>Munkaadót a foglalkoztatottak részére történő kifizetésekkel kapcsolatban terhelő más járulék jellegű kötelezettségek</t>
  </si>
  <si>
    <t>munkáltatót terhelő személyi jövedelemadó</t>
  </si>
  <si>
    <t>Munkaadókat terhelő járulékok és szociális hozzájárulási adó</t>
  </si>
  <si>
    <t>ÖNKORMÁNYZAT</t>
  </si>
  <si>
    <t>Kttv.</t>
  </si>
  <si>
    <t>0%</t>
  </si>
  <si>
    <t>2012.03.01</t>
  </si>
  <si>
    <t>7%</t>
  </si>
  <si>
    <t>2013.01.01</t>
  </si>
  <si>
    <t>személyi bér</t>
  </si>
  <si>
    <t>2015.12.01.</t>
  </si>
  <si>
    <t>társadalombiztosítás pénzügyi alapjai</t>
  </si>
  <si>
    <t>2017 eredeti</t>
  </si>
  <si>
    <t>2017
eredeti</t>
  </si>
  <si>
    <t>2017 módosított</t>
  </si>
  <si>
    <t>A</t>
  </si>
  <si>
    <t>B</t>
  </si>
  <si>
    <t>Feladat megnevezése</t>
  </si>
  <si>
    <t>Eredeti előirányzat</t>
  </si>
  <si>
    <t>FELÚJÍTÁS ÖSSZESEN</t>
  </si>
  <si>
    <t xml:space="preserve">Páty Község Önkormányzat </t>
  </si>
  <si>
    <t>Páty Község Önkormányzat</t>
  </si>
  <si>
    <t>Civil szervezetek támogatása</t>
  </si>
  <si>
    <t>PSE támogatás</t>
  </si>
  <si>
    <t>APF támogatás</t>
  </si>
  <si>
    <t>Hagyományok háza tetőfelújítás</t>
  </si>
  <si>
    <t>Önkormányzat összesen</t>
  </si>
  <si>
    <t xml:space="preserve">Önkormányzat </t>
  </si>
  <si>
    <t>Útfelújítás, útépítés</t>
  </si>
  <si>
    <t>Közvilágítás fejlesztése</t>
  </si>
  <si>
    <t>Református templom előtti tér tervezése és kialakítása</t>
  </si>
  <si>
    <t>Árpád utca 1. bontása</t>
  </si>
  <si>
    <t>Arany János utcai játszótér fejlesztése</t>
  </si>
  <si>
    <t>Jelzőtáblák</t>
  </si>
  <si>
    <t>Ösztöndíj program</t>
  </si>
  <si>
    <t>Kisfilm Pátyról</t>
  </si>
  <si>
    <t>Idősek Napközi Otthona</t>
  </si>
  <si>
    <t>Főút tervezése</t>
  </si>
  <si>
    <t>Pincehegy közműfejlesztése tervek, kivitelezés</t>
  </si>
  <si>
    <t>Ravatalozó fejlesztése, tervezés, kivitelezés</t>
  </si>
  <si>
    <t>Autópálya lehajtó és nyugati elkerülő engedélyek</t>
  </si>
  <si>
    <t>Hivatal összesen</t>
  </si>
  <si>
    <t>Iskolával szembeni telek megvásárlása</t>
  </si>
  <si>
    <t>Egészségház megvásárlása</t>
  </si>
  <si>
    <t>Parkolókialakítása</t>
  </si>
  <si>
    <t>Testvérvárosi kapcsolatok (vállalkozói találkozó 3Mft, 10 éves évforduló 10 Mft)</t>
  </si>
  <si>
    <t>Nyári gyermek tábor támogatása</t>
  </si>
  <si>
    <t>Védőnői Szolgálat részére székek beszerzése</t>
  </si>
  <si>
    <t>Levendula u. gázcsonk megszüntetése</t>
  </si>
  <si>
    <t>Bocskai Iskola olajtartály monitoring</t>
  </si>
  <si>
    <t>Óvoda összesen</t>
  </si>
  <si>
    <t>Védőnői Szolgálat ablak, ajtó csere, egyéb karbantartás</t>
  </si>
  <si>
    <t>Csibe épület felújítása</t>
  </si>
  <si>
    <t>Csicsergő épület felújítása</t>
  </si>
  <si>
    <t>Új épület konyha festése, ajtó csere, árnyékolók, nyílászárók karbantartása</t>
  </si>
  <si>
    <t>Informatikai eszközök beszerzése (laptop, projektor)</t>
  </si>
  <si>
    <t>Tárgyi eszköz beszerzése (székek, asztalok, játszótéri eszközök, függöny, szőnyeg, terítők)</t>
  </si>
  <si>
    <t>Nagyterem aljzat csere</t>
  </si>
  <si>
    <t>Hátsó udvar betonozás, viacolor, féltető</t>
  </si>
  <si>
    <t>Ifi klub konyhapult, festés</t>
  </si>
  <si>
    <t>Raktárban kézműves műhely kialakítása</t>
  </si>
  <si>
    <t>Művelődési Ház összesen</t>
  </si>
  <si>
    <t>Tárgyi eszközök beszerzése (eszközfejlesztés könyvtár+ számítástechnika+kommunkációs eszközök)</t>
  </si>
  <si>
    <t xml:space="preserve">                     ebből érdekeltségnövelő pályázathoz önerő</t>
  </si>
  <si>
    <t>Hunyadi utca útpályázat önerő</t>
  </si>
  <si>
    <t>Hunyadi utca felújítási terv készítése</t>
  </si>
  <si>
    <t>Magyar Máltai Szeretet Szolgálat támogatása</t>
  </si>
  <si>
    <t>MLSZ labdarúgó-pálya fenntartási kiadásaira</t>
  </si>
  <si>
    <t>PVK Nonprofit Kft. Támogatása</t>
  </si>
  <si>
    <t>2017 EREDETI</t>
  </si>
  <si>
    <t>2017 MÓDOSÍTOTT</t>
  </si>
  <si>
    <t>B.S. peren kívüli megegyezés alapján kártérítése</t>
  </si>
  <si>
    <t>pszichológus</t>
  </si>
  <si>
    <t xml:space="preserve">Peres ügyek </t>
  </si>
  <si>
    <t>Egyéb tárgyi eszközök beszerzése (asztal, szék, porszívó)</t>
  </si>
  <si>
    <t>Egészségház megvásárlása, parkoló kialakítása</t>
  </si>
  <si>
    <t>Közvil.bővítés, útépítés, külterület vásárlás</t>
  </si>
  <si>
    <t>Működési támogatás nyújtás társulásnak</t>
  </si>
  <si>
    <t>Közvilágítás bővítés (2016. évről áthúzódó)</t>
  </si>
  <si>
    <t>Útépítés (2016. évről áthúzódó)</t>
  </si>
  <si>
    <t>Településrendezési terv (2016. évről)</t>
  </si>
  <si>
    <t>Külterületi ingatlan vásárlás (2016)</t>
  </si>
  <si>
    <t>Egyéb tárgyi eszköz beszerzése</t>
  </si>
  <si>
    <t>2017. évi előirányzat - felhasználási ütemterve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</si>
  <si>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</si>
  <si>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</si>
  <si>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</si>
  <si>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</si>
  <si>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</si>
  <si>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</si>
  <si>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</si>
  <si>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</si>
  <si>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</si>
  <si>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</si>
  <si>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</si>
  <si>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</si>
  <si>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</si>
  <si>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</si>
  <si>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</si>
  <si>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1.</t>
  </si>
  <si>
    <t>2.</t>
  </si>
  <si>
    <t>Közhatalmi bevételek</t>
  </si>
  <si>
    <t>3.</t>
  </si>
  <si>
    <t>4.</t>
  </si>
  <si>
    <t>5.</t>
  </si>
  <si>
    <t>6.</t>
  </si>
  <si>
    <t>7.</t>
  </si>
  <si>
    <t>8.</t>
  </si>
  <si>
    <t>Kiadások</t>
  </si>
  <si>
    <t>Beruházások</t>
  </si>
  <si>
    <t>Felújítások</t>
  </si>
  <si>
    <t>Tartalékok</t>
  </si>
  <si>
    <t>Informatikai eszközök beszerzése (laptop, asztali számítógép, nyomtató, telefon)</t>
  </si>
  <si>
    <t>Roma Nemzetiségi Önkormányzat támogatása</t>
  </si>
  <si>
    <t>Német nemzetiségi önkormányzat támogatása</t>
  </si>
  <si>
    <t>Füzes-patak melletti tér és terület tervezése</t>
  </si>
  <si>
    <t>Településképi feladatok (térbútorok, szemetesek kihelyezése, fásítás, parkosítás, szobrok, emlékművel elhelyezése, felújítása, kereszt stb.)</t>
  </si>
  <si>
    <t>Vízelvezetés</t>
  </si>
  <si>
    <t>Útfelújítás 2016. évi</t>
  </si>
  <si>
    <t>Óvoda tetőfelújítás (2016. évi)</t>
  </si>
  <si>
    <t xml:space="preserve">Vis Maior pályázat </t>
  </si>
  <si>
    <t>mezei őrszolgálat</t>
  </si>
  <si>
    <t>Országos Mentőszolgálat Alapítvány</t>
  </si>
  <si>
    <t>Nagypince tervezése</t>
  </si>
  <si>
    <t>Polgármesteri Hivatal iroda kialakítása</t>
  </si>
  <si>
    <t>Járda építés</t>
  </si>
  <si>
    <t>A Nagyrét előtti híd szélesítése, szabványosítása, szükséges helyek felmérése, tervezése, kialakítása</t>
  </si>
  <si>
    <t>Ötletpályázat díjazása</t>
  </si>
  <si>
    <t>Óvoda beruházás</t>
  </si>
  <si>
    <t>Fogorvosi társuláshoz való hozzájárulás</t>
  </si>
  <si>
    <t>Római Katolikus templom parkolójának kialakítása</t>
  </si>
  <si>
    <t>Sportcsarnok tervezése</t>
  </si>
  <si>
    <t>fűtés, kerítés, melléképület</t>
  </si>
  <si>
    <t>redőny, ablak</t>
  </si>
  <si>
    <t>bejárati ajtó csere, árnyékoló, nyílászáró karbantartás</t>
  </si>
  <si>
    <t>Kimutatás az önkormányzat közvetett támogatásairól</t>
  </si>
  <si>
    <t>Ft</t>
  </si>
  <si>
    <t>Jogcím</t>
  </si>
  <si>
    <t>Tervezett</t>
  </si>
  <si>
    <t>Helyi adók</t>
  </si>
  <si>
    <t>Kedvezmény/Mentesség</t>
  </si>
  <si>
    <t>Építményadó</t>
  </si>
  <si>
    <t>Az Art. 134.§. alapján jövedelmi, vagyoni, szociális, családi helyzet alapján.</t>
  </si>
  <si>
    <t>Telekadó</t>
  </si>
  <si>
    <t>A Htv. 19.§. alapján NAK igazolás</t>
  </si>
  <si>
    <t>Magánszemélyek komm. adó</t>
  </si>
  <si>
    <t>Idegenforgalmi adó</t>
  </si>
  <si>
    <t>Helyi iparűzési adó</t>
  </si>
  <si>
    <t>Gépjárműadó</t>
  </si>
  <si>
    <t>A Gjt. 5.§. f) pontja alapján - mozgáskorlátozottak kedvezménye.</t>
  </si>
  <si>
    <t xml:space="preserve">Egyéb </t>
  </si>
  <si>
    <t>gyermekétkeztetés térítési díj kedvezménye</t>
  </si>
  <si>
    <t>szociális étkeztetés térítési díj kedvezménye</t>
  </si>
  <si>
    <t>lakosság részére nyújtott lakásépítési, lakásfelújítási kölcsön elengedése</t>
  </si>
  <si>
    <t>helyiségek, eszközök hasznosításából származó bevételből nyújtott kedvezmény, mentesség</t>
  </si>
  <si>
    <t>egyéb nyújtott kedvezmény vagy kölcsön elengedésének összege</t>
  </si>
  <si>
    <t>Összesen:</t>
  </si>
  <si>
    <t>Áht. 29/A.§ szerinti középtávú tervezésre vonatkozó kimutatás</t>
  </si>
  <si>
    <t> Megnevezés</t>
  </si>
  <si>
    <t>előirányzat</t>
  </si>
  <si>
    <t>terv</t>
  </si>
  <si>
    <t> 1.</t>
  </si>
  <si>
    <r>
      <t xml:space="preserve"> Saját bevétel </t>
    </r>
    <r>
      <rPr>
        <sz val="11"/>
        <rFont val="Times New Roman"/>
        <family val="1"/>
        <charset val="238"/>
      </rPr>
      <t>(353/2011. (XII.30.) Korm.rend.)</t>
    </r>
  </si>
  <si>
    <t> 1.1.</t>
  </si>
  <si>
    <t>helyi adókból származó bevétel</t>
  </si>
  <si>
    <t> 1.2.</t>
  </si>
  <si>
    <t>az önkormányzati vagyon és az önkormányzatot megillető vagyoni értékű jog értékesítéséből és hasznosításából származó bevétel</t>
  </si>
  <si>
    <t> 1.3.</t>
  </si>
  <si>
    <t>osztalék, a koncessziós díj és a hozambevétel</t>
  </si>
  <si>
    <t> 1.4.</t>
  </si>
  <si>
    <t>tárgyi eszköz és az immateriális jószág, részvény,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</si>
  <si>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</si>
  <si>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</si>
  <si>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</si>
  <si>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</si>
  <si>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"Hitelfelvételi korlát" a saját bevételek 50%-a (Stab.tv. 10.§(5)bek.)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</si>
  <si>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</si>
  <si>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</si>
  <si>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</si>
  <si>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</si>
  <si>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</si>
  <si>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</si>
  <si>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</si>
  <si>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3.4.</t>
  </si>
  <si>
    <t>pénzügyi lízing szerződésben kikötött hátralevő tőkerész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</si>
  <si>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</si>
  <si>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</si>
  <si>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</si>
  <si>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</si>
  <si>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</si>
  <si>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</si>
  <si>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Általános tartalék</t>
  </si>
  <si>
    <t>Működési célú támogatások államháztartáson belülről</t>
  </si>
  <si>
    <t>ÖSSZESEN:</t>
  </si>
  <si>
    <t>3. Pénzügyi lízing</t>
  </si>
  <si>
    <t>2. Hiteltörlesztés államháztartáson kívülre</t>
  </si>
  <si>
    <t>1. Irányítószervi támogatás</t>
  </si>
  <si>
    <t xml:space="preserve"> Finanszírozási kiadások K9</t>
  </si>
  <si>
    <t>KIADÁSOK  ÖSSZESEN:</t>
  </si>
  <si>
    <t>IV. Felhalmozási céltartalék  (K5-ből)</t>
  </si>
  <si>
    <t>III. Egyéb felhalmozási kiadások K8</t>
  </si>
  <si>
    <t>II. Beruházások K6</t>
  </si>
  <si>
    <t>I. Felújítások K7</t>
  </si>
  <si>
    <t>Felhalmozási költségvetés</t>
  </si>
  <si>
    <t>Működési céltartalék</t>
  </si>
  <si>
    <t xml:space="preserve">     ebből: Tartalékok</t>
  </si>
  <si>
    <t>V. Egyéb működési célú kiadások K5</t>
  </si>
  <si>
    <t>IV. Ellátottak pénzbeni juttatásai K4</t>
  </si>
  <si>
    <t>III. Dologi kiadások  K3</t>
  </si>
  <si>
    <t>II. Munkaadókat terhelő járulékok és szocho K2</t>
  </si>
  <si>
    <t>I. Személyi juttatások összesen  K1</t>
  </si>
  <si>
    <t>Működési költségvetés</t>
  </si>
  <si>
    <t>Államigazgatási</t>
  </si>
  <si>
    <t>Önként vállalt</t>
  </si>
  <si>
    <t>Kötelező</t>
  </si>
  <si>
    <t>2017. évi eredeti előirányzat</t>
  </si>
  <si>
    <t>Kiemelt kiadási előirányzatok</t>
  </si>
  <si>
    <t>4. Hitelfelvétel</t>
  </si>
  <si>
    <t>3. Irányítószervi támogatás</t>
  </si>
  <si>
    <t>2. Értékpapír beváltás bevétele</t>
  </si>
  <si>
    <t>1. Költségvetési maradvány igénybevétele</t>
  </si>
  <si>
    <t>Finanszírozási bevételelek B8</t>
  </si>
  <si>
    <t>BEVÉTELEK  ÖSSZESEN:</t>
  </si>
  <si>
    <t>III. Felhalmozási célú átvett pénzeszközök államháztartáson kívülről  B7</t>
  </si>
  <si>
    <t>II. Felhalmozási célú célú támogatások államháztartáson belülről B2</t>
  </si>
  <si>
    <t>I. Felhalmozási bevételek B5</t>
  </si>
  <si>
    <t>IV. Működési célú átvett pénzeszközök államháztartáson kívülről  B6</t>
  </si>
  <si>
    <t>Működési támogatások</t>
  </si>
  <si>
    <t>III. Működési célú támogatások államháztartáson belülről    B1</t>
  </si>
  <si>
    <t>II.Közhatalmi bevételek B3</t>
  </si>
  <si>
    <t>I. Működési bevételek B4</t>
  </si>
  <si>
    <t>Kiemelt bevételi előirányzatok</t>
  </si>
  <si>
    <t>2017. évi költségvetése</t>
  </si>
  <si>
    <t xml:space="preserve">Módosított
</t>
  </si>
  <si>
    <t>Módosított előirányzat</t>
  </si>
  <si>
    <t>Művelődési Ház összesen:</t>
  </si>
  <si>
    <t>C</t>
  </si>
  <si>
    <t>Útfelújítás 2017. évi</t>
  </si>
  <si>
    <t>Rendőrségi épület felújítása</t>
  </si>
  <si>
    <t>Kőkereszt</t>
  </si>
  <si>
    <t>Telefonközpont és készülékek beszerzése</t>
  </si>
  <si>
    <t>Sor- szám</t>
  </si>
  <si>
    <t>KEHOP-5.2.9-16-2016-00060 Páty középületeinek energetikai korszerűsítése</t>
  </si>
  <si>
    <t>Belügyminisztérium - Rendőrség - szolgálati lakások kialakítása</t>
  </si>
  <si>
    <t>VIS MAIOR támogatás (BMÖGF/86-13/2016)</t>
  </si>
  <si>
    <t xml:space="preserve">2017. év </t>
  </si>
  <si>
    <t xml:space="preserve">2018. év </t>
  </si>
  <si>
    <t xml:space="preserve">2019. év </t>
  </si>
  <si>
    <t xml:space="preserve">2020. év </t>
  </si>
  <si>
    <t xml:space="preserve">2021. év </t>
  </si>
  <si>
    <t>Középületek energetikai korszerűsítésen (KEHOP-5.2.9)</t>
  </si>
  <si>
    <t>Címzett tartalék</t>
  </si>
  <si>
    <t>Művelődési Ház, Községi és Iskolai Könyvtár</t>
  </si>
  <si>
    <t>Címzett céltartalék</t>
  </si>
  <si>
    <t>2. Államháztartáson belüli megelőlegezés visszafizetése</t>
  </si>
  <si>
    <t xml:space="preserve">3. Kincstárjegy </t>
  </si>
  <si>
    <t>I módosítás döntései</t>
  </si>
  <si>
    <t>2017. évi költségvetés</t>
  </si>
  <si>
    <t>I. módosítás</t>
  </si>
  <si>
    <t>I. módosítása</t>
  </si>
  <si>
    <t>2017. évi módosított előirányzat</t>
  </si>
  <si>
    <t>Pátyi Polgármesteri Hivatal</t>
  </si>
  <si>
    <t>3. Kincstárjegy</t>
  </si>
  <si>
    <t>Pákics Cserkészcsapat</t>
  </si>
  <si>
    <t>Juhász család megsegítése</t>
  </si>
  <si>
    <t>Római Katolikus templom parkolójának kialakítása eljárási díjak</t>
  </si>
  <si>
    <t>Karitász nyári táboroztatás</t>
  </si>
  <si>
    <t>Rákóczi Szövetség</t>
  </si>
  <si>
    <t>ifj. Gombócz Ferenc támogatása</t>
  </si>
  <si>
    <t>Egyházközségek támogatása</t>
  </si>
  <si>
    <t>Bocskai-ösztöndíj</t>
  </si>
  <si>
    <t>Kisszelmenc település támogatása</t>
  </si>
  <si>
    <t>Zsoboki Bethesda Gyermekotthon támogatása</t>
  </si>
  <si>
    <t>Működési célú támogatások államháztartáson kívülre</t>
  </si>
  <si>
    <t>Működési célú támogatások államháztartáson belülre</t>
  </si>
  <si>
    <t>Működési támogatások mindösszesen:</t>
  </si>
  <si>
    <t>Felhalmozási támogatások államháztartáson kívülre</t>
  </si>
  <si>
    <t>Felhalmozási támogatások összesen:</t>
  </si>
  <si>
    <t>Támogatási kiadások</t>
  </si>
  <si>
    <t>Egészségház ablakcsere</t>
  </si>
  <si>
    <t>Széchenyi tér-Pince hegy közműfejlesztés</t>
  </si>
  <si>
    <t>Pátyolgató Óvoda épülete</t>
  </si>
  <si>
    <t>Művelődési Ház épülete</t>
  </si>
  <si>
    <t>Guyon Richárd emléktábla</t>
  </si>
  <si>
    <t>Polgármesteri Hivatal klimatizálása</t>
  </si>
  <si>
    <t>Ingatlanvásárlás  913/1 és 913/2 hrsz.</t>
  </si>
  <si>
    <t>Kopjafa emlékoszlop készíttetése</t>
  </si>
  <si>
    <t>Főút tervezése kiegészítő tanulmányterv</t>
  </si>
  <si>
    <t>Harangláb betonalap</t>
  </si>
  <si>
    <t xml:space="preserve">Közvilágítás bővítés </t>
  </si>
  <si>
    <t>Mélyárok u. tervezés</t>
  </si>
  <si>
    <t>Petőfi S. u. kivitelezés</t>
  </si>
  <si>
    <t>Üdvözlőkapukra címerek</t>
  </si>
  <si>
    <t xml:space="preserve">2017. évi költségvetés </t>
  </si>
  <si>
    <t>Vállalkozók kommunális adója</t>
  </si>
  <si>
    <t>Magánszemélyek kommunális adója</t>
  </si>
  <si>
    <t>Idegenforgalmi adó / tart.utáni/</t>
  </si>
  <si>
    <t>Iparűzési adó /áll.jell./</t>
  </si>
  <si>
    <t>Iparűzési adó /ideiglenes.jell./</t>
  </si>
  <si>
    <t>Helyi adók összesen</t>
  </si>
  <si>
    <t>Gépjármű adó</t>
  </si>
  <si>
    <t>Pótlék, bírség, egyéb bevételek</t>
  </si>
  <si>
    <t>Talajterhelési díj</t>
  </si>
  <si>
    <t>Közhatalmi bevételek mindösszesen</t>
  </si>
  <si>
    <t>Teljesítés 2016</t>
  </si>
  <si>
    <t>2017 módosított előirányzat</t>
  </si>
  <si>
    <r>
      <t>Általános tartalék</t>
    </r>
    <r>
      <rPr>
        <i/>
        <sz val="11"/>
        <rFont val="Times New Roman"/>
        <family val="1"/>
        <charset val="238"/>
      </rPr>
      <t xml:space="preserve"> (szabadon felhasználható)</t>
    </r>
  </si>
  <si>
    <t>Államháztartáson belüli megelőlegezés visszafizetése (K914)</t>
  </si>
  <si>
    <t>Kincstárjegy vásárlása (K9121)</t>
  </si>
  <si>
    <t>Értékpapír beváltás bevétele</t>
  </si>
  <si>
    <t>Irányítószervi támogatás</t>
  </si>
  <si>
    <t>Működési egyenleg:</t>
  </si>
  <si>
    <t>Felhalmozási egyenleg:</t>
  </si>
  <si>
    <t>Finanmszírozási egyenleg:</t>
  </si>
  <si>
    <t>Költségvetési mérleg</t>
  </si>
  <si>
    <t xml:space="preserve">  I. módosítása</t>
  </si>
  <si>
    <t>Engedélyezett létszámkeret</t>
  </si>
  <si>
    <t>2017. évi nyitó</t>
  </si>
  <si>
    <t>2017. évi  záró</t>
  </si>
  <si>
    <t>2016. évi záró</t>
  </si>
  <si>
    <t xml:space="preserve"> I. módosítása</t>
  </si>
  <si>
    <t>Pályázati forrásból megvalósuló feladatok</t>
  </si>
  <si>
    <t>BERUHÁZÁSOK  ÖSSZESEN:</t>
  </si>
  <si>
    <r>
      <t>2017. évi</t>
    </r>
    <r>
      <rPr>
        <b/>
        <u/>
        <sz val="11"/>
        <color theme="1"/>
        <rFont val="Times New Roman"/>
        <family val="1"/>
        <charset val="238"/>
      </rPr>
      <t xml:space="preserve"> összevont</t>
    </r>
    <r>
      <rPr>
        <b/>
        <sz val="11"/>
        <color theme="1"/>
        <rFont val="Times New Roman"/>
        <family val="1"/>
        <charset val="238"/>
      </rPr>
      <t xml:space="preserve"> költségvetése</t>
    </r>
  </si>
  <si>
    <t>Felhalmozási célú támogatások áh-n belülről (B2)</t>
  </si>
  <si>
    <t>Működési célú támogatások áh-n belülről (B1)</t>
  </si>
  <si>
    <t>9.</t>
  </si>
  <si>
    <t>10.</t>
  </si>
  <si>
    <t>Bevételek összesen (1-10-ig)</t>
  </si>
  <si>
    <t>Munkaadókat terhelő járulékok (K2)</t>
  </si>
  <si>
    <t>Irányító szervi támogatások folyósítása (K915)</t>
  </si>
  <si>
    <t>Áh-n belüli megelőlegezés visszafizetése (K914)</t>
  </si>
  <si>
    <t>11.</t>
  </si>
  <si>
    <t>Kiadások összesen (1-11-ig)</t>
  </si>
  <si>
    <t>Halmozott egyenleg:</t>
  </si>
  <si>
    <t>Havi egyenleg:</t>
  </si>
  <si>
    <t>Likviditás:</t>
  </si>
  <si>
    <t>Likviditás minősége:</t>
  </si>
  <si>
    <t>jó</t>
  </si>
  <si>
    <t>közepes</t>
  </si>
  <si>
    <t>3. melléklet a 15/2017. (VI.8.)  önkormányzati rendelethez</t>
  </si>
  <si>
    <t>4. melléklet a 15/2017. (VI.8.)  önkormányzati rendelethez</t>
  </si>
  <si>
    <t>5. melléklet a 15/2017. (VI.8.) önkormányzati rendelethez</t>
  </si>
  <si>
    <t>6. melléklet a 15/2017. (VI.8.) önkormányzati rendelethez</t>
  </si>
  <si>
    <t>7. melléklet a 15/2017. (VI.8.)  önkormányzati rendelethez</t>
  </si>
  <si>
    <t>8. melléklet a 15/2017. (VI.8.) önkormányzati rendelethez</t>
  </si>
  <si>
    <t>9. melléklet a 15/2017. (VI.8.)  önkormányzati rendelethez</t>
  </si>
  <si>
    <t>10. melléklet a 15/2017. (VI.8.) önkormányzati rendelethez</t>
  </si>
  <si>
    <t>11.  melléklet a 15/2017. (VI.8.) önkormányzati rendelethez</t>
  </si>
  <si>
    <t>12.  melléklet a 15/2017. (VI.8.)  önkormányzati rendelethez</t>
  </si>
  <si>
    <t>13.  melléklet a 15/2017. (VI.8.) önkormányzati rendelethez</t>
  </si>
  <si>
    <t>14.  melléklet a 15/2017. (VI.8.) önkormányzati rendelethez</t>
  </si>
  <si>
    <t>15.  melléklet a 15/2017. (VI.8.) önkormányzati rendelethez</t>
  </si>
  <si>
    <t>16. melléklet a  15/2017. (VI.8.) önkormányzati rendelethez</t>
  </si>
  <si>
    <t>1. melléklet a 15/2017. (VI.8.)  önkormányzati rendelethez</t>
  </si>
  <si>
    <t>2.  melléklet a 15/2017. (VI.8.)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</si>
</sst>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__"/>
    <numFmt numFmtId="165" formatCode="#,##0\ &quot;Ft&quot;"/>
    <numFmt numFmtId="166" formatCode="#,##0.000\ _F_t;[Red]\-#,##0.000\ _F_t"/>
    <numFmt numFmtId="167" formatCode="#,##0.000\ _H_U_F;[Red]\-#,##0.000\ _H_U_F"/>
    <numFmt numFmtId="168" formatCode="#,##0.0\ _F_t;[Red]\-#,##0.0\ _F_t"/>
    <numFmt numFmtId="169" formatCode="#,##0_ ;[Red]\-#,##0\ "/>
  </numFmts>
  <fonts count="72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"/>
      <family val="2"/>
    </font>
    <font>
      <sz val="8"/>
      <name val="Arial CE"/>
    </font>
    <font>
      <sz val="10"/>
      <name val="Arial Narrow"/>
      <family val="2"/>
      <charset val="238"/>
    </font>
    <font>
      <b/>
      <sz val="10"/>
      <name val="Arial CE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 Light"/>
      <family val="2"/>
      <charset val="238"/>
    </font>
    <font>
      <b/>
      <sz val="11"/>
      <name val="Calibri Light"/>
      <family val="2"/>
      <charset val="238"/>
    </font>
    <font>
      <b/>
      <sz val="10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10"/>
      <color indexed="8"/>
      <name val="Calibri Light"/>
      <family val="2"/>
      <charset val="238"/>
    </font>
    <font>
      <b/>
      <i/>
      <sz val="10"/>
      <name val="Calibri Light"/>
      <family val="2"/>
      <charset val="238"/>
    </font>
    <font>
      <i/>
      <sz val="10"/>
      <name val="Calibri Light"/>
      <family val="2"/>
      <charset val="238"/>
    </font>
    <font>
      <b/>
      <i/>
      <sz val="10"/>
      <color indexed="8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5"/>
      <name val="Calibri Light"/>
      <family val="2"/>
      <charset val="238"/>
    </font>
    <font>
      <i/>
      <sz val="10"/>
      <color theme="5"/>
      <name val="Calibri Light"/>
      <family val="2"/>
      <charset val="238"/>
    </font>
    <font>
      <b/>
      <i/>
      <sz val="10"/>
      <color theme="5"/>
      <name val="Calibri Light"/>
      <family val="2"/>
      <charset val="238"/>
    </font>
    <font>
      <sz val="10"/>
      <name val="Arial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5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color theme="4" tint="-0.499984740745262"/>
      <name val="Times New Roman"/>
      <family val="1"/>
      <charset val="238"/>
    </font>
    <font>
      <sz val="10"/>
      <color theme="4" tint="-0.499984740745262"/>
      <name val="Times New Roman"/>
      <family val="1"/>
      <charset val="238"/>
    </font>
    <font>
      <b/>
      <sz val="11"/>
      <color theme="4" tint="-0.499984740745262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gray0625">
        <bgColor rgb="FFFFFF00"/>
      </patternFill>
    </fill>
    <fill>
      <patternFill patternType="gray0625">
        <bgColor rgb="FFFFC000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6" fillId="0" borderId="0" applyNumberFormat="0" applyFill="0" applyBorder="0" applyAlignment="0" applyProtection="0"/>
    <xf numFmtId="40" fontId="2" fillId="0" borderId="0" applyFont="0" applyFill="0" applyBorder="0" applyAlignment="0" applyProtection="0"/>
    <xf numFmtId="3" fontId="3" fillId="0" borderId="0">
      <alignment horizontal="right" vertical="center"/>
    </xf>
    <xf numFmtId="3" fontId="5" fillId="0" borderId="1">
      <alignment horizontal="right" vertical="center" wrapText="1"/>
    </xf>
    <xf numFmtId="9" fontId="2" fillId="0" borderId="0" applyFont="0" applyFill="0" applyBorder="0" applyAlignment="0" applyProtection="0"/>
    <xf numFmtId="0" fontId="28" fillId="0" borderId="0"/>
    <xf numFmtId="0" fontId="27" fillId="0" borderId="0" applyNumberFormat="0" applyFill="0" applyBorder="0" applyAlignment="0" applyProtection="0"/>
    <xf numFmtId="0" fontId="27" fillId="0" borderId="0"/>
    <xf numFmtId="0" fontId="28" fillId="0" borderId="0"/>
    <xf numFmtId="0" fontId="35" fillId="0" borderId="0"/>
    <xf numFmtId="0" fontId="1" fillId="0" borderId="0"/>
    <xf numFmtId="0" fontId="28" fillId="0" borderId="0"/>
  </cellStyleXfs>
  <cellXfs count="1073">
    <xf numFmtId="0" fontId="0" fillId="0" borderId="0" xfId="0"/>
    <xf numFmtId="0" fontId="63" fillId="11" borderId="5" xfId="0" applyFont="1" applyFill="1" applyBorder="1" applyAlignment="1">
      <alignment horizontal="right" vertical="center" wrapText="1"/>
    </xf>
    <xf numFmtId="38" fontId="7" fillId="0" borderId="32" xfId="2" applyNumberFormat="1" applyFont="1" applyFill="1" applyBorder="1" applyAlignment="1">
      <alignment horizontal="center" vertical="center" wrapText="1"/>
    </xf>
    <xf numFmtId="38" fontId="11" fillId="4" borderId="38" xfId="2" applyNumberFormat="1" applyFont="1" applyFill="1" applyBorder="1" applyAlignment="1">
      <alignment vertical="center" wrapText="1"/>
    </xf>
    <xf numFmtId="38" fontId="11" fillId="4" borderId="39" xfId="2" applyNumberFormat="1" applyFont="1" applyFill="1" applyBorder="1" applyAlignment="1">
      <alignment vertical="center" wrapText="1"/>
    </xf>
    <xf numFmtId="38" fontId="11" fillId="4" borderId="39" xfId="2" applyNumberFormat="1" applyFont="1" applyFill="1" applyBorder="1" applyAlignment="1">
      <alignment horizontal="right" vertical="center" wrapText="1"/>
    </xf>
    <xf numFmtId="38" fontId="11" fillId="4" borderId="40" xfId="2" applyNumberFormat="1" applyFont="1" applyFill="1" applyBorder="1" applyAlignment="1">
      <alignment horizontal="right" vertical="center" wrapText="1"/>
    </xf>
    <xf numFmtId="38" fontId="10" fillId="2" borderId="32" xfId="2" applyNumberFormat="1" applyFont="1" applyFill="1" applyBorder="1" applyAlignment="1">
      <alignment horizontal="right" vertical="center" wrapText="1" shrinkToFit="1"/>
    </xf>
    <xf numFmtId="38" fontId="11" fillId="2" borderId="32" xfId="2" applyNumberFormat="1" applyFont="1" applyFill="1" applyBorder="1" applyAlignment="1">
      <alignment horizontal="right" vertical="center" wrapText="1" shrinkToFit="1"/>
    </xf>
    <xf numFmtId="38" fontId="11" fillId="2" borderId="42" xfId="2" applyNumberFormat="1" applyFont="1" applyFill="1" applyBorder="1" applyAlignment="1">
      <alignment horizontal="right" vertical="center" wrapText="1" shrinkToFit="1"/>
    </xf>
    <xf numFmtId="38" fontId="8" fillId="2" borderId="32" xfId="2" applyNumberFormat="1" applyFont="1" applyFill="1" applyBorder="1" applyAlignment="1">
      <alignment horizontal="right" vertical="center" wrapText="1" shrinkToFit="1"/>
    </xf>
    <xf numFmtId="38" fontId="11" fillId="2" borderId="42" xfId="2" applyNumberFormat="1" applyFont="1" applyFill="1" applyBorder="1" applyAlignment="1">
      <alignment horizontal="right" vertical="center" wrapText="1"/>
    </xf>
    <xf numFmtId="38" fontId="10" fillId="2" borderId="44" xfId="2" applyNumberFormat="1" applyFont="1" applyFill="1" applyBorder="1" applyAlignment="1">
      <alignment horizontal="right" vertical="center" wrapText="1" shrinkToFit="1"/>
    </xf>
    <xf numFmtId="38" fontId="11" fillId="2" borderId="44" xfId="2" applyNumberFormat="1" applyFont="1" applyFill="1" applyBorder="1" applyAlignment="1">
      <alignment horizontal="right" vertical="center" wrapText="1" shrinkToFit="1"/>
    </xf>
    <xf numFmtId="38" fontId="8" fillId="2" borderId="44" xfId="2" applyNumberFormat="1" applyFont="1" applyFill="1" applyBorder="1" applyAlignment="1">
      <alignment horizontal="right" vertical="center" wrapText="1" shrinkToFit="1"/>
    </xf>
    <xf numFmtId="38" fontId="11" fillId="2" borderId="45" xfId="2" applyNumberFormat="1" applyFont="1" applyFill="1" applyBorder="1" applyAlignment="1">
      <alignment horizontal="right" vertical="center" wrapText="1"/>
    </xf>
    <xf numFmtId="38" fontId="11" fillId="2" borderId="38" xfId="2" applyNumberFormat="1" applyFont="1" applyFill="1" applyBorder="1" applyAlignment="1">
      <alignment horizontal="right" vertical="center" wrapText="1"/>
    </xf>
    <xf numFmtId="38" fontId="11" fillId="2" borderId="39" xfId="2" applyNumberFormat="1" applyFont="1" applyFill="1" applyBorder="1" applyAlignment="1">
      <alignment horizontal="right" vertical="center" wrapText="1"/>
    </xf>
    <xf numFmtId="38" fontId="11" fillId="2" borderId="40" xfId="2" applyNumberFormat="1" applyFont="1" applyFill="1" applyBorder="1" applyAlignment="1">
      <alignment horizontal="right" vertical="center" wrapText="1"/>
    </xf>
    <xf numFmtId="38" fontId="8" fillId="0" borderId="32" xfId="2" applyNumberFormat="1" applyFont="1" applyFill="1" applyBorder="1" applyAlignment="1">
      <alignment horizontal="right" vertical="center" wrapText="1" shrinkToFit="1"/>
    </xf>
    <xf numFmtId="38" fontId="11" fillId="0" borderId="32" xfId="2" applyNumberFormat="1" applyFont="1" applyFill="1" applyBorder="1" applyAlignment="1">
      <alignment horizontal="right" vertical="center" wrapText="1" shrinkToFit="1"/>
    </xf>
    <xf numFmtId="9" fontId="11" fillId="0" borderId="32" xfId="2" applyNumberFormat="1" applyFont="1" applyFill="1" applyBorder="1" applyAlignment="1">
      <alignment horizontal="right" vertical="center" wrapText="1" shrinkToFit="1"/>
    </xf>
    <xf numFmtId="14" fontId="11" fillId="0" borderId="32" xfId="2" applyNumberFormat="1" applyFont="1" applyFill="1" applyBorder="1" applyAlignment="1">
      <alignment horizontal="right" vertical="center" wrapText="1" shrinkToFit="1"/>
    </xf>
    <xf numFmtId="9" fontId="11" fillId="0" borderId="32" xfId="5" applyFont="1" applyFill="1" applyBorder="1" applyAlignment="1">
      <alignment horizontal="right" vertical="center" wrapText="1" shrinkToFit="1"/>
    </xf>
    <xf numFmtId="38" fontId="10" fillId="0" borderId="32" xfId="2" applyNumberFormat="1" applyFont="1" applyFill="1" applyBorder="1" applyAlignment="1">
      <alignment horizontal="right" vertical="center" wrapText="1" shrinkToFit="1"/>
    </xf>
    <xf numFmtId="166" fontId="10" fillId="0" borderId="32" xfId="2" applyNumberFormat="1" applyFont="1" applyFill="1" applyBorder="1" applyAlignment="1">
      <alignment horizontal="right" vertical="center" wrapText="1" shrinkToFit="1"/>
    </xf>
    <xf numFmtId="38" fontId="7" fillId="0" borderId="32" xfId="2" applyNumberFormat="1" applyFont="1" applyFill="1" applyBorder="1" applyAlignment="1">
      <alignment vertical="center" wrapText="1"/>
    </xf>
    <xf numFmtId="38" fontId="10" fillId="0" borderId="41" xfId="2" applyNumberFormat="1" applyFont="1" applyFill="1" applyBorder="1" applyAlignment="1">
      <alignment horizontal="right" vertical="center" wrapText="1" shrinkToFit="1"/>
    </xf>
    <xf numFmtId="38" fontId="7" fillId="0" borderId="32" xfId="2" applyNumberFormat="1" applyFont="1" applyFill="1" applyBorder="1" applyAlignment="1">
      <alignment horizontal="right" vertical="center" wrapText="1" shrinkToFit="1"/>
    </xf>
    <xf numFmtId="38" fontId="7" fillId="0" borderId="44" xfId="2" applyNumberFormat="1" applyFont="1" applyFill="1" applyBorder="1" applyAlignment="1">
      <alignment horizontal="right" vertical="center" wrapText="1" shrinkToFit="1"/>
    </xf>
    <xf numFmtId="38" fontId="8" fillId="0" borderId="44" xfId="2" applyNumberFormat="1" applyFont="1" applyFill="1" applyBorder="1" applyAlignment="1">
      <alignment horizontal="right" vertical="center" wrapText="1" shrinkToFit="1"/>
    </xf>
    <xf numFmtId="38" fontId="11" fillId="0" borderId="44" xfId="2" applyNumberFormat="1" applyFont="1" applyFill="1" applyBorder="1" applyAlignment="1">
      <alignment horizontal="right" vertical="center" wrapText="1" shrinkToFit="1"/>
    </xf>
    <xf numFmtId="9" fontId="11" fillId="0" borderId="44" xfId="2" applyNumberFormat="1" applyFont="1" applyFill="1" applyBorder="1" applyAlignment="1">
      <alignment horizontal="right" vertical="center" wrapText="1" shrinkToFit="1"/>
    </xf>
    <xf numFmtId="14" fontId="11" fillId="0" borderId="44" xfId="2" applyNumberFormat="1" applyFont="1" applyFill="1" applyBorder="1" applyAlignment="1">
      <alignment horizontal="right" vertical="center" wrapText="1" shrinkToFit="1"/>
    </xf>
    <xf numFmtId="9" fontId="11" fillId="0" borderId="44" xfId="5" applyFont="1" applyFill="1" applyBorder="1" applyAlignment="1">
      <alignment horizontal="right" vertical="center" wrapText="1" shrinkToFit="1"/>
    </xf>
    <xf numFmtId="38" fontId="10" fillId="0" borderId="44" xfId="2" applyNumberFormat="1" applyFont="1" applyFill="1" applyBorder="1" applyAlignment="1">
      <alignment horizontal="right" vertical="center" wrapText="1" shrinkToFit="1"/>
    </xf>
    <xf numFmtId="166" fontId="10" fillId="0" borderId="44" xfId="2" applyNumberFormat="1" applyFont="1" applyFill="1" applyBorder="1" applyAlignment="1">
      <alignment horizontal="right" vertical="center" wrapText="1" shrinkToFit="1"/>
    </xf>
    <xf numFmtId="38" fontId="10" fillId="0" borderId="43" xfId="2" applyNumberFormat="1" applyFont="1" applyFill="1" applyBorder="1" applyAlignment="1">
      <alignment horizontal="right" vertical="center" wrapText="1" shrinkToFit="1"/>
    </xf>
    <xf numFmtId="38" fontId="8" fillId="2" borderId="39" xfId="2" applyNumberFormat="1" applyFont="1" applyFill="1" applyBorder="1" applyAlignment="1">
      <alignment horizontal="right" vertical="center" wrapText="1" shrinkToFit="1"/>
    </xf>
    <xf numFmtId="38" fontId="11" fillId="2" borderId="39" xfId="2" applyNumberFormat="1" applyFont="1" applyFill="1" applyBorder="1" applyAlignment="1">
      <alignment horizontal="right" vertical="center" wrapText="1" shrinkToFit="1"/>
    </xf>
    <xf numFmtId="38" fontId="8" fillId="0" borderId="32" xfId="2" applyNumberFormat="1" applyFont="1" applyFill="1" applyBorder="1" applyAlignment="1">
      <alignment horizontal="center" vertical="center" wrapText="1" shrinkToFit="1"/>
    </xf>
    <xf numFmtId="9" fontId="8" fillId="0" borderId="32" xfId="2" applyNumberFormat="1" applyFont="1" applyFill="1" applyBorder="1" applyAlignment="1">
      <alignment horizontal="center" vertical="center" wrapText="1" shrinkToFit="1"/>
    </xf>
    <xf numFmtId="14" fontId="8" fillId="0" borderId="32" xfId="2" applyNumberFormat="1" applyFont="1" applyFill="1" applyBorder="1" applyAlignment="1">
      <alignment horizontal="center" vertical="center" wrapText="1" shrinkToFit="1"/>
    </xf>
    <xf numFmtId="9" fontId="8" fillId="0" borderId="32" xfId="5" applyFont="1" applyFill="1" applyBorder="1" applyAlignment="1">
      <alignment horizontal="center" vertical="center" wrapText="1" shrinkToFit="1"/>
    </xf>
    <xf numFmtId="38" fontId="11" fillId="0" borderId="32" xfId="2" applyNumberFormat="1" applyFont="1" applyFill="1" applyBorder="1" applyAlignment="1">
      <alignment horizontal="right" vertical="center" wrapText="1"/>
    </xf>
    <xf numFmtId="38" fontId="9" fillId="0" borderId="32" xfId="2" applyNumberFormat="1" applyFont="1" applyFill="1" applyBorder="1" applyAlignment="1">
      <alignment horizontal="right" vertical="center" wrapText="1" shrinkToFit="1"/>
    </xf>
    <xf numFmtId="38" fontId="12" fillId="0" borderId="32" xfId="2" applyNumberFormat="1" applyFont="1" applyFill="1" applyBorder="1" applyAlignment="1">
      <alignment horizontal="right" vertical="center" wrapText="1" shrinkToFit="1"/>
    </xf>
    <xf numFmtId="38" fontId="12" fillId="0" borderId="32" xfId="2" applyNumberFormat="1" applyFont="1" applyFill="1" applyBorder="1" applyAlignment="1">
      <alignment horizontal="right" vertical="center" wrapText="1"/>
    </xf>
    <xf numFmtId="38" fontId="9" fillId="0" borderId="32" xfId="2" applyNumberFormat="1" applyFont="1" applyFill="1" applyBorder="1" applyAlignment="1">
      <alignment horizontal="right" vertical="center" wrapText="1"/>
    </xf>
    <xf numFmtId="38" fontId="8" fillId="0" borderId="32" xfId="2" applyNumberFormat="1" applyFont="1" applyFill="1" applyBorder="1" applyAlignment="1">
      <alignment horizontal="right" vertical="center" wrapText="1"/>
    </xf>
    <xf numFmtId="38" fontId="12" fillId="0" borderId="32" xfId="2" applyNumberFormat="1" applyFont="1" applyFill="1" applyBorder="1" applyAlignment="1">
      <alignment vertical="center" wrapText="1"/>
    </xf>
    <xf numFmtId="38" fontId="11" fillId="0" borderId="32" xfId="2" applyNumberFormat="1" applyFont="1" applyFill="1" applyBorder="1" applyAlignment="1">
      <alignment vertical="center" wrapText="1" shrinkToFit="1"/>
    </xf>
    <xf numFmtId="38" fontId="7" fillId="0" borderId="32" xfId="2" applyNumberFormat="1" applyFont="1" applyFill="1" applyBorder="1" applyAlignment="1">
      <alignment vertical="center" wrapText="1" shrinkToFit="1"/>
    </xf>
    <xf numFmtId="38" fontId="13" fillId="0" borderId="32" xfId="2" applyNumberFormat="1" applyFont="1" applyFill="1" applyBorder="1" applyAlignment="1">
      <alignment vertical="center" wrapText="1"/>
    </xf>
    <xf numFmtId="38" fontId="10" fillId="0" borderId="32" xfId="2" applyNumberFormat="1" applyFont="1" applyFill="1" applyBorder="1" applyAlignment="1">
      <alignment vertical="center" wrapText="1"/>
    </xf>
    <xf numFmtId="38" fontId="10" fillId="0" borderId="32" xfId="2" applyNumberFormat="1" applyFont="1" applyFill="1" applyBorder="1" applyAlignment="1">
      <alignment horizontal="right" vertical="center" wrapText="1"/>
    </xf>
    <xf numFmtId="38" fontId="8" fillId="0" borderId="44" xfId="2" applyNumberFormat="1" applyFont="1" applyFill="1" applyBorder="1" applyAlignment="1">
      <alignment horizontal="center" vertical="center" wrapText="1" shrinkToFit="1"/>
    </xf>
    <xf numFmtId="38" fontId="7" fillId="0" borderId="44" xfId="2" applyNumberFormat="1" applyFont="1" applyFill="1" applyBorder="1" applyAlignment="1">
      <alignment horizontal="center" vertical="center" wrapText="1"/>
    </xf>
    <xf numFmtId="38" fontId="12" fillId="0" borderId="44" xfId="2" applyNumberFormat="1" applyFont="1" applyFill="1" applyBorder="1" applyAlignment="1">
      <alignment horizontal="right" vertical="center" wrapText="1" shrinkToFit="1"/>
    </xf>
    <xf numFmtId="9" fontId="8" fillId="0" borderId="44" xfId="2" applyNumberFormat="1" applyFont="1" applyFill="1" applyBorder="1" applyAlignment="1">
      <alignment horizontal="center" vertical="center" wrapText="1" shrinkToFit="1"/>
    </xf>
    <xf numFmtId="14" fontId="8" fillId="0" borderId="44" xfId="2" applyNumberFormat="1" applyFont="1" applyFill="1" applyBorder="1" applyAlignment="1">
      <alignment horizontal="center" vertical="center" wrapText="1" shrinkToFit="1"/>
    </xf>
    <xf numFmtId="9" fontId="8" fillId="0" borderId="44" xfId="5" applyFont="1" applyFill="1" applyBorder="1" applyAlignment="1">
      <alignment horizontal="center" vertical="center" wrapText="1" shrinkToFit="1"/>
    </xf>
    <xf numFmtId="38" fontId="11" fillId="3" borderId="32" xfId="2" applyNumberFormat="1" applyFont="1" applyFill="1" applyBorder="1" applyAlignment="1">
      <alignment horizontal="right" vertical="center" wrapText="1"/>
    </xf>
    <xf numFmtId="38" fontId="10" fillId="2" borderId="32" xfId="2" applyNumberFormat="1" applyFont="1" applyFill="1" applyBorder="1" applyAlignment="1">
      <alignment horizontal="right" vertical="center" wrapText="1"/>
    </xf>
    <xf numFmtId="38" fontId="8" fillId="4" borderId="32" xfId="2" applyNumberFormat="1" applyFont="1" applyFill="1" applyBorder="1" applyAlignment="1">
      <alignment horizontal="right" vertical="center" wrapText="1"/>
    </xf>
    <xf numFmtId="38" fontId="8" fillId="2" borderId="32" xfId="2" applyNumberFormat="1" applyFont="1" applyFill="1" applyBorder="1" applyAlignment="1">
      <alignment vertical="center" wrapText="1"/>
    </xf>
    <xf numFmtId="38" fontId="8" fillId="4" borderId="34" xfId="2" applyNumberFormat="1" applyFont="1" applyFill="1" applyBorder="1" applyAlignment="1">
      <alignment horizontal="right" vertical="center" wrapText="1"/>
    </xf>
    <xf numFmtId="38" fontId="8" fillId="2" borderId="34" xfId="2" applyNumberFormat="1" applyFont="1" applyFill="1" applyBorder="1" applyAlignment="1">
      <alignment vertical="center" wrapText="1"/>
    </xf>
    <xf numFmtId="38" fontId="11" fillId="3" borderId="44" xfId="2" applyNumberFormat="1" applyFont="1" applyFill="1" applyBorder="1" applyAlignment="1">
      <alignment horizontal="right" vertical="center" wrapText="1"/>
    </xf>
    <xf numFmtId="38" fontId="8" fillId="0" borderId="44" xfId="2" applyNumberFormat="1" applyFont="1" applyFill="1" applyBorder="1" applyAlignment="1">
      <alignment horizontal="center" vertical="center" wrapText="1"/>
    </xf>
    <xf numFmtId="38" fontId="7" fillId="0" borderId="44" xfId="2" applyNumberFormat="1" applyFont="1" applyFill="1" applyBorder="1" applyAlignment="1">
      <alignment vertical="center" wrapText="1"/>
    </xf>
    <xf numFmtId="38" fontId="11" fillId="0" borderId="44" xfId="2" applyNumberFormat="1" applyFont="1" applyFill="1" applyBorder="1" applyAlignment="1">
      <alignment horizontal="right" vertical="center" wrapText="1"/>
    </xf>
    <xf numFmtId="38" fontId="10" fillId="0" borderId="44" xfId="2" applyNumberFormat="1" applyFont="1" applyFill="1" applyBorder="1" applyAlignment="1">
      <alignment horizontal="right" vertical="center" wrapText="1"/>
    </xf>
    <xf numFmtId="38" fontId="8" fillId="2" borderId="41" xfId="2" applyNumberFormat="1" applyFont="1" applyFill="1" applyBorder="1" applyAlignment="1">
      <alignment horizontal="right" vertical="center" wrapText="1" shrinkToFit="1"/>
    </xf>
    <xf numFmtId="38" fontId="8" fillId="2" borderId="43" xfId="2" applyNumberFormat="1" applyFont="1" applyFill="1" applyBorder="1" applyAlignment="1">
      <alignment horizontal="right" vertical="center" wrapText="1" shrinkToFit="1"/>
    </xf>
    <xf numFmtId="38" fontId="7" fillId="0" borderId="34" xfId="2" applyNumberFormat="1" applyFont="1" applyFill="1" applyBorder="1" applyAlignment="1">
      <alignment horizontal="center" vertical="center" wrapText="1"/>
    </xf>
    <xf numFmtId="38" fontId="10" fillId="0" borderId="38" xfId="2" applyNumberFormat="1" applyFont="1" applyFill="1" applyBorder="1" applyAlignment="1">
      <alignment horizontal="center" vertical="center" textRotation="90" wrapText="1"/>
    </xf>
    <xf numFmtId="38" fontId="10" fillId="0" borderId="39" xfId="2" applyNumberFormat="1" applyFont="1" applyFill="1" applyBorder="1" applyAlignment="1">
      <alignment horizontal="center" vertical="center" textRotation="90" wrapText="1"/>
    </xf>
    <xf numFmtId="38" fontId="11" fillId="2" borderId="40" xfId="2" applyNumberFormat="1" applyFont="1" applyFill="1" applyBorder="1" applyAlignment="1">
      <alignment horizontal="center" vertical="center" textRotation="90" wrapText="1"/>
    </xf>
    <xf numFmtId="38" fontId="7" fillId="0" borderId="43" xfId="2" applyNumberFormat="1" applyFont="1" applyFill="1" applyBorder="1" applyAlignment="1">
      <alignment horizontal="center" vertical="center" wrapText="1"/>
    </xf>
    <xf numFmtId="38" fontId="7" fillId="2" borderId="45" xfId="2" applyNumberFormat="1" applyFont="1" applyFill="1" applyBorder="1" applyAlignment="1">
      <alignment horizontal="center" vertical="center" wrapText="1"/>
    </xf>
    <xf numFmtId="38" fontId="8" fillId="0" borderId="39" xfId="2" applyNumberFormat="1" applyFont="1" applyFill="1" applyBorder="1" applyAlignment="1">
      <alignment horizontal="center" vertical="center" textRotation="90" wrapText="1"/>
    </xf>
    <xf numFmtId="9" fontId="10" fillId="0" borderId="39" xfId="2" applyNumberFormat="1" applyFont="1" applyFill="1" applyBorder="1" applyAlignment="1">
      <alignment horizontal="center" vertical="center" textRotation="90" wrapText="1"/>
    </xf>
    <xf numFmtId="14" fontId="10" fillId="0" borderId="39" xfId="2" applyNumberFormat="1" applyFont="1" applyFill="1" applyBorder="1" applyAlignment="1">
      <alignment horizontal="center" vertical="center" textRotation="90" wrapText="1"/>
    </xf>
    <xf numFmtId="9" fontId="10" fillId="0" borderId="39" xfId="5" applyFont="1" applyFill="1" applyBorder="1" applyAlignment="1">
      <alignment horizontal="center" vertical="center" textRotation="90" wrapText="1"/>
    </xf>
    <xf numFmtId="38" fontId="11" fillId="0" borderId="39" xfId="2" applyNumberFormat="1" applyFont="1" applyFill="1" applyBorder="1" applyAlignment="1">
      <alignment horizontal="center" vertical="center" textRotation="90" wrapText="1"/>
    </xf>
    <xf numFmtId="38" fontId="7" fillId="0" borderId="39" xfId="2" applyNumberFormat="1" applyFont="1" applyFill="1" applyBorder="1" applyAlignment="1">
      <alignment horizontal="center" vertical="center" textRotation="90" wrapText="1"/>
    </xf>
    <xf numFmtId="38" fontId="11" fillId="3" borderId="39" xfId="2" applyNumberFormat="1" applyFont="1" applyFill="1" applyBorder="1" applyAlignment="1">
      <alignment horizontal="center" vertical="center" textRotation="90" wrapText="1"/>
    </xf>
    <xf numFmtId="9" fontId="8" fillId="0" borderId="44" xfId="2" applyNumberFormat="1" applyFont="1" applyFill="1" applyBorder="1" applyAlignment="1">
      <alignment horizontal="center" vertical="center" wrapText="1"/>
    </xf>
    <xf numFmtId="14" fontId="8" fillId="0" borderId="44" xfId="2" applyNumberFormat="1" applyFont="1" applyFill="1" applyBorder="1" applyAlignment="1">
      <alignment horizontal="center" vertical="center" wrapText="1"/>
    </xf>
    <xf numFmtId="9" fontId="8" fillId="0" borderId="44" xfId="5" applyFont="1" applyFill="1" applyBorder="1" applyAlignment="1">
      <alignment horizontal="center" vertical="center" wrapText="1"/>
    </xf>
    <xf numFmtId="38" fontId="7" fillId="3" borderId="44" xfId="2" applyNumberFormat="1" applyFont="1" applyFill="1" applyBorder="1" applyAlignment="1">
      <alignment horizontal="center" vertical="center" wrapText="1"/>
    </xf>
    <xf numFmtId="14" fontId="10" fillId="0" borderId="32" xfId="2" applyNumberFormat="1" applyFont="1" applyFill="1" applyBorder="1" applyAlignment="1">
      <alignment vertical="center" wrapText="1"/>
    </xf>
    <xf numFmtId="9" fontId="10" fillId="0" borderId="32" xfId="2" applyNumberFormat="1" applyFont="1" applyFill="1" applyBorder="1" applyAlignment="1">
      <alignment vertical="center" wrapText="1"/>
    </xf>
    <xf numFmtId="9" fontId="10" fillId="0" borderId="32" xfId="5" applyFont="1" applyFill="1" applyBorder="1" applyAlignment="1">
      <alignment vertical="center" wrapText="1"/>
    </xf>
    <xf numFmtId="167" fontId="10" fillId="0" borderId="32" xfId="2" applyNumberFormat="1" applyFont="1" applyFill="1" applyBorder="1" applyAlignment="1">
      <alignment vertical="center" wrapText="1"/>
    </xf>
    <xf numFmtId="38" fontId="10" fillId="3" borderId="32" xfId="2" applyNumberFormat="1" applyFont="1" applyFill="1" applyBorder="1" applyAlignment="1">
      <alignment vertical="center" wrapText="1"/>
    </xf>
    <xf numFmtId="38" fontId="10" fillId="0" borderId="34" xfId="2" applyNumberFormat="1" applyFont="1" applyFill="1" applyBorder="1" applyAlignment="1">
      <alignment vertical="center" wrapText="1"/>
    </xf>
    <xf numFmtId="38" fontId="10" fillId="0" borderId="44" xfId="2" applyNumberFormat="1" applyFont="1" applyFill="1" applyBorder="1" applyAlignment="1">
      <alignment vertical="center" wrapText="1"/>
    </xf>
    <xf numFmtId="14" fontId="10" fillId="0" borderId="44" xfId="2" applyNumberFormat="1" applyFont="1" applyFill="1" applyBorder="1" applyAlignment="1">
      <alignment vertical="center" wrapText="1"/>
    </xf>
    <xf numFmtId="9" fontId="10" fillId="0" borderId="44" xfId="2" applyNumberFormat="1" applyFont="1" applyFill="1" applyBorder="1" applyAlignment="1">
      <alignment vertical="center" wrapText="1"/>
    </xf>
    <xf numFmtId="9" fontId="10" fillId="0" borderId="44" xfId="5" applyFont="1" applyFill="1" applyBorder="1" applyAlignment="1">
      <alignment vertical="center" wrapText="1"/>
    </xf>
    <xf numFmtId="167" fontId="10" fillId="0" borderId="44" xfId="2" applyNumberFormat="1" applyFont="1" applyFill="1" applyBorder="1" applyAlignment="1">
      <alignment vertical="center" wrapText="1"/>
    </xf>
    <xf numFmtId="38" fontId="10" fillId="3" borderId="44" xfId="2" applyNumberFormat="1" applyFont="1" applyFill="1" applyBorder="1" applyAlignment="1">
      <alignment vertical="center" wrapText="1"/>
    </xf>
    <xf numFmtId="38" fontId="8" fillId="0" borderId="32" xfId="2" applyNumberFormat="1" applyFont="1" applyFill="1" applyBorder="1" applyAlignment="1">
      <alignment vertical="center" wrapText="1"/>
    </xf>
    <xf numFmtId="38" fontId="8" fillId="0" borderId="34" xfId="2" applyNumberFormat="1" applyFont="1" applyFill="1" applyBorder="1" applyAlignment="1">
      <alignment vertical="center" wrapText="1"/>
    </xf>
    <xf numFmtId="38" fontId="8" fillId="0" borderId="44" xfId="2" applyNumberFormat="1" applyFont="1" applyFill="1" applyBorder="1" applyAlignment="1">
      <alignment vertical="center" wrapText="1"/>
    </xf>
    <xf numFmtId="38" fontId="8" fillId="0" borderId="32" xfId="2" applyNumberFormat="1" applyFont="1" applyFill="1" applyBorder="1" applyAlignment="1">
      <alignment vertical="center" textRotation="90" wrapText="1"/>
    </xf>
    <xf numFmtId="38" fontId="8" fillId="0" borderId="34" xfId="2" applyNumberFormat="1" applyFont="1" applyFill="1" applyBorder="1" applyAlignment="1">
      <alignment vertical="center" textRotation="90" wrapText="1"/>
    </xf>
    <xf numFmtId="38" fontId="8" fillId="2" borderId="34" xfId="2" applyNumberFormat="1" applyFont="1" applyFill="1" applyBorder="1" applyAlignment="1">
      <alignment horizontal="right" vertical="center" wrapText="1"/>
    </xf>
    <xf numFmtId="38" fontId="8" fillId="2" borderId="32" xfId="2" applyNumberFormat="1" applyFont="1" applyFill="1" applyBorder="1" applyAlignment="1">
      <alignment horizontal="right" vertical="center" wrapText="1"/>
    </xf>
    <xf numFmtId="166" fontId="8" fillId="0" borderId="32" xfId="2" applyNumberFormat="1" applyFont="1" applyFill="1" applyBorder="1" applyAlignment="1">
      <alignment vertical="center" wrapText="1"/>
    </xf>
    <xf numFmtId="38" fontId="11" fillId="2" borderId="38" xfId="2" applyNumberFormat="1" applyFont="1" applyFill="1" applyBorder="1" applyAlignment="1">
      <alignment vertical="center" wrapText="1"/>
    </xf>
    <xf numFmtId="38" fontId="11" fillId="2" borderId="39" xfId="2" applyNumberFormat="1" applyFont="1" applyFill="1" applyBorder="1" applyAlignment="1">
      <alignment vertical="center" wrapText="1"/>
    </xf>
    <xf numFmtId="38" fontId="11" fillId="2" borderId="40" xfId="2" applyNumberFormat="1" applyFont="1" applyFill="1" applyBorder="1" applyAlignment="1">
      <alignment vertical="center" wrapText="1"/>
    </xf>
    <xf numFmtId="38" fontId="11" fillId="2" borderId="34" xfId="2" applyNumberFormat="1" applyFont="1" applyFill="1" applyBorder="1" applyAlignment="1">
      <alignment vertical="center" wrapText="1"/>
    </xf>
    <xf numFmtId="38" fontId="11" fillId="2" borderId="32" xfId="2" applyNumberFormat="1" applyFont="1" applyFill="1" applyBorder="1" applyAlignment="1">
      <alignment vertical="center" wrapText="1"/>
    </xf>
    <xf numFmtId="38" fontId="10" fillId="0" borderId="36" xfId="2" applyNumberFormat="1" applyFont="1" applyFill="1" applyBorder="1" applyAlignment="1">
      <alignment vertical="center" wrapText="1"/>
    </xf>
    <xf numFmtId="9" fontId="10" fillId="0" borderId="36" xfId="2" applyNumberFormat="1" applyFont="1" applyFill="1" applyBorder="1" applyAlignment="1">
      <alignment vertical="center" wrapText="1"/>
    </xf>
    <xf numFmtId="14" fontId="10" fillId="0" borderId="36" xfId="2" applyNumberFormat="1" applyFont="1" applyFill="1" applyBorder="1" applyAlignment="1">
      <alignment vertical="center" wrapText="1"/>
    </xf>
    <xf numFmtId="9" fontId="10" fillId="0" borderId="36" xfId="5" applyFont="1" applyFill="1" applyBorder="1" applyAlignment="1">
      <alignment vertical="center" wrapText="1"/>
    </xf>
    <xf numFmtId="38" fontId="10" fillId="3" borderId="36" xfId="2" applyNumberFormat="1" applyFont="1" applyFill="1" applyBorder="1" applyAlignment="1">
      <alignment vertical="center" wrapText="1"/>
    </xf>
    <xf numFmtId="38" fontId="11" fillId="2" borderId="36" xfId="2" applyNumberFormat="1" applyFont="1" applyFill="1" applyBorder="1" applyAlignment="1">
      <alignment vertical="center" wrapText="1"/>
    </xf>
    <xf numFmtId="38" fontId="11" fillId="2" borderId="42" xfId="2" applyNumberFormat="1" applyFont="1" applyFill="1" applyBorder="1" applyAlignment="1">
      <alignment vertical="center" wrapText="1"/>
    </xf>
    <xf numFmtId="38" fontId="11" fillId="2" borderId="45" xfId="2" applyNumberFormat="1" applyFont="1" applyFill="1" applyBorder="1" applyAlignment="1">
      <alignment vertical="center" wrapText="1"/>
    </xf>
    <xf numFmtId="38" fontId="11" fillId="0" borderId="36" xfId="2" applyNumberFormat="1" applyFont="1" applyFill="1" applyBorder="1" applyAlignment="1">
      <alignment vertical="center" wrapText="1"/>
    </xf>
    <xf numFmtId="38" fontId="11" fillId="0" borderId="32" xfId="2" applyNumberFormat="1" applyFont="1" applyFill="1" applyBorder="1" applyAlignment="1">
      <alignment vertical="center" wrapText="1"/>
    </xf>
    <xf numFmtId="38" fontId="8" fillId="0" borderId="44" xfId="2" applyNumberFormat="1" applyFont="1" applyFill="1" applyBorder="1" applyAlignment="1">
      <alignment horizontal="right" vertical="center" wrapText="1"/>
    </xf>
    <xf numFmtId="38" fontId="10" fillId="0" borderId="36" xfId="2" applyNumberFormat="1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0" xfId="0" applyFont="1" applyFill="1"/>
    <xf numFmtId="0" fontId="16" fillId="0" borderId="0" xfId="0" applyFont="1" applyAlignment="1">
      <alignment horizontal="center"/>
    </xf>
    <xf numFmtId="165" fontId="16" fillId="0" borderId="0" xfId="2" applyNumberFormat="1" applyFont="1" applyAlignment="1">
      <alignment horizontal="right" wrapText="1"/>
    </xf>
    <xf numFmtId="165" fontId="18" fillId="0" borderId="0" xfId="2" applyNumberFormat="1" applyFont="1" applyAlignment="1">
      <alignment horizontal="right" wrapText="1"/>
    </xf>
    <xf numFmtId="3" fontId="16" fillId="0" borderId="1" xfId="3" applyFont="1" applyFill="1" applyBorder="1" applyAlignment="1" applyProtection="1">
      <alignment horizontal="left" vertical="center" wrapText="1" indent="2"/>
    </xf>
    <xf numFmtId="38" fontId="19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left" wrapText="1" indent="2"/>
    </xf>
    <xf numFmtId="0" fontId="21" fillId="0" borderId="1" xfId="0" applyFont="1" applyFill="1" applyBorder="1" applyAlignment="1" applyProtection="1">
      <alignment horizontal="left" vertical="center" wrapText="1" indent="3"/>
    </xf>
    <xf numFmtId="38" fontId="24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3" fillId="0" borderId="1" xfId="3" applyFont="1" applyFill="1" applyBorder="1" applyAlignment="1" applyProtection="1">
      <alignment horizontal="left" vertical="center" wrapText="1" indent="2"/>
    </xf>
    <xf numFmtId="3" fontId="23" fillId="0" borderId="1" xfId="3" applyFont="1" applyFill="1" applyBorder="1" applyAlignment="1" applyProtection="1">
      <alignment horizontal="left" vertical="center" wrapText="1" indent="3"/>
    </xf>
    <xf numFmtId="3" fontId="16" fillId="0" borderId="1" xfId="3" applyFont="1" applyFill="1" applyBorder="1" applyAlignment="1" applyProtection="1">
      <alignment horizontal="left" vertical="center" wrapText="1" indent="3"/>
    </xf>
    <xf numFmtId="0" fontId="16" fillId="0" borderId="1" xfId="0" applyFont="1" applyFill="1" applyBorder="1" applyAlignment="1" applyProtection="1">
      <alignment horizontal="left" wrapText="1" indent="3"/>
    </xf>
    <xf numFmtId="3" fontId="16" fillId="0" borderId="1" xfId="3" applyFont="1" applyFill="1" applyBorder="1" applyAlignment="1" applyProtection="1">
      <alignment horizontal="left" vertical="center" wrapText="1"/>
    </xf>
    <xf numFmtId="38" fontId="19" fillId="0" borderId="1" xfId="2" applyNumberFormat="1" applyFont="1" applyFill="1" applyBorder="1" applyAlignment="1" applyProtection="1">
      <alignment horizontal="right" vertical="center" wrapText="1"/>
    </xf>
    <xf numFmtId="38" fontId="22" fillId="0" borderId="1" xfId="1" applyNumberFormat="1" applyFont="1" applyFill="1" applyBorder="1" applyAlignment="1" applyProtection="1">
      <alignment horizontal="right" vertical="center" wrapText="1"/>
      <protection locked="0"/>
    </xf>
    <xf numFmtId="38" fontId="18" fillId="0" borderId="1" xfId="1" applyNumberFormat="1" applyFont="1" applyFill="1" applyBorder="1" applyAlignment="1" applyProtection="1">
      <alignment horizontal="right" vertical="center" wrapText="1"/>
      <protection locked="0"/>
    </xf>
    <xf numFmtId="165" fontId="18" fillId="2" borderId="2" xfId="2" applyNumberFormat="1" applyFont="1" applyFill="1" applyBorder="1" applyAlignment="1">
      <alignment horizontal="center" vertical="center" wrapText="1"/>
    </xf>
    <xf numFmtId="165" fontId="16" fillId="2" borderId="2" xfId="2" applyNumberFormat="1" applyFont="1" applyFill="1" applyBorder="1" applyAlignment="1">
      <alignment horizontal="center" wrapText="1"/>
    </xf>
    <xf numFmtId="165" fontId="18" fillId="2" borderId="2" xfId="2" applyNumberFormat="1" applyFont="1" applyFill="1" applyBorder="1" applyAlignment="1">
      <alignment horizontal="center" wrapText="1"/>
    </xf>
    <xf numFmtId="165" fontId="17" fillId="2" borderId="2" xfId="2" applyNumberFormat="1" applyFont="1" applyFill="1" applyBorder="1" applyAlignment="1">
      <alignment horizontal="right" vertical="center" wrapText="1"/>
    </xf>
    <xf numFmtId="165" fontId="18" fillId="2" borderId="3" xfId="2" applyNumberFormat="1" applyFont="1" applyFill="1" applyBorder="1" applyAlignment="1">
      <alignment horizontal="right" vertical="center" wrapText="1"/>
    </xf>
    <xf numFmtId="165" fontId="18" fillId="2" borderId="2" xfId="2" applyNumberFormat="1" applyFont="1" applyFill="1" applyBorder="1" applyAlignment="1">
      <alignment horizontal="right" vertical="center" wrapText="1"/>
    </xf>
    <xf numFmtId="165" fontId="18" fillId="2" borderId="25" xfId="2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5" fontId="16" fillId="0" borderId="0" xfId="2" applyNumberFormat="1" applyFont="1" applyAlignment="1">
      <alignment horizontal="right" vertical="center" wrapText="1"/>
    </xf>
    <xf numFmtId="165" fontId="18" fillId="0" borderId="0" xfId="2" applyNumberFormat="1" applyFont="1" applyAlignment="1">
      <alignment horizontal="right" vertical="center" wrapText="1"/>
    </xf>
    <xf numFmtId="38" fontId="10" fillId="0" borderId="32" xfId="2" applyNumberFormat="1" applyFont="1" applyFill="1" applyBorder="1" applyAlignment="1">
      <alignment vertical="center" textRotation="90" wrapText="1"/>
    </xf>
    <xf numFmtId="38" fontId="10" fillId="0" borderId="32" xfId="2" applyNumberFormat="1" applyFont="1" applyFill="1" applyBorder="1" applyAlignment="1">
      <alignment horizontal="center" vertical="center" textRotation="90" wrapText="1"/>
    </xf>
    <xf numFmtId="38" fontId="10" fillId="0" borderId="32" xfId="2" applyNumberFormat="1" applyFont="1" applyFill="1" applyBorder="1" applyAlignment="1">
      <alignment horizontal="center" vertical="center" textRotation="90" shrinkToFit="1"/>
    </xf>
    <xf numFmtId="14" fontId="10" fillId="0" borderId="33" xfId="2" applyNumberFormat="1" applyFont="1" applyFill="1" applyBorder="1" applyAlignment="1">
      <alignment horizontal="center" vertical="center" textRotation="90" wrapText="1"/>
    </xf>
    <xf numFmtId="38" fontId="10" fillId="0" borderId="38" xfId="2" applyNumberFormat="1" applyFont="1" applyFill="1" applyBorder="1" applyAlignment="1">
      <alignment horizontal="center" vertical="center" textRotation="90" shrinkToFit="1"/>
    </xf>
    <xf numFmtId="38" fontId="11" fillId="0" borderId="35" xfId="2" applyNumberFormat="1" applyFont="1" applyFill="1" applyBorder="1" applyAlignment="1">
      <alignment horizontal="center" vertical="center" wrapText="1"/>
    </xf>
    <xf numFmtId="38" fontId="11" fillId="0" borderId="50" xfId="2" applyNumberFormat="1" applyFont="1" applyFill="1" applyBorder="1" applyAlignment="1">
      <alignment horizontal="center" vertical="center" wrapText="1"/>
    </xf>
    <xf numFmtId="38" fontId="11" fillId="0" borderId="43" xfId="2" applyNumberFormat="1" applyFont="1" applyFill="1" applyBorder="1" applyAlignment="1">
      <alignment horizontal="center" vertical="center" shrinkToFit="1"/>
    </xf>
    <xf numFmtId="38" fontId="10" fillId="0" borderId="41" xfId="2" applyNumberFormat="1" applyFont="1" applyFill="1" applyBorder="1" applyAlignment="1">
      <alignment vertical="center" wrapText="1"/>
    </xf>
    <xf numFmtId="38" fontId="10" fillId="0" borderId="32" xfId="2" applyNumberFormat="1" applyFont="1" applyFill="1" applyBorder="1" applyAlignment="1">
      <alignment horizontal="center" vertical="center" wrapText="1" shrinkToFit="1"/>
    </xf>
    <xf numFmtId="38" fontId="10" fillId="0" borderId="32" xfId="2" applyNumberFormat="1" applyFont="1" applyFill="1" applyBorder="1" applyAlignment="1">
      <alignment vertical="center" shrinkToFit="1"/>
    </xf>
    <xf numFmtId="38" fontId="10" fillId="0" borderId="43" xfId="2" applyNumberFormat="1" applyFont="1" applyFill="1" applyBorder="1" applyAlignment="1">
      <alignment vertical="center" wrapText="1"/>
    </xf>
    <xf numFmtId="38" fontId="10" fillId="0" borderId="44" xfId="2" applyNumberFormat="1" applyFont="1" applyFill="1" applyBorder="1" applyAlignment="1">
      <alignment horizontal="center" vertical="center" wrapText="1" shrinkToFit="1"/>
    </xf>
    <xf numFmtId="38" fontId="10" fillId="0" borderId="44" xfId="2" applyNumberFormat="1" applyFont="1" applyFill="1" applyBorder="1" applyAlignment="1">
      <alignment vertical="center" shrinkToFit="1"/>
    </xf>
    <xf numFmtId="14" fontId="10" fillId="0" borderId="32" xfId="2" applyNumberFormat="1" applyFont="1" applyFill="1" applyBorder="1" applyAlignment="1">
      <alignment vertical="center" wrapText="1" shrinkToFit="1"/>
    </xf>
    <xf numFmtId="14" fontId="10" fillId="0" borderId="44" xfId="2" applyNumberFormat="1" applyFont="1" applyFill="1" applyBorder="1" applyAlignment="1">
      <alignment vertical="center" wrapText="1" shrinkToFit="1"/>
    </xf>
    <xf numFmtId="38" fontId="10" fillId="0" borderId="32" xfId="2" applyNumberFormat="1" applyFont="1" applyFill="1" applyBorder="1" applyAlignment="1">
      <alignment horizontal="center" vertical="center" wrapText="1"/>
    </xf>
    <xf numFmtId="38" fontId="10" fillId="0" borderId="32" xfId="2" applyNumberFormat="1" applyFont="1" applyFill="1" applyBorder="1" applyAlignment="1" applyProtection="1">
      <alignment horizontal="center" vertical="center" wrapText="1"/>
      <protection locked="0"/>
    </xf>
    <xf numFmtId="14" fontId="10" fillId="0" borderId="32" xfId="2" applyNumberFormat="1" applyFont="1" applyFill="1" applyBorder="1" applyAlignment="1" applyProtection="1">
      <alignment vertical="center" wrapText="1"/>
      <protection locked="0"/>
    </xf>
    <xf numFmtId="38" fontId="10" fillId="0" borderId="32" xfId="2" applyNumberFormat="1" applyFont="1" applyFill="1" applyBorder="1" applyAlignment="1" applyProtection="1">
      <alignment vertical="center" shrinkToFit="1"/>
      <protection locked="0"/>
    </xf>
    <xf numFmtId="38" fontId="10" fillId="0" borderId="32" xfId="2" applyNumberFormat="1" applyFont="1" applyFill="1" applyBorder="1" applyAlignment="1">
      <alignment horizontal="center" vertical="center" shrinkToFit="1"/>
    </xf>
    <xf numFmtId="38" fontId="10" fillId="0" borderId="32" xfId="2" applyNumberFormat="1" applyFont="1" applyFill="1" applyBorder="1" applyAlignment="1" applyProtection="1">
      <alignment vertical="center" wrapText="1"/>
      <protection locked="0"/>
    </xf>
    <xf numFmtId="14" fontId="10" fillId="0" borderId="32" xfId="2" applyNumberFormat="1" applyFont="1" applyFill="1" applyBorder="1" applyAlignment="1">
      <alignment horizontal="left" vertical="center" wrapText="1" shrinkToFit="1"/>
    </xf>
    <xf numFmtId="38" fontId="11" fillId="0" borderId="32" xfId="2" applyNumberFormat="1" applyFont="1" applyFill="1" applyBorder="1" applyAlignment="1">
      <alignment horizontal="center" vertical="center" wrapText="1"/>
    </xf>
    <xf numFmtId="38" fontId="10" fillId="0" borderId="44" xfId="2" applyNumberFormat="1" applyFont="1" applyFill="1" applyBorder="1" applyAlignment="1">
      <alignment horizontal="center" vertical="center" wrapText="1"/>
    </xf>
    <xf numFmtId="38" fontId="10" fillId="0" borderId="44" xfId="2" applyNumberFormat="1" applyFont="1" applyFill="1" applyBorder="1" applyAlignment="1">
      <alignment horizontal="center" vertical="center" shrinkToFit="1"/>
    </xf>
    <xf numFmtId="38" fontId="11" fillId="0" borderId="44" xfId="2" applyNumberFormat="1" applyFont="1" applyFill="1" applyBorder="1" applyAlignment="1">
      <alignment horizontal="center" vertical="center" wrapText="1"/>
    </xf>
    <xf numFmtId="14" fontId="10" fillId="0" borderId="44" xfId="2" applyNumberFormat="1" applyFont="1" applyFill="1" applyBorder="1" applyAlignment="1" applyProtection="1">
      <alignment vertical="center" wrapText="1"/>
      <protection locked="0"/>
    </xf>
    <xf numFmtId="38" fontId="10" fillId="0" borderId="36" xfId="2" applyNumberFormat="1" applyFont="1" applyFill="1" applyBorder="1" applyAlignment="1">
      <alignment vertical="center" shrinkToFit="1"/>
    </xf>
    <xf numFmtId="0" fontId="21" fillId="0" borderId="1" xfId="0" applyFont="1" applyFill="1" applyBorder="1" applyAlignment="1" applyProtection="1">
      <alignment horizontal="left" vertical="center" wrapText="1" indent="4"/>
    </xf>
    <xf numFmtId="38" fontId="11" fillId="4" borderId="32" xfId="2" applyNumberFormat="1" applyFont="1" applyFill="1" applyBorder="1" applyAlignment="1">
      <alignment horizontal="right" vertical="center" wrapText="1" shrinkToFit="1"/>
    </xf>
    <xf numFmtId="38" fontId="10" fillId="4" borderId="32" xfId="2" applyNumberFormat="1" applyFont="1" applyFill="1" applyBorder="1" applyAlignment="1">
      <alignment vertical="center" wrapText="1"/>
    </xf>
    <xf numFmtId="38" fontId="10" fillId="4" borderId="36" xfId="2" applyNumberFormat="1" applyFont="1" applyFill="1" applyBorder="1" applyAlignment="1">
      <alignment vertical="center" wrapText="1"/>
    </xf>
    <xf numFmtId="38" fontId="11" fillId="6" borderId="39" xfId="2" applyNumberFormat="1" applyFont="1" applyFill="1" applyBorder="1" applyAlignment="1">
      <alignment vertical="center" wrapText="1"/>
    </xf>
    <xf numFmtId="38" fontId="8" fillId="5" borderId="32" xfId="2" applyNumberFormat="1" applyFont="1" applyFill="1" applyBorder="1" applyAlignment="1">
      <alignment horizontal="right" vertical="center" wrapText="1" shrinkToFit="1"/>
    </xf>
    <xf numFmtId="38" fontId="8" fillId="5" borderId="44" xfId="2" applyNumberFormat="1" applyFont="1" applyFill="1" applyBorder="1" applyAlignment="1">
      <alignment horizontal="right" vertical="center" wrapText="1" shrinkToFit="1"/>
    </xf>
    <xf numFmtId="38" fontId="10" fillId="0" borderId="37" xfId="2" applyNumberFormat="1" applyFont="1" applyFill="1" applyBorder="1" applyAlignment="1">
      <alignment vertical="center" textRotation="90" wrapText="1"/>
    </xf>
    <xf numFmtId="38" fontId="10" fillId="0" borderId="37" xfId="2" applyNumberFormat="1" applyFont="1" applyFill="1" applyBorder="1" applyAlignment="1">
      <alignment horizontal="center" vertical="center" textRotation="90" shrinkToFit="1"/>
    </xf>
    <xf numFmtId="38" fontId="8" fillId="0" borderId="37" xfId="2" applyNumberFormat="1" applyFont="1" applyFill="1" applyBorder="1" applyAlignment="1">
      <alignment horizontal="center" vertical="center" textRotation="90" wrapText="1"/>
    </xf>
    <xf numFmtId="38" fontId="11" fillId="0" borderId="37" xfId="2" applyNumberFormat="1" applyFont="1" applyFill="1" applyBorder="1" applyAlignment="1">
      <alignment horizontal="center" vertical="center" textRotation="90" wrapText="1"/>
    </xf>
    <xf numFmtId="9" fontId="11" fillId="0" borderId="37" xfId="2" applyNumberFormat="1" applyFont="1" applyFill="1" applyBorder="1" applyAlignment="1">
      <alignment horizontal="center" vertical="center" textRotation="90" wrapText="1"/>
    </xf>
    <xf numFmtId="14" fontId="11" fillId="0" borderId="37" xfId="2" applyNumberFormat="1" applyFont="1" applyFill="1" applyBorder="1" applyAlignment="1">
      <alignment horizontal="center" vertical="center" textRotation="90" wrapText="1"/>
    </xf>
    <xf numFmtId="38" fontId="7" fillId="0" borderId="37" xfId="2" applyNumberFormat="1" applyFont="1" applyFill="1" applyBorder="1" applyAlignment="1">
      <alignment horizontal="center" vertical="center" textRotation="90" wrapText="1"/>
    </xf>
    <xf numFmtId="9" fontId="11" fillId="0" borderId="37" xfId="5" applyFont="1" applyFill="1" applyBorder="1" applyAlignment="1">
      <alignment horizontal="center" vertical="center" textRotation="90" wrapText="1"/>
    </xf>
    <xf numFmtId="38" fontId="10" fillId="0" borderId="37" xfId="2" applyNumberFormat="1" applyFont="1" applyFill="1" applyBorder="1" applyAlignment="1">
      <alignment horizontal="right" vertical="center" textRotation="90" wrapText="1"/>
    </xf>
    <xf numFmtId="38" fontId="10" fillId="0" borderId="37" xfId="2" applyNumberFormat="1" applyFont="1" applyFill="1" applyBorder="1" applyAlignment="1">
      <alignment horizontal="center" vertical="center" textRotation="90" wrapText="1"/>
    </xf>
    <xf numFmtId="38" fontId="10" fillId="0" borderId="37" xfId="2" applyNumberFormat="1" applyFont="1" applyFill="1" applyBorder="1" applyAlignment="1">
      <alignment vertical="center" wrapText="1"/>
    </xf>
    <xf numFmtId="38" fontId="10" fillId="0" borderId="37" xfId="2" applyNumberFormat="1" applyFont="1" applyFill="1" applyBorder="1" applyAlignment="1">
      <alignment vertical="center" shrinkToFit="1"/>
    </xf>
    <xf numFmtId="38" fontId="8" fillId="0" borderId="37" xfId="2" applyNumberFormat="1" applyFont="1" applyFill="1" applyBorder="1" applyAlignment="1">
      <alignment horizontal="right" vertical="center" wrapText="1" shrinkToFit="1"/>
    </xf>
    <xf numFmtId="38" fontId="7" fillId="0" borderId="37" xfId="2" applyNumberFormat="1" applyFont="1" applyFill="1" applyBorder="1" applyAlignment="1">
      <alignment horizontal="right" vertical="center" wrapText="1" shrinkToFit="1"/>
    </xf>
    <xf numFmtId="38" fontId="11" fillId="0" borderId="37" xfId="2" applyNumberFormat="1" applyFont="1" applyFill="1" applyBorder="1" applyAlignment="1">
      <alignment horizontal="right" vertical="center" wrapText="1" shrinkToFit="1"/>
    </xf>
    <xf numFmtId="9" fontId="11" fillId="0" borderId="37" xfId="2" applyNumberFormat="1" applyFont="1" applyFill="1" applyBorder="1" applyAlignment="1">
      <alignment horizontal="right" vertical="center" wrapText="1" shrinkToFit="1"/>
    </xf>
    <xf numFmtId="14" fontId="11" fillId="0" borderId="37" xfId="2" applyNumberFormat="1" applyFont="1" applyFill="1" applyBorder="1" applyAlignment="1">
      <alignment horizontal="right" vertical="center" wrapText="1" shrinkToFit="1"/>
    </xf>
    <xf numFmtId="9" fontId="11" fillId="0" borderId="37" xfId="5" applyFont="1" applyFill="1" applyBorder="1" applyAlignment="1">
      <alignment horizontal="right" vertical="center" wrapText="1" shrinkToFit="1"/>
    </xf>
    <xf numFmtId="38" fontId="10" fillId="0" borderId="37" xfId="2" applyNumberFormat="1" applyFont="1" applyFill="1" applyBorder="1" applyAlignment="1">
      <alignment horizontal="right" vertical="center" wrapText="1" shrinkToFit="1"/>
    </xf>
    <xf numFmtId="38" fontId="7" fillId="0" borderId="37" xfId="2" applyNumberFormat="1" applyFont="1" applyFill="1" applyBorder="1" applyAlignment="1">
      <alignment vertical="center" wrapText="1"/>
    </xf>
    <xf numFmtId="38" fontId="8" fillId="0" borderId="37" xfId="2" applyNumberFormat="1" applyFont="1" applyFill="1" applyBorder="1" applyAlignment="1">
      <alignment vertical="center" wrapText="1"/>
    </xf>
    <xf numFmtId="38" fontId="11" fillId="0" borderId="37" xfId="2" applyNumberFormat="1" applyFont="1" applyFill="1" applyBorder="1" applyAlignment="1">
      <alignment horizontal="right" vertical="center" wrapText="1"/>
    </xf>
    <xf numFmtId="38" fontId="11" fillId="0" borderId="37" xfId="2" applyNumberFormat="1" applyFont="1" applyFill="1" applyBorder="1" applyAlignment="1">
      <alignment vertical="center" shrinkToFit="1"/>
    </xf>
    <xf numFmtId="38" fontId="7" fillId="0" borderId="37" xfId="2" applyNumberFormat="1" applyFont="1" applyFill="1" applyBorder="1" applyAlignment="1">
      <alignment horizontal="right" vertical="center" wrapText="1"/>
    </xf>
    <xf numFmtId="9" fontId="7" fillId="0" borderId="37" xfId="2" applyNumberFormat="1" applyFont="1" applyFill="1" applyBorder="1" applyAlignment="1">
      <alignment horizontal="right" vertical="center" wrapText="1"/>
    </xf>
    <xf numFmtId="14" fontId="7" fillId="0" borderId="37" xfId="2" applyNumberFormat="1" applyFont="1" applyFill="1" applyBorder="1" applyAlignment="1">
      <alignment horizontal="right" vertical="center" wrapText="1"/>
    </xf>
    <xf numFmtId="9" fontId="7" fillId="0" borderId="37" xfId="5" applyFont="1" applyFill="1" applyBorder="1" applyAlignment="1">
      <alignment horizontal="right" vertical="center" wrapText="1"/>
    </xf>
    <xf numFmtId="38" fontId="8" fillId="0" borderId="37" xfId="2" applyNumberFormat="1" applyFont="1" applyFill="1" applyBorder="1" applyAlignment="1">
      <alignment horizontal="right" vertical="center" wrapText="1"/>
    </xf>
    <xf numFmtId="38" fontId="7" fillId="0" borderId="32" xfId="2" applyNumberFormat="1" applyFont="1" applyFill="1" applyBorder="1" applyAlignment="1">
      <alignment horizontal="right" vertical="center" wrapText="1"/>
    </xf>
    <xf numFmtId="9" fontId="10" fillId="0" borderId="37" xfId="2" applyNumberFormat="1" applyFont="1" applyFill="1" applyBorder="1" applyAlignment="1">
      <alignment vertical="center" wrapText="1"/>
    </xf>
    <xf numFmtId="14" fontId="10" fillId="0" borderId="37" xfId="2" applyNumberFormat="1" applyFont="1" applyFill="1" applyBorder="1" applyAlignment="1">
      <alignment vertical="center" wrapText="1"/>
    </xf>
    <xf numFmtId="9" fontId="10" fillId="0" borderId="37" xfId="5" applyFont="1" applyFill="1" applyBorder="1" applyAlignment="1">
      <alignment vertical="center" wrapText="1"/>
    </xf>
    <xf numFmtId="38" fontId="10" fillId="0" borderId="37" xfId="2" applyNumberFormat="1" applyFont="1" applyFill="1" applyBorder="1" applyAlignment="1">
      <alignment horizontal="right" vertical="center" wrapText="1"/>
    </xf>
    <xf numFmtId="38" fontId="11" fillId="0" borderId="37" xfId="2" applyNumberFormat="1" applyFont="1" applyFill="1" applyBorder="1" applyAlignment="1">
      <alignment vertical="center" wrapText="1"/>
    </xf>
    <xf numFmtId="38" fontId="10" fillId="0" borderId="47" xfId="2" applyNumberFormat="1" applyFont="1" applyFill="1" applyBorder="1" applyAlignment="1">
      <alignment horizontal="center" vertical="center" textRotation="90" wrapText="1"/>
    </xf>
    <xf numFmtId="38" fontId="7" fillId="0" borderId="47" xfId="2" applyNumberFormat="1" applyFont="1" applyFill="1" applyBorder="1" applyAlignment="1">
      <alignment horizontal="center" vertical="center" wrapText="1"/>
    </xf>
    <xf numFmtId="38" fontId="10" fillId="0" borderId="47" xfId="2" applyNumberFormat="1" applyFont="1" applyFill="1" applyBorder="1" applyAlignment="1">
      <alignment horizontal="right" vertical="center" wrapText="1"/>
    </xf>
    <xf numFmtId="38" fontId="10" fillId="0" borderId="47" xfId="2" applyNumberFormat="1" applyFont="1" applyFill="1" applyBorder="1" applyAlignment="1">
      <alignment horizontal="right" vertical="center" wrapText="1" shrinkToFit="1"/>
    </xf>
    <xf numFmtId="38" fontId="11" fillId="0" borderId="47" xfId="2" applyNumberFormat="1" applyFont="1" applyFill="1" applyBorder="1" applyAlignment="1">
      <alignment horizontal="right" vertical="center" wrapText="1" shrinkToFit="1"/>
    </xf>
    <xf numFmtId="38" fontId="11" fillId="0" borderId="47" xfId="2" applyNumberFormat="1" applyFont="1" applyFill="1" applyBorder="1" applyAlignment="1">
      <alignment vertical="center" wrapText="1"/>
    </xf>
    <xf numFmtId="38" fontId="8" fillId="0" borderId="47" xfId="2" applyNumberFormat="1" applyFont="1" applyFill="1" applyBorder="1" applyAlignment="1">
      <alignment vertical="center" wrapText="1"/>
    </xf>
    <xf numFmtId="38" fontId="7" fillId="2" borderId="39" xfId="2" applyNumberFormat="1" applyFont="1" applyFill="1" applyBorder="1" applyAlignment="1">
      <alignment horizontal="right" vertical="center" wrapText="1" shrinkToFit="1"/>
    </xf>
    <xf numFmtId="38" fontId="10" fillId="0" borderId="47" xfId="2" applyNumberFormat="1" applyFont="1" applyFill="1" applyBorder="1" applyAlignment="1">
      <alignment vertical="center" wrapText="1"/>
    </xf>
    <xf numFmtId="0" fontId="20" fillId="0" borderId="1" xfId="0" applyFont="1" applyFill="1" applyBorder="1" applyAlignment="1" applyProtection="1">
      <alignment horizontal="left" vertical="center" wrapText="1" indent="1"/>
    </xf>
    <xf numFmtId="0" fontId="18" fillId="0" borderId="1" xfId="0" applyFont="1" applyFill="1" applyBorder="1" applyAlignment="1" applyProtection="1">
      <alignment horizontal="left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left" vertical="center" wrapText="1"/>
    </xf>
    <xf numFmtId="3" fontId="18" fillId="0" borderId="1" xfId="3" applyFont="1" applyFill="1" applyBorder="1" applyAlignment="1" applyProtection="1">
      <alignment horizontal="left" vertical="center" wrapText="1" indent="2"/>
    </xf>
    <xf numFmtId="0" fontId="19" fillId="0" borderId="1" xfId="0" applyFont="1" applyFill="1" applyBorder="1" applyAlignment="1" applyProtection="1">
      <alignment horizontal="left" vertical="center" wrapText="1" indent="2"/>
    </xf>
    <xf numFmtId="3" fontId="16" fillId="0" borderId="1" xfId="3" applyFont="1" applyFill="1" applyBorder="1" applyAlignment="1" applyProtection="1">
      <alignment horizontal="right" vertical="center"/>
    </xf>
    <xf numFmtId="38" fontId="20" fillId="0" borderId="1" xfId="2" applyNumberFormat="1" applyFont="1" applyFill="1" applyBorder="1" applyAlignment="1" applyProtection="1">
      <alignment horizontal="right" vertical="center" wrapText="1"/>
    </xf>
    <xf numFmtId="0" fontId="18" fillId="0" borderId="1" xfId="0" applyFont="1" applyFill="1" applyBorder="1" applyAlignment="1" applyProtection="1">
      <alignment horizontal="left" wrapText="1" indent="2"/>
    </xf>
    <xf numFmtId="38" fontId="20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0" applyFont="1" applyFill="1" applyBorder="1" applyAlignment="1" applyProtection="1">
      <alignment vertical="center" wrapText="1"/>
    </xf>
    <xf numFmtId="38" fontId="26" fillId="0" borderId="1" xfId="2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quotePrefix="1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vertical="center" wrapText="1"/>
      <protection locked="0"/>
    </xf>
    <xf numFmtId="0" fontId="19" fillId="0" borderId="1" xfId="0" quotePrefix="1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left" vertical="center" wrapText="1" indent="1"/>
    </xf>
    <xf numFmtId="3" fontId="18" fillId="0" borderId="1" xfId="3" applyFont="1" applyFill="1" applyBorder="1" applyAlignment="1" applyProtection="1">
      <alignment horizontal="left" vertical="center"/>
    </xf>
    <xf numFmtId="3" fontId="18" fillId="0" borderId="1" xfId="3" applyFont="1" applyFill="1" applyBorder="1" applyAlignment="1" applyProtection="1">
      <alignment horizontal="left" vertical="center" wrapText="1" indent="1"/>
    </xf>
    <xf numFmtId="0" fontId="19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1" xfId="0" quotePrefix="1" applyFont="1" applyFill="1" applyBorder="1" applyAlignment="1" applyProtection="1">
      <alignment horizontal="left" vertical="center" wrapText="1"/>
    </xf>
    <xf numFmtId="3" fontId="23" fillId="0" borderId="1" xfId="3" applyFont="1" applyFill="1" applyBorder="1" applyAlignment="1" applyProtection="1">
      <alignment horizontal="right" vertical="center"/>
    </xf>
    <xf numFmtId="38" fontId="21" fillId="0" borderId="1" xfId="2" applyNumberFormat="1" applyFont="1" applyFill="1" applyBorder="1" applyAlignment="1" applyProtection="1">
      <alignment horizontal="right" vertical="center" wrapText="1"/>
      <protection locked="0"/>
    </xf>
    <xf numFmtId="38" fontId="21" fillId="0" borderId="1" xfId="2" applyNumberFormat="1" applyFont="1" applyFill="1" applyBorder="1" applyAlignment="1" applyProtection="1">
      <alignment horizontal="right" vertical="center" wrapText="1"/>
    </xf>
    <xf numFmtId="0" fontId="21" fillId="0" borderId="1" xfId="0" applyFont="1" applyFill="1" applyBorder="1" applyAlignment="1" applyProtection="1">
      <alignment vertical="center" wrapText="1"/>
      <protection locked="0"/>
    </xf>
    <xf numFmtId="3" fontId="18" fillId="0" borderId="1" xfId="3" applyFont="1" applyFill="1" applyBorder="1" applyAlignment="1" applyProtection="1">
      <alignment horizontal="left" vertical="center" wrapText="1"/>
    </xf>
    <xf numFmtId="3" fontId="18" fillId="0" borderId="1" xfId="3" applyFont="1" applyFill="1" applyBorder="1" applyAlignment="1" applyProtection="1">
      <alignment horizontal="right" vertical="center"/>
    </xf>
    <xf numFmtId="0" fontId="19" fillId="0" borderId="1" xfId="0" applyFont="1" applyFill="1" applyBorder="1" applyAlignment="1" applyProtection="1">
      <alignment horizontal="right" vertical="center"/>
    </xf>
    <xf numFmtId="0" fontId="19" fillId="0" borderId="1" xfId="0" applyFont="1" applyFill="1" applyBorder="1" applyAlignment="1" applyProtection="1">
      <alignment vertical="center" wrapText="1"/>
      <protection locked="0"/>
    </xf>
    <xf numFmtId="0" fontId="19" fillId="0" borderId="1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horizontal="right" vertical="center"/>
    </xf>
    <xf numFmtId="0" fontId="21" fillId="0" borderId="1" xfId="0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 applyProtection="1">
      <alignment horizontal="left" wrapText="1" indent="1"/>
    </xf>
    <xf numFmtId="3" fontId="23" fillId="0" borderId="1" xfId="3" applyFont="1" applyFill="1" applyBorder="1" applyAlignment="1" applyProtection="1">
      <alignment horizontal="left" vertical="center" wrapText="1"/>
    </xf>
    <xf numFmtId="0" fontId="21" fillId="0" borderId="1" xfId="0" applyFont="1" applyFill="1" applyBorder="1" applyAlignment="1" applyProtection="1">
      <alignment horizontal="right" vertical="center"/>
    </xf>
    <xf numFmtId="0" fontId="21" fillId="0" borderId="1" xfId="0" applyFont="1" applyFill="1" applyBorder="1" applyAlignment="1" applyProtection="1">
      <alignment horizontal="left" vertical="center" wrapText="1" indent="2"/>
    </xf>
    <xf numFmtId="3" fontId="23" fillId="0" borderId="1" xfId="3" applyFont="1" applyFill="1" applyBorder="1" applyAlignment="1" applyProtection="1">
      <alignment horizontal="left" vertical="center" wrapText="1" indent="1"/>
    </xf>
    <xf numFmtId="0" fontId="21" fillId="0" borderId="1" xfId="0" applyFont="1" applyFill="1" applyBorder="1" applyAlignment="1" applyProtection="1">
      <alignment horizontal="left" vertical="center" indent="1"/>
    </xf>
    <xf numFmtId="0" fontId="21" fillId="0" borderId="1" xfId="0" applyFont="1" applyFill="1" applyBorder="1" applyAlignment="1" applyProtection="1">
      <alignment horizontal="left" vertical="center" wrapText="1" indent="1"/>
      <protection locked="0"/>
    </xf>
    <xf numFmtId="0" fontId="16" fillId="0" borderId="1" xfId="0" applyFont="1" applyFill="1" applyBorder="1" applyAlignment="1" applyProtection="1">
      <alignment horizontal="left" wrapText="1" indent="1"/>
    </xf>
    <xf numFmtId="0" fontId="23" fillId="0" borderId="1" xfId="0" applyFont="1" applyFill="1" applyBorder="1" applyAlignment="1" applyProtection="1">
      <alignment horizontal="left" wrapText="1" indent="3"/>
    </xf>
    <xf numFmtId="49" fontId="20" fillId="0" borderId="1" xfId="0" applyNumberFormat="1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 applyProtection="1">
      <alignment vertical="center" wrapText="1"/>
      <protection locked="0"/>
    </xf>
    <xf numFmtId="49" fontId="19" fillId="0" borderId="1" xfId="0" applyNumberFormat="1" applyFont="1" applyFill="1" applyBorder="1" applyAlignment="1" applyProtection="1">
      <alignment horizontal="left" vertical="center" wrapText="1"/>
    </xf>
    <xf numFmtId="38" fontId="20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49" fontId="20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0" applyFont="1" applyFill="1" applyBorder="1" applyAlignment="1" applyProtection="1">
      <alignment horizontal="left" vertical="center" wrapText="1"/>
      <protection locked="0"/>
    </xf>
    <xf numFmtId="0" fontId="20" fillId="0" borderId="1" xfId="0" applyFont="1" applyFill="1" applyBorder="1" applyAlignment="1" applyProtection="1">
      <alignment horizontal="right" vertical="center" wrapText="1"/>
      <protection locked="0"/>
    </xf>
    <xf numFmtId="0" fontId="20" fillId="0" borderId="1" xfId="0" applyFont="1" applyFill="1" applyBorder="1" applyAlignment="1" applyProtection="1">
      <alignment vertical="center"/>
      <protection locked="0"/>
    </xf>
    <xf numFmtId="49" fontId="21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164" fontId="21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21" fillId="0" borderId="1" xfId="0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Fill="1" applyBorder="1" applyAlignment="1" applyProtection="1">
      <alignment vertical="center"/>
      <protection locked="0"/>
    </xf>
    <xf numFmtId="49" fontId="19" fillId="0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19" fillId="0" borderId="1" xfId="0" applyFont="1" applyFill="1" applyBorder="1" applyAlignment="1" applyProtection="1">
      <alignment horizontal="left" vertical="center"/>
      <protection locked="0"/>
    </xf>
    <xf numFmtId="0" fontId="19" fillId="0" borderId="1" xfId="0" applyFont="1" applyFill="1" applyBorder="1" applyAlignment="1" applyProtection="1">
      <alignment horizontal="right" vertical="center" wrapText="1"/>
      <protection locked="0"/>
    </xf>
    <xf numFmtId="0" fontId="19" fillId="0" borderId="1" xfId="0" applyFont="1" applyFill="1" applyBorder="1" applyAlignment="1" applyProtection="1">
      <alignment vertical="center"/>
      <protection locked="0"/>
    </xf>
    <xf numFmtId="164" fontId="2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38" fontId="19" fillId="0" borderId="1" xfId="0" applyNumberFormat="1" applyFont="1" applyFill="1" applyBorder="1" applyAlignment="1" applyProtection="1">
      <alignment vertical="center" wrapText="1"/>
      <protection locked="0"/>
    </xf>
    <xf numFmtId="0" fontId="20" fillId="0" borderId="1" xfId="0" applyFont="1" applyFill="1" applyBorder="1" applyAlignment="1" applyProtection="1">
      <alignment horizontal="left" vertical="center" wrapText="1" indent="2"/>
      <protection locked="0"/>
    </xf>
    <xf numFmtId="0" fontId="19" fillId="0" borderId="1" xfId="0" applyFont="1" applyFill="1" applyBorder="1" applyAlignment="1" applyProtection="1">
      <alignment horizontal="left" vertical="center" wrapText="1" indent="1"/>
      <protection locked="0"/>
    </xf>
    <xf numFmtId="164" fontId="21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0" fontId="21" fillId="0" borderId="1" xfId="0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 applyProtection="1">
      <alignment horizontal="left" vertical="center" wrapText="1" indent="1"/>
      <protection locked="0"/>
    </xf>
    <xf numFmtId="0" fontId="19" fillId="0" borderId="1" xfId="0" applyFont="1" applyFill="1" applyBorder="1" applyAlignment="1" applyProtection="1">
      <alignment horizontal="left" vertical="center" wrapText="1" indent="2"/>
      <protection locked="0"/>
    </xf>
    <xf numFmtId="164" fontId="21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18" fillId="0" borderId="1" xfId="0" applyFont="1" applyFill="1" applyBorder="1" applyAlignment="1" applyProtection="1">
      <alignment horizontal="left" vertical="center" wrapText="1" indent="1"/>
      <protection locked="0"/>
    </xf>
    <xf numFmtId="0" fontId="18" fillId="0" borderId="1" xfId="0" applyFont="1" applyFill="1" applyBorder="1" applyAlignment="1" applyProtection="1">
      <alignment horizontal="right" vertical="center" wrapText="1"/>
      <protection locked="0"/>
    </xf>
    <xf numFmtId="0" fontId="23" fillId="0" borderId="1" xfId="0" applyFont="1" applyFill="1" applyBorder="1" applyAlignment="1" applyProtection="1">
      <alignment horizontal="left" vertical="center" wrapText="1" indent="2"/>
      <protection locked="0"/>
    </xf>
    <xf numFmtId="0" fontId="21" fillId="0" borderId="1" xfId="0" applyFont="1" applyFill="1" applyBorder="1" applyAlignment="1" applyProtection="1">
      <alignment horizontal="left" vertical="center" indent="2"/>
      <protection locked="0"/>
    </xf>
    <xf numFmtId="0" fontId="23" fillId="0" borderId="1" xfId="0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vertical="center"/>
      <protection locked="0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horizontal="left" vertical="center" wrapText="1" indent="2"/>
      <protection locked="0"/>
    </xf>
    <xf numFmtId="0" fontId="23" fillId="0" borderId="1" xfId="0" applyFont="1" applyFill="1" applyBorder="1" applyAlignment="1" applyProtection="1">
      <alignment horizontal="left" vertical="center" wrapText="1" indent="3"/>
      <protection locked="0"/>
    </xf>
    <xf numFmtId="0" fontId="24" fillId="0" borderId="1" xfId="0" applyFont="1" applyFill="1" applyBorder="1" applyAlignment="1" applyProtection="1">
      <alignment vertical="center"/>
      <protection locked="0"/>
    </xf>
    <xf numFmtId="0" fontId="16" fillId="0" borderId="1" xfId="0" applyFont="1" applyFill="1" applyBorder="1" applyAlignment="1" applyProtection="1">
      <alignment horizontal="left" vertical="center" wrapText="1" indent="3"/>
      <protection locked="0"/>
    </xf>
    <xf numFmtId="0" fontId="18" fillId="0" borderId="1" xfId="0" applyFont="1" applyFill="1" applyBorder="1" applyAlignment="1" applyProtection="1">
      <alignment horizontal="left" vertical="center" wrapText="1" indent="2"/>
      <protection locked="0"/>
    </xf>
    <xf numFmtId="0" fontId="21" fillId="0" borderId="1" xfId="0" applyFont="1" applyFill="1" applyBorder="1" applyAlignment="1" applyProtection="1">
      <alignment horizontal="left" vertical="center" wrapText="1" indent="3"/>
      <protection locked="0"/>
    </xf>
    <xf numFmtId="49" fontId="2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1" xfId="0" applyFont="1" applyFill="1" applyBorder="1" applyAlignment="1">
      <alignment horizontal="left" wrapText="1" indent="1"/>
    </xf>
    <xf numFmtId="0" fontId="21" fillId="0" borderId="1" xfId="0" applyFont="1" applyFill="1" applyBorder="1" applyAlignment="1" applyProtection="1">
      <alignment horizontal="left" vertical="center" wrapText="1" indent="2"/>
      <protection locked="0"/>
    </xf>
    <xf numFmtId="0" fontId="20" fillId="0" borderId="1" xfId="0" quotePrefix="1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left" vertical="center" wrapText="1"/>
      <protection locked="0"/>
    </xf>
    <xf numFmtId="0" fontId="19" fillId="0" borderId="1" xfId="0" quotePrefix="1" applyFont="1" applyFill="1" applyBorder="1" applyAlignment="1" applyProtection="1">
      <alignment horizontal="right" vertical="center" wrapText="1"/>
      <protection locked="0"/>
    </xf>
    <xf numFmtId="49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9" fillId="0" borderId="1" xfId="2" applyNumberFormat="1" applyFont="1" applyFill="1" applyBorder="1" applyAlignment="1" applyProtection="1">
      <alignment horizontal="right" vertical="center" wrapText="1"/>
      <protection locked="0"/>
    </xf>
    <xf numFmtId="168" fontId="26" fillId="0" borderId="1" xfId="2" applyNumberFormat="1" applyFont="1" applyFill="1" applyBorder="1" applyAlignment="1" applyProtection="1">
      <alignment horizontal="center" vertical="center" wrapText="1"/>
    </xf>
    <xf numFmtId="168" fontId="19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10"/>
    <xf numFmtId="0" fontId="37" fillId="0" borderId="0" xfId="10" applyFont="1"/>
    <xf numFmtId="0" fontId="38" fillId="0" borderId="0" xfId="10" applyFont="1"/>
    <xf numFmtId="0" fontId="30" fillId="0" borderId="0" xfId="10" applyFont="1"/>
    <xf numFmtId="0" fontId="37" fillId="7" borderId="0" xfId="10" applyFont="1" applyFill="1" applyAlignment="1">
      <alignment horizontal="center"/>
    </xf>
    <xf numFmtId="0" fontId="37" fillId="0" borderId="0" xfId="10" applyFont="1" applyAlignment="1">
      <alignment horizontal="center"/>
    </xf>
    <xf numFmtId="0" fontId="38" fillId="0" borderId="0" xfId="10" applyFont="1" applyAlignment="1">
      <alignment horizontal="right"/>
    </xf>
    <xf numFmtId="0" fontId="36" fillId="0" borderId="29" xfId="10" applyFont="1" applyBorder="1" applyAlignment="1">
      <alignment horizontal="center" vertical="center"/>
    </xf>
    <xf numFmtId="0" fontId="36" fillId="0" borderId="63" xfId="10" applyFont="1" applyBorder="1" applyAlignment="1">
      <alignment horizontal="center" vertical="center"/>
    </xf>
    <xf numFmtId="0" fontId="36" fillId="0" borderId="30" xfId="10" applyFont="1" applyBorder="1" applyAlignment="1">
      <alignment horizontal="center" vertical="center"/>
    </xf>
    <xf numFmtId="0" fontId="36" fillId="0" borderId="31" xfId="10" applyFont="1" applyBorder="1" applyAlignment="1">
      <alignment horizontal="center"/>
    </xf>
    <xf numFmtId="0" fontId="36" fillId="0" borderId="64" xfId="10" applyFont="1" applyBorder="1" applyAlignment="1">
      <alignment horizontal="center" vertical="center"/>
    </xf>
    <xf numFmtId="0" fontId="36" fillId="0" borderId="65" xfId="10" applyFont="1" applyBorder="1" applyAlignment="1">
      <alignment horizontal="center" vertical="center" wrapText="1"/>
    </xf>
    <xf numFmtId="3" fontId="36" fillId="0" borderId="66" xfId="10" applyNumberFormat="1" applyFont="1" applyBorder="1" applyAlignment="1">
      <alignment horizontal="right" vertical="center"/>
    </xf>
    <xf numFmtId="3" fontId="36" fillId="0" borderId="67" xfId="10" applyNumberFormat="1" applyFont="1" applyBorder="1" applyAlignment="1">
      <alignment horizontal="right" vertical="center"/>
    </xf>
    <xf numFmtId="0" fontId="38" fillId="0" borderId="68" xfId="10" applyFont="1" applyBorder="1" applyAlignment="1">
      <alignment horizontal="left" vertical="center" wrapText="1"/>
    </xf>
    <xf numFmtId="3" fontId="38" fillId="0" borderId="22" xfId="10" applyNumberFormat="1" applyFont="1" applyBorder="1"/>
    <xf numFmtId="3" fontId="38" fillId="0" borderId="55" xfId="10" applyNumberFormat="1" applyFont="1" applyBorder="1"/>
    <xf numFmtId="0" fontId="36" fillId="0" borderId="69" xfId="10" applyFont="1" applyBorder="1" applyAlignment="1">
      <alignment horizontal="center" vertical="center"/>
    </xf>
    <xf numFmtId="0" fontId="38" fillId="0" borderId="70" xfId="10" applyFont="1" applyBorder="1" applyAlignment="1">
      <alignment horizontal="left" vertical="center" wrapText="1"/>
    </xf>
    <xf numFmtId="3" fontId="36" fillId="0" borderId="71" xfId="10" applyNumberFormat="1" applyFont="1" applyBorder="1" applyAlignment="1">
      <alignment horizontal="right" vertical="center"/>
    </xf>
    <xf numFmtId="3" fontId="36" fillId="0" borderId="72" xfId="10" applyNumberFormat="1" applyFont="1" applyBorder="1" applyAlignment="1">
      <alignment horizontal="right" vertical="center"/>
    </xf>
    <xf numFmtId="0" fontId="36" fillId="0" borderId="21" xfId="10" applyFont="1" applyBorder="1" applyAlignment="1">
      <alignment horizontal="center" vertical="center"/>
    </xf>
    <xf numFmtId="3" fontId="36" fillId="0" borderId="22" xfId="10" applyNumberFormat="1" applyFont="1" applyBorder="1" applyAlignment="1">
      <alignment horizontal="right" vertical="center"/>
    </xf>
    <xf numFmtId="3" fontId="36" fillId="0" borderId="55" xfId="10" applyNumberFormat="1" applyFont="1" applyBorder="1" applyAlignment="1">
      <alignment horizontal="right" vertical="center"/>
    </xf>
    <xf numFmtId="49" fontId="38" fillId="0" borderId="73" xfId="10" applyNumberFormat="1" applyFont="1" applyBorder="1" applyAlignment="1">
      <alignment horizontal="center" vertical="center" wrapText="1"/>
    </xf>
    <xf numFmtId="49" fontId="38" fillId="0" borderId="74" xfId="10" applyNumberFormat="1" applyFont="1" applyBorder="1" applyAlignment="1">
      <alignment horizontal="center" vertical="center" wrapText="1"/>
    </xf>
    <xf numFmtId="3" fontId="38" fillId="0" borderId="75" xfId="10" applyNumberFormat="1" applyFont="1" applyBorder="1" applyAlignment="1">
      <alignment horizontal="right" wrapText="1"/>
    </xf>
    <xf numFmtId="3" fontId="38" fillId="0" borderId="76" xfId="10" applyNumberFormat="1" applyFont="1" applyBorder="1" applyAlignment="1">
      <alignment horizontal="right" vertical="center" wrapText="1"/>
    </xf>
    <xf numFmtId="49" fontId="38" fillId="0" borderId="77" xfId="10" applyNumberFormat="1" applyFont="1" applyBorder="1" applyAlignment="1">
      <alignment horizontal="center" vertical="center" wrapText="1"/>
    </xf>
    <xf numFmtId="49" fontId="38" fillId="0" borderId="78" xfId="10" applyNumberFormat="1" applyFont="1" applyBorder="1" applyAlignment="1">
      <alignment horizontal="center" vertical="center" wrapText="1"/>
    </xf>
    <xf numFmtId="3" fontId="38" fillId="0" borderId="79" xfId="10" applyNumberFormat="1" applyFont="1" applyBorder="1" applyAlignment="1">
      <alignment horizontal="right" wrapText="1"/>
    </xf>
    <xf numFmtId="3" fontId="38" fillId="0" borderId="61" xfId="10" applyNumberFormat="1" applyFont="1" applyBorder="1" applyAlignment="1">
      <alignment horizontal="right" vertical="center" wrapText="1"/>
    </xf>
    <xf numFmtId="49" fontId="38" fillId="0" borderId="80" xfId="10" applyNumberFormat="1" applyFont="1" applyBorder="1" applyAlignment="1">
      <alignment horizontal="center" vertical="center" wrapText="1"/>
    </xf>
    <xf numFmtId="49" fontId="38" fillId="0" borderId="81" xfId="10" applyNumberFormat="1" applyFont="1" applyBorder="1" applyAlignment="1">
      <alignment horizontal="center" vertical="center" wrapText="1"/>
    </xf>
    <xf numFmtId="3" fontId="38" fillId="0" borderId="82" xfId="10" applyNumberFormat="1" applyFont="1" applyBorder="1" applyAlignment="1">
      <alignment horizontal="right" wrapText="1"/>
    </xf>
    <xf numFmtId="3" fontId="38" fillId="0" borderId="83" xfId="10" applyNumberFormat="1" applyFont="1" applyBorder="1" applyAlignment="1">
      <alignment horizontal="right" vertical="center" wrapText="1"/>
    </xf>
    <xf numFmtId="0" fontId="36" fillId="0" borderId="84" xfId="10" applyFont="1" applyBorder="1"/>
    <xf numFmtId="0" fontId="36" fillId="0" borderId="85" xfId="10" applyFont="1" applyBorder="1"/>
    <xf numFmtId="3" fontId="36" fillId="0" borderId="86" xfId="10" applyNumberFormat="1" applyFont="1" applyBorder="1" applyAlignment="1">
      <alignment horizontal="right"/>
    </xf>
    <xf numFmtId="3" fontId="36" fillId="0" borderId="87" xfId="10" applyNumberFormat="1" applyFont="1" applyBorder="1" applyAlignment="1">
      <alignment horizontal="right"/>
    </xf>
    <xf numFmtId="0" fontId="39" fillId="0" borderId="0" xfId="10" applyFont="1" applyAlignment="1">
      <alignment horizontal="center" vertical="center" wrapText="1"/>
    </xf>
    <xf numFmtId="0" fontId="40" fillId="0" borderId="0" xfId="10" applyFont="1" applyAlignment="1">
      <alignment horizontal="center" vertical="center" wrapText="1"/>
    </xf>
    <xf numFmtId="0" fontId="29" fillId="0" borderId="0" xfId="10" applyFont="1" applyAlignment="1">
      <alignment horizontal="left"/>
    </xf>
    <xf numFmtId="165" fontId="29" fillId="0" borderId="0" xfId="10" applyNumberFormat="1" applyFont="1"/>
    <xf numFmtId="0" fontId="35" fillId="0" borderId="0" xfId="10" applyAlignment="1">
      <alignment horizontal="right"/>
    </xf>
    <xf numFmtId="165" fontId="35" fillId="0" borderId="0" xfId="10" applyNumberFormat="1"/>
    <xf numFmtId="0" fontId="29" fillId="0" borderId="0" xfId="10" applyFont="1"/>
    <xf numFmtId="0" fontId="29" fillId="0" borderId="0" xfId="10" applyFont="1" applyAlignment="1">
      <alignment horizontal="right"/>
    </xf>
    <xf numFmtId="0" fontId="41" fillId="0" borderId="0" xfId="10" applyFont="1"/>
    <xf numFmtId="0" fontId="43" fillId="0" borderId="0" xfId="10" applyFont="1"/>
    <xf numFmtId="0" fontId="43" fillId="0" borderId="0" xfId="10" applyFont="1" applyBorder="1" applyAlignment="1">
      <alignment horizontal="justify" vertical="top" wrapText="1"/>
    </xf>
    <xf numFmtId="0" fontId="42" fillId="0" borderId="14" xfId="10" applyFont="1" applyBorder="1" applyAlignment="1">
      <alignment horizontal="center" vertical="top" wrapText="1"/>
    </xf>
    <xf numFmtId="0" fontId="42" fillId="0" borderId="1" xfId="10" applyFont="1" applyBorder="1" applyAlignment="1">
      <alignment horizontal="justify" vertical="top" wrapText="1"/>
    </xf>
    <xf numFmtId="0" fontId="43" fillId="0" borderId="1" xfId="10" applyFont="1" applyBorder="1" applyAlignment="1">
      <alignment horizontal="center"/>
    </xf>
    <xf numFmtId="0" fontId="43" fillId="0" borderId="6" xfId="10" applyFont="1" applyBorder="1" applyAlignment="1">
      <alignment horizontal="center"/>
    </xf>
    <xf numFmtId="0" fontId="42" fillId="0" borderId="5" xfId="10" applyFont="1" applyFill="1" applyBorder="1" applyAlignment="1">
      <alignment horizontal="justify" vertical="top" wrapText="1"/>
    </xf>
    <xf numFmtId="0" fontId="42" fillId="0" borderId="1" xfId="10" applyFont="1" applyFill="1" applyBorder="1" applyAlignment="1">
      <alignment horizontal="justify" vertical="top" wrapText="1"/>
    </xf>
    <xf numFmtId="3" fontId="42" fillId="0" borderId="1" xfId="10" applyNumberFormat="1" applyFont="1" applyFill="1" applyBorder="1" applyAlignment="1">
      <alignment horizontal="right" vertical="center" wrapText="1"/>
    </xf>
    <xf numFmtId="3" fontId="42" fillId="0" borderId="6" xfId="10" applyNumberFormat="1" applyFont="1" applyFill="1" applyBorder="1" applyAlignment="1">
      <alignment horizontal="right" vertical="center" wrapText="1"/>
    </xf>
    <xf numFmtId="0" fontId="36" fillId="0" borderId="0" xfId="10" applyFont="1"/>
    <xf numFmtId="0" fontId="43" fillId="0" borderId="5" xfId="10" applyFont="1" applyBorder="1" applyAlignment="1">
      <alignment horizontal="justify" vertical="top" wrapText="1"/>
    </xf>
    <xf numFmtId="0" fontId="43" fillId="0" borderId="1" xfId="10" applyFont="1" applyBorder="1" applyAlignment="1">
      <alignment horizontal="justify" vertical="top" wrapText="1"/>
    </xf>
    <xf numFmtId="0" fontId="43" fillId="0" borderId="1" xfId="10" applyFont="1" applyBorder="1" applyAlignment="1">
      <alignment horizontal="left" vertical="top" wrapText="1" indent="1"/>
    </xf>
    <xf numFmtId="3" fontId="43" fillId="0" borderId="1" xfId="10" applyNumberFormat="1" applyFont="1" applyBorder="1" applyAlignment="1">
      <alignment horizontal="right" vertical="center" wrapText="1"/>
    </xf>
    <xf numFmtId="3" fontId="43" fillId="0" borderId="6" xfId="10" applyNumberFormat="1" applyFont="1" applyBorder="1" applyAlignment="1">
      <alignment horizontal="right" vertical="center" wrapText="1"/>
    </xf>
    <xf numFmtId="0" fontId="43" fillId="0" borderId="0" xfId="10" applyFont="1" applyBorder="1" applyAlignment="1">
      <alignment horizontal="left" indent="1"/>
    </xf>
    <xf numFmtId="3" fontId="43" fillId="0" borderId="1" xfId="10" applyNumberFormat="1" applyFont="1" applyFill="1" applyBorder="1" applyAlignment="1">
      <alignment horizontal="right" vertical="center" wrapText="1"/>
    </xf>
    <xf numFmtId="3" fontId="43" fillId="0" borderId="6" xfId="10" applyNumberFormat="1" applyFont="1" applyFill="1" applyBorder="1" applyAlignment="1">
      <alignment horizontal="right" vertical="center" wrapText="1"/>
    </xf>
    <xf numFmtId="49" fontId="43" fillId="0" borderId="1" xfId="10" applyNumberFormat="1" applyFont="1" applyBorder="1" applyAlignment="1">
      <alignment horizontal="justify" vertical="top" wrapText="1"/>
    </xf>
    <xf numFmtId="3" fontId="43" fillId="0" borderId="88" xfId="10" applyNumberFormat="1" applyFont="1" applyBorder="1" applyAlignment="1">
      <alignment horizontal="right" vertical="center" wrapText="1"/>
    </xf>
    <xf numFmtId="3" fontId="44" fillId="0" borderId="1" xfId="10" applyNumberFormat="1" applyFont="1" applyFill="1" applyBorder="1" applyAlignment="1">
      <alignment horizontal="right" vertical="center" wrapText="1"/>
    </xf>
    <xf numFmtId="3" fontId="44" fillId="0" borderId="88" xfId="10" applyNumberFormat="1" applyFont="1" applyFill="1" applyBorder="1" applyAlignment="1">
      <alignment horizontal="right" vertical="center" wrapText="1"/>
    </xf>
    <xf numFmtId="0" fontId="42" fillId="0" borderId="5" xfId="10" applyFont="1" applyBorder="1"/>
    <xf numFmtId="0" fontId="42" fillId="0" borderId="1" xfId="10" applyFont="1" applyBorder="1"/>
    <xf numFmtId="3" fontId="42" fillId="0" borderId="1" xfId="10" applyNumberFormat="1" applyFont="1" applyBorder="1"/>
    <xf numFmtId="3" fontId="42" fillId="0" borderId="88" xfId="10" applyNumberFormat="1" applyFont="1" applyBorder="1"/>
    <xf numFmtId="0" fontId="43" fillId="0" borderId="5" xfId="10" applyFont="1" applyBorder="1"/>
    <xf numFmtId="49" fontId="43" fillId="0" borderId="1" xfId="10" applyNumberFormat="1" applyFont="1" applyBorder="1"/>
    <xf numFmtId="0" fontId="43" fillId="0" borderId="1" xfId="10" applyFont="1" applyBorder="1" applyAlignment="1">
      <alignment horizontal="left" indent="1"/>
    </xf>
    <xf numFmtId="3" fontId="43" fillId="0" borderId="1" xfId="10" applyNumberFormat="1" applyFont="1" applyBorder="1"/>
    <xf numFmtId="3" fontId="43" fillId="0" borderId="6" xfId="10" applyNumberFormat="1" applyFont="1" applyBorder="1"/>
    <xf numFmtId="0" fontId="43" fillId="0" borderId="1" xfId="10" applyFont="1" applyBorder="1"/>
    <xf numFmtId="0" fontId="43" fillId="0" borderId="88" xfId="10" applyFont="1" applyBorder="1"/>
    <xf numFmtId="0" fontId="43" fillId="0" borderId="7" xfId="10" applyFont="1" applyBorder="1"/>
    <xf numFmtId="0" fontId="43" fillId="0" borderId="8" xfId="10" applyFont="1" applyBorder="1"/>
    <xf numFmtId="0" fontId="43" fillId="0" borderId="89" xfId="10" applyFont="1" applyBorder="1"/>
    <xf numFmtId="0" fontId="43" fillId="0" borderId="0" xfId="0" applyFont="1"/>
    <xf numFmtId="0" fontId="36" fillId="0" borderId="90" xfId="11" applyFont="1" applyBorder="1"/>
    <xf numFmtId="3" fontId="48" fillId="0" borderId="1" xfId="11" applyNumberFormat="1" applyFont="1" applyBorder="1"/>
    <xf numFmtId="0" fontId="38" fillId="0" borderId="59" xfId="11" applyFont="1" applyBorder="1" applyAlignment="1">
      <alignment horizontal="left" indent="4"/>
    </xf>
    <xf numFmtId="3" fontId="48" fillId="0" borderId="1" xfId="11" applyNumberFormat="1" applyFont="1" applyFill="1" applyBorder="1"/>
    <xf numFmtId="0" fontId="38" fillId="0" borderId="91" xfId="11" applyFont="1" applyBorder="1" applyAlignment="1">
      <alignment horizontal="left" indent="4"/>
    </xf>
    <xf numFmtId="0" fontId="36" fillId="0" borderId="91" xfId="11" applyFont="1" applyBorder="1" applyAlignment="1">
      <alignment horizontal="left"/>
    </xf>
    <xf numFmtId="0" fontId="36" fillId="9" borderId="90" xfId="11" applyFont="1" applyFill="1" applyBorder="1"/>
    <xf numFmtId="0" fontId="36" fillId="0" borderId="59" xfId="11" applyFont="1" applyBorder="1" applyAlignment="1">
      <alignment horizontal="left" indent="2"/>
    </xf>
    <xf numFmtId="0" fontId="36" fillId="0" borderId="69" xfId="11" applyFont="1" applyBorder="1" applyAlignment="1">
      <alignment horizontal="left" indent="4"/>
    </xf>
    <xf numFmtId="0" fontId="36" fillId="0" borderId="91" xfId="11" applyFont="1" applyBorder="1" applyAlignment="1">
      <alignment horizontal="left" indent="2"/>
    </xf>
    <xf numFmtId="0" fontId="36" fillId="0" borderId="7" xfId="11" applyFont="1" applyBorder="1" applyAlignment="1">
      <alignment horizontal="left" indent="1"/>
    </xf>
    <xf numFmtId="0" fontId="38" fillId="0" borderId="5" xfId="11" applyFont="1" applyBorder="1" applyAlignment="1">
      <alignment horizontal="left" indent="2"/>
    </xf>
    <xf numFmtId="0" fontId="36" fillId="0" borderId="23" xfId="11" applyFont="1" applyBorder="1" applyAlignment="1">
      <alignment horizontal="left"/>
    </xf>
    <xf numFmtId="0" fontId="36" fillId="9" borderId="7" xfId="11" applyFont="1" applyFill="1" applyBorder="1" applyAlignment="1">
      <alignment horizontal="left" indent="1"/>
    </xf>
    <xf numFmtId="0" fontId="36" fillId="0" borderId="5" xfId="11" applyFont="1" applyBorder="1" applyAlignment="1">
      <alignment horizontal="left" indent="2"/>
    </xf>
    <xf numFmtId="0" fontId="38" fillId="0" borderId="99" xfId="11" applyFont="1" applyBorder="1" applyAlignment="1">
      <alignment horizontal="left" indent="3"/>
    </xf>
    <xf numFmtId="0" fontId="50" fillId="0" borderId="5" xfId="11" applyFont="1" applyBorder="1" applyAlignment="1">
      <alignment horizontal="left" indent="4"/>
    </xf>
    <xf numFmtId="0" fontId="36" fillId="0" borderId="0" xfId="12" applyFont="1" applyBorder="1" applyAlignment="1"/>
    <xf numFmtId="0" fontId="20" fillId="0" borderId="1" xfId="0" applyFont="1" applyFill="1" applyBorder="1" applyAlignment="1" applyProtection="1">
      <alignment horizontal="right" vertical="center" wrapText="1"/>
    </xf>
    <xf numFmtId="0" fontId="16" fillId="0" borderId="1" xfId="0" applyFont="1" applyFill="1" applyBorder="1" applyAlignment="1" applyProtection="1">
      <alignment horizontal="right" vertical="center" wrapText="1"/>
      <protection locked="0"/>
    </xf>
    <xf numFmtId="0" fontId="16" fillId="0" borderId="1" xfId="0" applyFont="1" applyFill="1" applyBorder="1" applyAlignment="1" applyProtection="1">
      <alignment horizontal="right" vertical="center" wrapText="1"/>
    </xf>
    <xf numFmtId="38" fontId="18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8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0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2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2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3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18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6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9" fillId="0" borderId="1" xfId="0" applyNumberFormat="1" applyFont="1" applyFill="1" applyBorder="1" applyAlignment="1" applyProtection="1">
      <alignment horizontal="right" vertical="center"/>
      <protection locked="0"/>
    </xf>
    <xf numFmtId="3" fontId="19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0" fillId="0" borderId="1" xfId="0" applyNumberFormat="1" applyFont="1" applyFill="1" applyBorder="1" applyAlignment="1" applyProtection="1">
      <alignment horizontal="right" vertical="center"/>
      <protection locked="0"/>
    </xf>
    <xf numFmtId="3" fontId="19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4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21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4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4" fillId="0" borderId="1" xfId="0" applyNumberFormat="1" applyFont="1" applyFill="1" applyBorder="1" applyAlignment="1" applyProtection="1">
      <alignment horizontal="right" vertical="center"/>
      <protection locked="0"/>
    </xf>
    <xf numFmtId="3" fontId="21" fillId="0" borderId="1" xfId="0" applyNumberFormat="1" applyFont="1" applyFill="1" applyBorder="1" applyAlignment="1" applyProtection="1">
      <alignment horizontal="right" vertical="center"/>
      <protection locked="0"/>
    </xf>
    <xf numFmtId="3" fontId="32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33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34" fillId="0" borderId="1" xfId="2" applyNumberFormat="1" applyFont="1" applyFill="1" applyBorder="1" applyAlignment="1" applyProtection="1">
      <alignment horizontal="right" vertical="center" wrapText="1"/>
      <protection locked="0"/>
    </xf>
    <xf numFmtId="3" fontId="34" fillId="0" borderId="1" xfId="0" applyNumberFormat="1" applyFont="1" applyFill="1" applyBorder="1" applyAlignment="1" applyProtection="1">
      <alignment horizontal="right" vertical="center"/>
      <protection locked="0"/>
    </xf>
    <xf numFmtId="3" fontId="34" fillId="0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22" fillId="0" borderId="1" xfId="0" applyNumberFormat="1" applyFont="1" applyFill="1" applyBorder="1" applyAlignment="1" applyProtection="1">
      <alignment horizontal="right" vertical="center"/>
      <protection locked="0"/>
    </xf>
    <xf numFmtId="3" fontId="18" fillId="0" borderId="1" xfId="0" applyNumberFormat="1" applyFont="1" applyFill="1" applyBorder="1" applyAlignment="1" applyProtection="1">
      <alignment horizontal="right" vertical="center"/>
      <protection locked="0"/>
    </xf>
    <xf numFmtId="0" fontId="43" fillId="0" borderId="0" xfId="0" applyFont="1" applyFill="1"/>
    <xf numFmtId="0" fontId="43" fillId="0" borderId="0" xfId="0" applyFont="1" applyFill="1" applyBorder="1" applyAlignment="1" applyProtection="1">
      <alignment horizontal="center"/>
      <protection locked="0"/>
    </xf>
    <xf numFmtId="0" fontId="42" fillId="0" borderId="1" xfId="0" applyFont="1" applyFill="1" applyBorder="1" applyAlignment="1">
      <alignment horizontal="center" vertical="center"/>
    </xf>
    <xf numFmtId="169" fontId="46" fillId="0" borderId="14" xfId="2" applyNumberFormat="1" applyFont="1" applyBorder="1" applyAlignment="1">
      <alignment horizontal="right"/>
    </xf>
    <xf numFmtId="0" fontId="43" fillId="0" borderId="15" xfId="0" applyFont="1" applyBorder="1"/>
    <xf numFmtId="169" fontId="46" fillId="0" borderId="1" xfId="2" applyNumberFormat="1" applyFont="1" applyBorder="1" applyAlignment="1">
      <alignment horizontal="right"/>
    </xf>
    <xf numFmtId="0" fontId="42" fillId="0" borderId="8" xfId="7" applyNumberFormat="1" applyFont="1" applyFill="1" applyBorder="1" applyAlignment="1" applyProtection="1">
      <alignment horizontal="left" wrapText="1"/>
    </xf>
    <xf numFmtId="3" fontId="42" fillId="0" borderId="8" xfId="7" applyNumberFormat="1" applyFont="1" applyFill="1" applyBorder="1" applyAlignment="1" applyProtection="1"/>
    <xf numFmtId="0" fontId="42" fillId="0" borderId="98" xfId="7" applyNumberFormat="1" applyFont="1" applyFill="1" applyBorder="1" applyAlignment="1" applyProtection="1">
      <alignment horizontal="left" wrapText="1"/>
    </xf>
    <xf numFmtId="3" fontId="42" fillId="0" borderId="98" xfId="7" applyNumberFormat="1" applyFont="1" applyFill="1" applyBorder="1" applyAlignment="1" applyProtection="1"/>
    <xf numFmtId="0" fontId="42" fillId="0" borderId="14" xfId="7" applyNumberFormat="1" applyFont="1" applyFill="1" applyBorder="1" applyAlignment="1" applyProtection="1">
      <alignment horizontal="left" wrapText="1"/>
    </xf>
    <xf numFmtId="3" fontId="42" fillId="0" borderId="14" xfId="7" applyNumberFormat="1" applyFont="1" applyFill="1" applyBorder="1" applyAlignment="1" applyProtection="1"/>
    <xf numFmtId="3" fontId="43" fillId="0" borderId="1" xfId="7" applyNumberFormat="1" applyFont="1" applyFill="1" applyBorder="1" applyAlignment="1" applyProtection="1">
      <alignment vertical="center"/>
    </xf>
    <xf numFmtId="0" fontId="43" fillId="0" borderId="98" xfId="7" applyNumberFormat="1" applyFont="1" applyFill="1" applyBorder="1" applyAlignment="1" applyProtection="1">
      <alignment horizontal="left" wrapText="1"/>
    </xf>
    <xf numFmtId="3" fontId="43" fillId="0" borderId="98" xfId="7" applyNumberFormat="1" applyFont="1" applyFill="1" applyBorder="1" applyAlignment="1" applyProtection="1"/>
    <xf numFmtId="0" fontId="42" fillId="0" borderId="14" xfId="0" applyFont="1" applyFill="1" applyBorder="1" applyAlignment="1" applyProtection="1">
      <alignment horizontal="left" vertical="center" wrapText="1"/>
      <protection locked="0"/>
    </xf>
    <xf numFmtId="3" fontId="43" fillId="0" borderId="14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0" fontId="42" fillId="0" borderId="8" xfId="0" applyFont="1" applyFill="1" applyBorder="1" applyAlignment="1" applyProtection="1">
      <alignment horizontal="left" vertical="center" wrapText="1"/>
      <protection locked="0"/>
    </xf>
    <xf numFmtId="3" fontId="42" fillId="0" borderId="8" xfId="0" applyNumberFormat="1" applyFont="1" applyFill="1" applyBorder="1" applyAlignment="1">
      <alignment horizontal="right" vertical="center"/>
    </xf>
    <xf numFmtId="0" fontId="43" fillId="0" borderId="98" xfId="0" applyFont="1" applyFill="1" applyBorder="1" applyAlignment="1" applyProtection="1">
      <alignment horizontal="left" vertical="center" wrapText="1"/>
      <protection locked="0"/>
    </xf>
    <xf numFmtId="3" fontId="43" fillId="0" borderId="98" xfId="0" applyNumberFormat="1" applyFont="1" applyFill="1" applyBorder="1" applyAlignment="1">
      <alignment horizontal="right" vertical="center"/>
    </xf>
    <xf numFmtId="0" fontId="45" fillId="0" borderId="1" xfId="0" applyFont="1" applyFill="1" applyBorder="1" applyAlignment="1" applyProtection="1">
      <alignment horizontal="left" vertical="center" wrapText="1"/>
      <protection locked="0"/>
    </xf>
    <xf numFmtId="0" fontId="42" fillId="0" borderId="0" xfId="0" applyFont="1"/>
    <xf numFmtId="0" fontId="43" fillId="0" borderId="1" xfId="7" applyNumberFormat="1" applyFont="1" applyFill="1" applyBorder="1" applyAlignment="1" applyProtection="1">
      <alignment horizontal="left" wrapText="1" indent="1"/>
    </xf>
    <xf numFmtId="0" fontId="43" fillId="0" borderId="1" xfId="0" applyFont="1" applyFill="1" applyBorder="1" applyAlignment="1">
      <alignment horizontal="left" indent="1"/>
    </xf>
    <xf numFmtId="0" fontId="43" fillId="0" borderId="1" xfId="0" applyFont="1" applyFill="1" applyBorder="1" applyAlignment="1" applyProtection="1">
      <alignment horizontal="left" vertical="center" wrapText="1" indent="1"/>
      <protection locked="0"/>
    </xf>
    <xf numFmtId="3" fontId="45" fillId="0" borderId="1" xfId="0" applyNumberFormat="1" applyFont="1" applyFill="1" applyBorder="1" applyAlignment="1">
      <alignment horizontal="right" vertical="center"/>
    </xf>
    <xf numFmtId="0" fontId="51" fillId="0" borderId="1" xfId="0" applyFont="1" applyFill="1" applyBorder="1" applyAlignment="1" applyProtection="1">
      <alignment horizontal="left" vertical="center" wrapText="1" indent="1"/>
      <protection locked="0"/>
    </xf>
    <xf numFmtId="0" fontId="43" fillId="0" borderId="1" xfId="0" applyFont="1" applyFill="1" applyBorder="1" applyAlignment="1">
      <alignment horizontal="left" wrapText="1" indent="1"/>
    </xf>
    <xf numFmtId="0" fontId="42" fillId="0" borderId="18" xfId="0" applyFont="1" applyFill="1" applyBorder="1" applyAlignment="1" applyProtection="1">
      <alignment horizontal="center" vertical="center" wrapText="1"/>
      <protection locked="0"/>
    </xf>
    <xf numFmtId="0" fontId="42" fillId="0" borderId="18" xfId="0" applyFont="1" applyFill="1" applyBorder="1" applyAlignment="1">
      <alignment horizontal="center" vertical="center"/>
    </xf>
    <xf numFmtId="3" fontId="43" fillId="0" borderId="1" xfId="7" applyNumberFormat="1" applyFont="1" applyFill="1" applyBorder="1" applyAlignment="1" applyProtection="1">
      <alignment horizontal="right"/>
    </xf>
    <xf numFmtId="3" fontId="42" fillId="0" borderId="8" xfId="7" applyNumberFormat="1" applyFont="1" applyFill="1" applyBorder="1" applyAlignment="1" applyProtection="1">
      <alignment horizontal="right"/>
    </xf>
    <xf numFmtId="0" fontId="51" fillId="0" borderId="19" xfId="0" applyFont="1" applyFill="1" applyBorder="1" applyAlignment="1" applyProtection="1">
      <alignment horizontal="left" vertical="center" wrapText="1" indent="1"/>
      <protection locked="0"/>
    </xf>
    <xf numFmtId="169" fontId="46" fillId="0" borderId="19" xfId="2" applyNumberFormat="1" applyFont="1" applyBorder="1" applyAlignment="1">
      <alignment horizontal="right"/>
    </xf>
    <xf numFmtId="0" fontId="52" fillId="0" borderId="14" xfId="0" applyFont="1" applyFill="1" applyBorder="1" applyAlignment="1" applyProtection="1">
      <alignment vertical="center" wrapText="1"/>
      <protection locked="0"/>
    </xf>
    <xf numFmtId="169" fontId="46" fillId="0" borderId="15" xfId="2" applyNumberFormat="1" applyFont="1" applyBorder="1" applyAlignment="1">
      <alignment horizontal="right"/>
    </xf>
    <xf numFmtId="169" fontId="46" fillId="0" borderId="24" xfId="2" applyNumberFormat="1" applyFont="1" applyBorder="1" applyAlignment="1">
      <alignment horizontal="right"/>
    </xf>
    <xf numFmtId="169" fontId="46" fillId="0" borderId="6" xfId="2" applyNumberFormat="1" applyFont="1" applyBorder="1" applyAlignment="1">
      <alignment horizontal="right"/>
    </xf>
    <xf numFmtId="3" fontId="43" fillId="0" borderId="6" xfId="7" applyNumberFormat="1" applyFont="1" applyFill="1" applyBorder="1" applyAlignment="1" applyProtection="1">
      <alignment horizontal="right"/>
    </xf>
    <xf numFmtId="3" fontId="42" fillId="0" borderId="9" xfId="7" applyNumberFormat="1" applyFont="1" applyFill="1" applyBorder="1" applyAlignment="1" applyProtection="1">
      <alignment horizontal="right"/>
    </xf>
    <xf numFmtId="0" fontId="43" fillId="0" borderId="0" xfId="0" applyFont="1" applyFill="1" applyAlignment="1">
      <alignment vertical="center" wrapText="1"/>
    </xf>
    <xf numFmtId="0" fontId="43" fillId="0" borderId="0" xfId="0" applyFont="1" applyFill="1" applyAlignment="1"/>
    <xf numFmtId="0" fontId="43" fillId="0" borderId="0" xfId="0" applyFont="1" applyFill="1" applyAlignment="1">
      <alignment wrapText="1"/>
    </xf>
    <xf numFmtId="0" fontId="42" fillId="0" borderId="0" xfId="0" applyFont="1" applyFill="1" applyAlignment="1">
      <alignment horizontal="center" wrapText="1"/>
    </xf>
    <xf numFmtId="0" fontId="43" fillId="0" borderId="0" xfId="0" applyFont="1" applyFill="1" applyBorder="1" applyAlignment="1" applyProtection="1">
      <alignment horizontal="center" wrapText="1"/>
      <protection locked="0"/>
    </xf>
    <xf numFmtId="0" fontId="53" fillId="0" borderId="0" xfId="0" applyFont="1"/>
    <xf numFmtId="0" fontId="43" fillId="0" borderId="0" xfId="0" applyFont="1" applyFill="1" applyBorder="1" applyAlignment="1" applyProtection="1">
      <alignment horizontal="right"/>
      <protection locked="0"/>
    </xf>
    <xf numFmtId="3" fontId="43" fillId="0" borderId="18" xfId="7" applyNumberFormat="1" applyFont="1" applyFill="1" applyBorder="1" applyAlignment="1" applyProtection="1">
      <alignment horizontal="right"/>
    </xf>
    <xf numFmtId="3" fontId="43" fillId="0" borderId="27" xfId="7" applyNumberFormat="1" applyFont="1" applyFill="1" applyBorder="1" applyAlignment="1" applyProtection="1">
      <alignment horizontal="right"/>
    </xf>
    <xf numFmtId="0" fontId="43" fillId="0" borderId="0" xfId="0" applyFont="1" applyAlignment="1">
      <alignment horizontal="right"/>
    </xf>
    <xf numFmtId="0" fontId="43" fillId="0" borderId="18" xfId="7" applyNumberFormat="1" applyFont="1" applyFill="1" applyBorder="1" applyAlignment="1" applyProtection="1">
      <alignment horizontal="left" wrapText="1" indent="1"/>
    </xf>
    <xf numFmtId="0" fontId="43" fillId="0" borderId="0" xfId="0" applyFont="1" applyAlignment="1">
      <alignment horizontal="center"/>
    </xf>
    <xf numFmtId="0" fontId="43" fillId="0" borderId="0" xfId="0" applyFont="1" applyFill="1" applyAlignment="1">
      <alignment horizontal="center"/>
    </xf>
    <xf numFmtId="0" fontId="43" fillId="0" borderId="13" xfId="0" applyFont="1" applyFill="1" applyBorder="1" applyAlignment="1">
      <alignment horizontal="center"/>
    </xf>
    <xf numFmtId="0" fontId="43" fillId="0" borderId="26" xfId="0" applyFont="1" applyFill="1" applyBorder="1" applyAlignment="1">
      <alignment horizontal="center"/>
    </xf>
    <xf numFmtId="0" fontId="43" fillId="0" borderId="5" xfId="0" applyFont="1" applyFill="1" applyBorder="1" applyAlignment="1">
      <alignment horizontal="center"/>
    </xf>
    <xf numFmtId="0" fontId="43" fillId="0" borderId="23" xfId="0" applyFont="1" applyFill="1" applyBorder="1" applyAlignment="1">
      <alignment horizontal="center"/>
    </xf>
    <xf numFmtId="0" fontId="43" fillId="0" borderId="7" xfId="0" applyFont="1" applyFill="1" applyBorder="1" applyAlignment="1">
      <alignment horizontal="center"/>
    </xf>
    <xf numFmtId="0" fontId="42" fillId="0" borderId="6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 wrapText="1"/>
    </xf>
    <xf numFmtId="0" fontId="42" fillId="0" borderId="103" xfId="0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27" xfId="0" applyFont="1" applyBorder="1" applyAlignment="1">
      <alignment horizontal="center"/>
    </xf>
    <xf numFmtId="0" fontId="43" fillId="0" borderId="104" xfId="0" applyFont="1" applyFill="1" applyBorder="1" applyAlignment="1">
      <alignment horizontal="center"/>
    </xf>
    <xf numFmtId="0" fontId="43" fillId="0" borderId="105" xfId="0" applyFont="1" applyBorder="1"/>
    <xf numFmtId="3" fontId="43" fillId="0" borderId="6" xfId="7" applyNumberFormat="1" applyFont="1" applyFill="1" applyBorder="1" applyAlignment="1" applyProtection="1">
      <alignment vertical="center"/>
    </xf>
    <xf numFmtId="3" fontId="42" fillId="0" borderId="9" xfId="7" applyNumberFormat="1" applyFont="1" applyFill="1" applyBorder="1" applyAlignment="1" applyProtection="1"/>
    <xf numFmtId="3" fontId="43" fillId="0" borderId="6" xfId="0" applyNumberFormat="1" applyFont="1" applyFill="1" applyBorder="1" applyAlignment="1">
      <alignment horizontal="right" vertical="center"/>
    </xf>
    <xf numFmtId="3" fontId="42" fillId="0" borderId="9" xfId="0" applyNumberFormat="1" applyFont="1" applyFill="1" applyBorder="1" applyAlignment="1">
      <alignment horizontal="right" vertical="center"/>
    </xf>
    <xf numFmtId="3" fontId="45" fillId="0" borderId="6" xfId="0" applyNumberFormat="1" applyFont="1" applyFill="1" applyBorder="1" applyAlignment="1">
      <alignment horizontal="right"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0" xfId="10" applyFont="1" applyBorder="1" applyAlignment="1">
      <alignment horizontal="center"/>
    </xf>
    <xf numFmtId="3" fontId="32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34" fillId="2" borderId="1" xfId="2" applyNumberFormat="1" applyFont="1" applyFill="1" applyBorder="1" applyAlignment="1" applyProtection="1">
      <alignment horizontal="right" vertical="center" wrapText="1"/>
      <protection locked="0"/>
    </xf>
    <xf numFmtId="0" fontId="21" fillId="2" borderId="1" xfId="0" applyFont="1" applyFill="1" applyBorder="1" applyAlignment="1" applyProtection="1">
      <alignment horizontal="left" vertical="center" wrapText="1" indent="1"/>
      <protection locked="0"/>
    </xf>
    <xf numFmtId="3" fontId="43" fillId="0" borderId="0" xfId="0" applyNumberFormat="1" applyFont="1"/>
    <xf numFmtId="3" fontId="54" fillId="0" borderId="0" xfId="0" applyNumberFormat="1" applyFont="1"/>
    <xf numFmtId="49" fontId="19" fillId="2" borderId="1" xfId="0" quotePrefix="1" applyNumberFormat="1" applyFont="1" applyFill="1" applyBorder="1" applyAlignment="1" applyProtection="1">
      <alignment horizontal="right" vertical="center" wrapText="1"/>
      <protection locked="0"/>
    </xf>
    <xf numFmtId="0" fontId="19" fillId="2" borderId="1" xfId="0" applyFont="1" applyFill="1" applyBorder="1" applyAlignment="1" applyProtection="1">
      <alignment horizontal="left" vertical="center" wrapText="1"/>
      <protection locked="0"/>
    </xf>
    <xf numFmtId="3" fontId="18" fillId="2" borderId="1" xfId="2" applyNumberFormat="1" applyFont="1" applyFill="1" applyBorder="1" applyAlignment="1" applyProtection="1">
      <alignment horizontal="right" vertical="center" wrapText="1"/>
      <protection locked="0"/>
    </xf>
    <xf numFmtId="3" fontId="18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0" fontId="19" fillId="2" borderId="1" xfId="0" applyFont="1" applyFill="1" applyBorder="1" applyAlignment="1" applyProtection="1">
      <alignment horizontal="left" vertical="center"/>
      <protection locked="0"/>
    </xf>
    <xf numFmtId="3" fontId="18" fillId="2" borderId="1" xfId="3" applyFont="1" applyFill="1" applyBorder="1" applyAlignment="1" applyProtection="1">
      <alignment horizontal="left" vertical="center" wrapText="1"/>
    </xf>
    <xf numFmtId="0" fontId="19" fillId="2" borderId="1" xfId="0" applyFont="1" applyFill="1" applyBorder="1" applyAlignment="1" applyProtection="1">
      <alignment horizontal="right" vertical="center"/>
    </xf>
    <xf numFmtId="38" fontId="19" fillId="2" borderId="1" xfId="2" applyNumberFormat="1" applyFont="1" applyFill="1" applyBorder="1" applyAlignment="1" applyProtection="1">
      <alignment horizontal="right" vertical="center" wrapText="1"/>
    </xf>
    <xf numFmtId="0" fontId="19" fillId="2" borderId="1" xfId="0" applyFont="1" applyFill="1" applyBorder="1" applyAlignment="1" applyProtection="1">
      <alignment vertical="center" wrapText="1"/>
    </xf>
    <xf numFmtId="3" fontId="18" fillId="8" borderId="1" xfId="3" applyFont="1" applyFill="1" applyBorder="1" applyAlignment="1" applyProtection="1">
      <alignment horizontal="left" vertical="center" wrapText="1"/>
    </xf>
    <xf numFmtId="0" fontId="19" fillId="8" borderId="1" xfId="0" applyFont="1" applyFill="1" applyBorder="1" applyAlignment="1" applyProtection="1">
      <alignment horizontal="right" vertical="center"/>
    </xf>
    <xf numFmtId="38" fontId="18" fillId="8" borderId="1" xfId="0" applyNumberFormat="1" applyFont="1" applyFill="1" applyBorder="1" applyAlignment="1" applyProtection="1">
      <alignment horizontal="right" vertical="center" wrapText="1"/>
    </xf>
    <xf numFmtId="0" fontId="19" fillId="8" borderId="1" xfId="0" applyFont="1" applyFill="1" applyBorder="1" applyAlignment="1" applyProtection="1">
      <alignment vertical="center" wrapText="1"/>
    </xf>
    <xf numFmtId="0" fontId="18" fillId="2" borderId="1" xfId="0" applyFont="1" applyFill="1" applyBorder="1" applyAlignment="1" applyProtection="1">
      <alignment vertical="center" wrapText="1"/>
    </xf>
    <xf numFmtId="0" fontId="18" fillId="2" borderId="1" xfId="0" applyFont="1" applyFill="1" applyBorder="1" applyAlignment="1" applyProtection="1">
      <alignment wrapText="1"/>
    </xf>
    <xf numFmtId="0" fontId="18" fillId="2" borderId="1" xfId="0" applyFont="1" applyFill="1" applyBorder="1" applyAlignment="1" applyProtection="1">
      <alignment horizontal="right" vertical="center"/>
    </xf>
    <xf numFmtId="38" fontId="18" fillId="2" borderId="1" xfId="2" applyNumberFormat="1" applyFont="1" applyFill="1" applyBorder="1" applyAlignment="1" applyProtection="1">
      <alignment horizontal="right" vertical="center" wrapText="1"/>
    </xf>
    <xf numFmtId="0" fontId="19" fillId="2" borderId="1" xfId="0" applyFont="1" applyFill="1" applyBorder="1" applyAlignment="1" applyProtection="1">
      <alignment horizontal="left" vertical="center" wrapText="1"/>
    </xf>
    <xf numFmtId="3" fontId="18" fillId="2" borderId="1" xfId="3" applyFont="1" applyFill="1" applyBorder="1" applyAlignment="1" applyProtection="1">
      <alignment horizontal="right" vertical="center"/>
    </xf>
    <xf numFmtId="3" fontId="18" fillId="2" borderId="1" xfId="3" applyFont="1" applyFill="1" applyBorder="1" applyAlignment="1" applyProtection="1">
      <alignment horizontal="left" vertical="center"/>
    </xf>
    <xf numFmtId="0" fontId="18" fillId="2" borderId="1" xfId="0" applyFont="1" applyFill="1" applyBorder="1" applyAlignment="1" applyProtection="1">
      <alignment vertical="center" wrapText="1"/>
      <protection locked="0"/>
    </xf>
    <xf numFmtId="0" fontId="19" fillId="2" borderId="1" xfId="0" applyFont="1" applyFill="1" applyBorder="1" applyAlignment="1" applyProtection="1">
      <alignment horizontal="right" vertical="center" wrapText="1"/>
      <protection locked="0"/>
    </xf>
    <xf numFmtId="0" fontId="19" fillId="2" borderId="1" xfId="0" applyFont="1" applyFill="1" applyBorder="1" applyAlignment="1" applyProtection="1">
      <alignment vertical="center"/>
      <protection locked="0"/>
    </xf>
    <xf numFmtId="0" fontId="19" fillId="2" borderId="1" xfId="0" applyFont="1" applyFill="1" applyBorder="1" applyAlignment="1" applyProtection="1">
      <alignment vertical="center" wrapText="1"/>
      <protection locked="0"/>
    </xf>
    <xf numFmtId="3" fontId="19" fillId="2" borderId="1" xfId="2" quotePrefix="1" applyNumberFormat="1" applyFont="1" applyFill="1" applyBorder="1" applyAlignment="1" applyProtection="1">
      <alignment horizontal="right" vertical="center" wrapText="1"/>
      <protection locked="0"/>
    </xf>
    <xf numFmtId="3" fontId="32" fillId="2" borderId="1" xfId="2" applyNumberFormat="1" applyFont="1" applyFill="1" applyBorder="1" applyAlignment="1" applyProtection="1">
      <alignment horizontal="right" vertical="center" wrapText="1"/>
      <protection locked="0"/>
    </xf>
    <xf numFmtId="0" fontId="19" fillId="2" borderId="1" xfId="0" quotePrefix="1" applyFont="1" applyFill="1" applyBorder="1" applyAlignment="1" applyProtection="1">
      <alignment horizontal="right" vertical="center" wrapText="1"/>
      <protection locked="0"/>
    </xf>
    <xf numFmtId="0" fontId="48" fillId="0" borderId="0" xfId="11" applyFont="1"/>
    <xf numFmtId="0" fontId="31" fillId="0" borderId="0" xfId="11" applyFont="1"/>
    <xf numFmtId="3" fontId="55" fillId="0" borderId="19" xfId="11" applyNumberFormat="1" applyFont="1" applyBorder="1" applyAlignment="1">
      <alignment horizontal="center" vertical="center" wrapText="1"/>
    </xf>
    <xf numFmtId="0" fontId="48" fillId="0" borderId="1" xfId="11" applyFont="1" applyBorder="1" applyAlignment="1">
      <alignment horizontal="center" vertical="center" wrapText="1"/>
    </xf>
    <xf numFmtId="0" fontId="48" fillId="0" borderId="6" xfId="11" applyFont="1" applyBorder="1" applyAlignment="1">
      <alignment horizontal="center" vertical="center" wrapText="1"/>
    </xf>
    <xf numFmtId="0" fontId="56" fillId="10" borderId="5" xfId="11" applyFont="1" applyFill="1" applyBorder="1" applyAlignment="1">
      <alignment horizontal="left" vertical="center"/>
    </xf>
    <xf numFmtId="3" fontId="57" fillId="10" borderId="1" xfId="11" applyNumberFormat="1" applyFont="1" applyFill="1" applyBorder="1" applyAlignment="1">
      <alignment vertical="center"/>
    </xf>
    <xf numFmtId="3" fontId="55" fillId="0" borderId="1" xfId="11" applyNumberFormat="1" applyFont="1" applyBorder="1"/>
    <xf numFmtId="38" fontId="48" fillId="0" borderId="1" xfId="11" applyNumberFormat="1" applyFont="1" applyBorder="1"/>
    <xf numFmtId="0" fontId="48" fillId="0" borderId="1" xfId="11" applyFont="1" applyBorder="1"/>
    <xf numFmtId="3" fontId="48" fillId="0" borderId="1" xfId="11" applyNumberFormat="1" applyFont="1" applyBorder="1" applyAlignment="1">
      <alignment horizontal="right"/>
    </xf>
    <xf numFmtId="3" fontId="57" fillId="0" borderId="1" xfId="11" applyNumberFormat="1" applyFont="1" applyBorder="1"/>
    <xf numFmtId="0" fontId="48" fillId="0" borderId="6" xfId="11" applyFont="1" applyBorder="1"/>
    <xf numFmtId="3" fontId="48" fillId="0" borderId="93" xfId="11" applyNumberFormat="1" applyFont="1" applyBorder="1"/>
    <xf numFmtId="0" fontId="48" fillId="0" borderId="93" xfId="11" applyFont="1" applyBorder="1"/>
    <xf numFmtId="0" fontId="48" fillId="0" borderId="92" xfId="11" applyFont="1" applyBorder="1"/>
    <xf numFmtId="0" fontId="56" fillId="10" borderId="26" xfId="11" applyFont="1" applyFill="1" applyBorder="1" applyAlignment="1">
      <alignment horizontal="left" vertical="center"/>
    </xf>
    <xf numFmtId="3" fontId="57" fillId="10" borderId="19" xfId="11" applyNumberFormat="1" applyFont="1" applyFill="1" applyBorder="1" applyAlignment="1">
      <alignment vertical="center"/>
    </xf>
    <xf numFmtId="3" fontId="57" fillId="9" borderId="8" xfId="11" applyNumberFormat="1" applyFont="1" applyFill="1" applyBorder="1"/>
    <xf numFmtId="3" fontId="55" fillId="0" borderId="19" xfId="11" applyNumberFormat="1" applyFont="1" applyFill="1" applyBorder="1"/>
    <xf numFmtId="3" fontId="48" fillId="0" borderId="19" xfId="11" applyNumberFormat="1" applyFont="1" applyFill="1" applyBorder="1"/>
    <xf numFmtId="3" fontId="58" fillId="0" borderId="1" xfId="11" applyNumberFormat="1" applyFont="1" applyFill="1" applyBorder="1"/>
    <xf numFmtId="3" fontId="48" fillId="0" borderId="1" xfId="11" applyNumberFormat="1" applyFont="1" applyFill="1" applyBorder="1" applyAlignment="1">
      <alignment horizontal="right"/>
    </xf>
    <xf numFmtId="0" fontId="48" fillId="0" borderId="1" xfId="11" applyFont="1" applyFill="1" applyBorder="1"/>
    <xf numFmtId="3" fontId="55" fillId="0" borderId="8" xfId="11" applyNumberFormat="1" applyFont="1" applyBorder="1"/>
    <xf numFmtId="3" fontId="48" fillId="0" borderId="0" xfId="11" applyNumberFormat="1" applyFont="1"/>
    <xf numFmtId="49" fontId="57" fillId="0" borderId="97" xfId="11" applyNumberFormat="1" applyFont="1" applyBorder="1"/>
    <xf numFmtId="3" fontId="55" fillId="0" borderId="1" xfId="11" applyNumberFormat="1" applyFont="1" applyBorder="1" applyAlignment="1">
      <alignment horizontal="center" vertical="center" wrapText="1"/>
    </xf>
    <xf numFmtId="0" fontId="56" fillId="10" borderId="59" xfId="11" applyFont="1" applyFill="1" applyBorder="1" applyAlignment="1">
      <alignment horizontal="left" vertical="center"/>
    </xf>
    <xf numFmtId="0" fontId="56" fillId="10" borderId="91" xfId="11" applyFont="1" applyFill="1" applyBorder="1" applyAlignment="1">
      <alignment horizontal="left" vertical="center"/>
    </xf>
    <xf numFmtId="0" fontId="48" fillId="0" borderId="6" xfId="11" applyFont="1" applyFill="1" applyBorder="1"/>
    <xf numFmtId="3" fontId="48" fillId="9" borderId="8" xfId="11" applyNumberFormat="1" applyFont="1" applyFill="1" applyBorder="1"/>
    <xf numFmtId="3" fontId="57" fillId="0" borderId="19" xfId="11" applyNumberFormat="1" applyFont="1" applyFill="1" applyBorder="1"/>
    <xf numFmtId="3" fontId="48" fillId="10" borderId="1" xfId="11" applyNumberFormat="1" applyFont="1" applyFill="1" applyBorder="1" applyAlignment="1">
      <alignment vertical="center"/>
    </xf>
    <xf numFmtId="0" fontId="48" fillId="10" borderId="1" xfId="11" applyFont="1" applyFill="1" applyBorder="1" applyAlignment="1">
      <alignment vertical="center"/>
    </xf>
    <xf numFmtId="0" fontId="48" fillId="10" borderId="6" xfId="11" applyFont="1" applyFill="1" applyBorder="1" applyAlignment="1">
      <alignment vertical="center"/>
    </xf>
    <xf numFmtId="0" fontId="48" fillId="10" borderId="19" xfId="11" applyFont="1" applyFill="1" applyBorder="1" applyAlignment="1">
      <alignment vertical="center"/>
    </xf>
    <xf numFmtId="0" fontId="48" fillId="10" borderId="24" xfId="11" applyFont="1" applyFill="1" applyBorder="1" applyAlignment="1">
      <alignment vertical="center"/>
    </xf>
    <xf numFmtId="1" fontId="48" fillId="0" borderId="1" xfId="11" applyNumberFormat="1" applyFont="1" applyBorder="1"/>
    <xf numFmtId="3" fontId="58" fillId="0" borderId="1" xfId="11" applyNumberFormat="1" applyFont="1" applyBorder="1"/>
    <xf numFmtId="0" fontId="31" fillId="0" borderId="0" xfId="11" applyFont="1" applyAlignment="1">
      <alignment vertical="center"/>
    </xf>
    <xf numFmtId="0" fontId="59" fillId="0" borderId="0" xfId="11" applyFont="1"/>
    <xf numFmtId="0" fontId="60" fillId="0" borderId="0" xfId="11" applyFont="1" applyAlignment="1">
      <alignment vertical="center"/>
    </xf>
    <xf numFmtId="38" fontId="19" fillId="8" borderId="1" xfId="0" applyNumberFormat="1" applyFont="1" applyFill="1" applyBorder="1" applyAlignment="1" applyProtection="1">
      <alignment vertical="center" wrapText="1"/>
    </xf>
    <xf numFmtId="0" fontId="42" fillId="0" borderId="1" xfId="0" applyFont="1" applyFill="1" applyBorder="1" applyAlignment="1">
      <alignment horizontal="center" vertical="center" wrapText="1"/>
    </xf>
    <xf numFmtId="3" fontId="42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/>
    <xf numFmtId="0" fontId="42" fillId="0" borderId="1" xfId="0" applyFont="1" applyFill="1" applyBorder="1" applyAlignment="1" applyProtection="1">
      <alignment horizontal="center" vertical="center"/>
      <protection locked="0"/>
    </xf>
    <xf numFmtId="0" fontId="43" fillId="0" borderId="1" xfId="0" applyFont="1" applyFill="1" applyBorder="1" applyAlignment="1" applyProtection="1">
      <alignment horizontal="left" vertical="center"/>
      <protection locked="0"/>
    </xf>
    <xf numFmtId="0" fontId="43" fillId="0" borderId="1" xfId="0" applyFont="1" applyFill="1" applyBorder="1" applyAlignment="1">
      <alignment wrapText="1" shrinkToFit="1"/>
    </xf>
    <xf numFmtId="0" fontId="43" fillId="0" borderId="1" xfId="0" applyFont="1" applyFill="1" applyBorder="1" applyAlignment="1" applyProtection="1">
      <alignment horizontal="left" vertical="center" wrapText="1"/>
      <protection locked="0"/>
    </xf>
    <xf numFmtId="0" fontId="43" fillId="0" borderId="1" xfId="0" applyFont="1" applyFill="1" applyBorder="1" applyAlignment="1">
      <alignment vertical="center" wrapText="1" shrinkToFit="1"/>
    </xf>
    <xf numFmtId="0" fontId="61" fillId="0" borderId="1" xfId="0" applyFont="1" applyFill="1" applyBorder="1" applyAlignment="1">
      <alignment wrapText="1"/>
    </xf>
    <xf numFmtId="0" fontId="46" fillId="0" borderId="1" xfId="0" applyFont="1" applyBorder="1" applyAlignment="1">
      <alignment wrapText="1"/>
    </xf>
    <xf numFmtId="0" fontId="43" fillId="0" borderId="1" xfId="0" applyFont="1" applyBorder="1"/>
    <xf numFmtId="0" fontId="43" fillId="0" borderId="1" xfId="0" applyFont="1" applyFill="1" applyBorder="1" applyAlignment="1">
      <alignment wrapText="1"/>
    </xf>
    <xf numFmtId="0" fontId="43" fillId="0" borderId="1" xfId="0" applyFont="1" applyFill="1" applyBorder="1" applyAlignment="1">
      <alignment vertical="center"/>
    </xf>
    <xf numFmtId="0" fontId="43" fillId="0" borderId="0" xfId="0" applyFont="1" applyFill="1" applyBorder="1" applyAlignment="1"/>
    <xf numFmtId="0" fontId="43" fillId="0" borderId="0" xfId="0" applyFont="1" applyFill="1" applyBorder="1" applyAlignment="1" applyProtection="1">
      <alignment horizontal="left" vertical="center"/>
      <protection locked="0"/>
    </xf>
    <xf numFmtId="3" fontId="43" fillId="0" borderId="0" xfId="0" applyNumberFormat="1" applyFont="1" applyFill="1" applyBorder="1" applyAlignment="1">
      <alignment horizontal="right" vertical="center"/>
    </xf>
    <xf numFmtId="0" fontId="42" fillId="0" borderId="1" xfId="0" applyFont="1" applyBorder="1"/>
    <xf numFmtId="0" fontId="62" fillId="0" borderId="0" xfId="0" applyFont="1"/>
    <xf numFmtId="3" fontId="42" fillId="0" borderId="1" xfId="0" applyNumberFormat="1" applyFont="1" applyBorder="1"/>
    <xf numFmtId="3" fontId="43" fillId="0" borderId="1" xfId="0" applyNumberFormat="1" applyFont="1" applyBorder="1"/>
    <xf numFmtId="3" fontId="62" fillId="11" borderId="1" xfId="0" applyNumberFormat="1" applyFont="1" applyFill="1" applyBorder="1" applyAlignment="1">
      <alignment horizontal="right"/>
    </xf>
    <xf numFmtId="0" fontId="62" fillId="0" borderId="0" xfId="0" applyFont="1" applyAlignment="1"/>
    <xf numFmtId="3" fontId="62" fillId="0" borderId="0" xfId="0" applyNumberFormat="1" applyFont="1" applyAlignment="1"/>
    <xf numFmtId="0" fontId="47" fillId="0" borderId="1" xfId="0" applyFont="1" applyBorder="1" applyAlignment="1">
      <alignment wrapText="1"/>
    </xf>
    <xf numFmtId="0" fontId="42" fillId="0" borderId="1" xfId="0" applyFont="1" applyFill="1" applyBorder="1" applyAlignment="1"/>
    <xf numFmtId="3" fontId="43" fillId="0" borderId="1" xfId="6" applyNumberFormat="1" applyFont="1" applyFill="1" applyBorder="1"/>
    <xf numFmtId="0" fontId="43" fillId="0" borderId="1" xfId="7" applyNumberFormat="1" applyFont="1" applyFill="1" applyBorder="1" applyAlignment="1" applyProtection="1">
      <alignment wrapText="1"/>
    </xf>
    <xf numFmtId="3" fontId="43" fillId="0" borderId="1" xfId="7" applyNumberFormat="1" applyFont="1" applyFill="1" applyBorder="1" applyAlignment="1" applyProtection="1"/>
    <xf numFmtId="0" fontId="42" fillId="0" borderId="1" xfId="7" applyNumberFormat="1" applyFont="1" applyFill="1" applyBorder="1" applyAlignment="1" applyProtection="1">
      <alignment wrapText="1"/>
    </xf>
    <xf numFmtId="0" fontId="42" fillId="0" borderId="19" xfId="0" applyFont="1" applyFill="1" applyBorder="1" applyAlignment="1"/>
    <xf numFmtId="0" fontId="43" fillId="0" borderId="19" xfId="7" applyNumberFormat="1" applyFont="1" applyFill="1" applyBorder="1" applyAlignment="1" applyProtection="1">
      <alignment wrapText="1"/>
    </xf>
    <xf numFmtId="3" fontId="43" fillId="0" borderId="19" xfId="7" applyNumberFormat="1" applyFont="1" applyFill="1" applyBorder="1" applyAlignment="1" applyProtection="1"/>
    <xf numFmtId="0" fontId="42" fillId="0" borderId="93" xfId="0" applyFont="1" applyFill="1" applyBorder="1" applyAlignment="1"/>
    <xf numFmtId="0" fontId="42" fillId="0" borderId="93" xfId="7" applyNumberFormat="1" applyFont="1" applyFill="1" applyBorder="1" applyAlignment="1" applyProtection="1">
      <alignment wrapText="1"/>
    </xf>
    <xf numFmtId="3" fontId="42" fillId="0" borderId="93" xfId="7" applyNumberFormat="1" applyFont="1" applyFill="1" applyBorder="1" applyAlignment="1" applyProtection="1"/>
    <xf numFmtId="0" fontId="42" fillId="0" borderId="19" xfId="7" applyNumberFormat="1" applyFont="1" applyFill="1" applyBorder="1" applyAlignment="1" applyProtection="1">
      <alignment wrapText="1"/>
    </xf>
    <xf numFmtId="3" fontId="43" fillId="0" borderId="19" xfId="7" applyNumberFormat="1" applyFont="1" applyFill="1" applyBorder="1" applyAlignment="1" applyProtection="1">
      <alignment vertical="center"/>
    </xf>
    <xf numFmtId="3" fontId="42" fillId="0" borderId="93" xfId="7" applyNumberFormat="1" applyFont="1" applyFill="1" applyBorder="1" applyAlignment="1" applyProtection="1">
      <alignment vertical="center"/>
    </xf>
    <xf numFmtId="0" fontId="43" fillId="11" borderId="1" xfId="0" applyFont="1" applyFill="1" applyBorder="1"/>
    <xf numFmtId="0" fontId="42" fillId="0" borderId="0" xfId="0" applyFont="1" applyFill="1" applyBorder="1" applyAlignment="1" applyProtection="1">
      <alignment horizontal="center"/>
      <protection locked="0"/>
    </xf>
    <xf numFmtId="0" fontId="43" fillId="0" borderId="18" xfId="7" applyNumberFormat="1" applyFont="1" applyFill="1" applyBorder="1" applyAlignment="1" applyProtection="1">
      <alignment horizontal="left" wrapText="1" indent="3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0" fontId="36" fillId="0" borderId="0" xfId="12" applyFont="1"/>
    <xf numFmtId="0" fontId="38" fillId="0" borderId="0" xfId="12" applyFont="1"/>
    <xf numFmtId="0" fontId="36" fillId="0" borderId="0" xfId="12" applyFont="1" applyAlignment="1">
      <alignment horizontal="center"/>
    </xf>
    <xf numFmtId="0" fontId="38" fillId="0" borderId="0" xfId="12" applyFont="1" applyAlignment="1">
      <alignment horizontal="right"/>
    </xf>
    <xf numFmtId="0" fontId="36" fillId="0" borderId="107" xfId="12" applyFont="1" applyBorder="1" applyAlignment="1">
      <alignment horizontal="center"/>
    </xf>
    <xf numFmtId="0" fontId="36" fillId="0" borderId="108" xfId="12" applyFont="1" applyBorder="1" applyAlignment="1">
      <alignment horizontal="center" wrapText="1"/>
    </xf>
    <xf numFmtId="0" fontId="38" fillId="0" borderId="77" xfId="12" applyFont="1" applyBorder="1"/>
    <xf numFmtId="3" fontId="38" fillId="0" borderId="109" xfId="12" applyNumberFormat="1" applyFont="1" applyBorder="1"/>
    <xf numFmtId="3" fontId="38" fillId="0" borderId="109" xfId="12" applyNumberFormat="1" applyFont="1" applyFill="1" applyBorder="1"/>
    <xf numFmtId="3" fontId="38" fillId="0" borderId="110" xfId="12" applyNumberFormat="1" applyFont="1" applyBorder="1"/>
    <xf numFmtId="0" fontId="36" fillId="0" borderId="111" xfId="12" applyFont="1" applyBorder="1"/>
    <xf numFmtId="3" fontId="36" fillId="0" borderId="112" xfId="12" applyNumberFormat="1" applyFont="1" applyBorder="1"/>
    <xf numFmtId="0" fontId="38" fillId="0" borderId="73" xfId="12" applyFont="1" applyBorder="1"/>
    <xf numFmtId="3" fontId="38" fillId="0" borderId="113" xfId="12" applyNumberFormat="1" applyFont="1" applyBorder="1"/>
    <xf numFmtId="0" fontId="36" fillId="0" borderId="114" xfId="12" applyFont="1" applyBorder="1"/>
    <xf numFmtId="3" fontId="36" fillId="0" borderId="115" xfId="12" applyNumberFormat="1" applyFont="1" applyBorder="1"/>
    <xf numFmtId="0" fontId="36" fillId="0" borderId="0" xfId="12" applyFont="1" applyBorder="1" applyAlignment="1">
      <alignment horizontal="center"/>
    </xf>
    <xf numFmtId="38" fontId="43" fillId="0" borderId="1" xfId="2" applyNumberFormat="1" applyFont="1" applyFill="1" applyBorder="1" applyAlignment="1">
      <alignment vertical="center" wrapText="1"/>
    </xf>
    <xf numFmtId="0" fontId="43" fillId="0" borderId="1" xfId="0" applyFont="1" applyFill="1" applyBorder="1" applyAlignment="1">
      <alignment vertical="center" wrapText="1"/>
    </xf>
    <xf numFmtId="0" fontId="43" fillId="0" borderId="0" xfId="0" applyFont="1" applyFill="1" applyBorder="1" applyAlignment="1">
      <alignment wrapText="1"/>
    </xf>
    <xf numFmtId="0" fontId="43" fillId="0" borderId="62" xfId="0" applyFont="1" applyFill="1" applyBorder="1" applyAlignment="1">
      <alignment vertical="center" wrapText="1"/>
    </xf>
    <xf numFmtId="0" fontId="43" fillId="0" borderId="19" xfId="0" applyFont="1" applyFill="1" applyBorder="1" applyAlignment="1">
      <alignment vertical="center" wrapText="1"/>
    </xf>
    <xf numFmtId="0" fontId="43" fillId="0" borderId="62" xfId="0" applyFont="1" applyFill="1" applyBorder="1" applyAlignment="1">
      <alignment wrapText="1"/>
    </xf>
    <xf numFmtId="38" fontId="43" fillId="0" borderId="62" xfId="0" applyNumberFormat="1" applyFont="1" applyFill="1" applyBorder="1" applyAlignment="1">
      <alignment vertical="center" wrapText="1"/>
    </xf>
    <xf numFmtId="38" fontId="43" fillId="0" borderId="19" xfId="2" applyNumberFormat="1" applyFont="1" applyFill="1" applyBorder="1" applyAlignment="1">
      <alignment vertical="center" wrapText="1"/>
    </xf>
    <xf numFmtId="38" fontId="43" fillId="0" borderId="0" xfId="2" applyNumberFormat="1" applyFont="1" applyFill="1" applyBorder="1" applyAlignment="1">
      <alignment vertical="center" wrapText="1"/>
    </xf>
    <xf numFmtId="0" fontId="43" fillId="0" borderId="0" xfId="0" applyFont="1" applyFill="1" applyBorder="1" applyAlignment="1">
      <alignment vertical="center" wrapText="1"/>
    </xf>
    <xf numFmtId="38" fontId="42" fillId="0" borderId="0" xfId="2" applyNumberFormat="1" applyFont="1" applyFill="1" applyBorder="1" applyAlignment="1">
      <alignment vertical="center" wrapText="1"/>
    </xf>
    <xf numFmtId="0" fontId="42" fillId="0" borderId="0" xfId="0" applyFont="1" applyFill="1" applyBorder="1" applyAlignment="1">
      <alignment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2" fillId="11" borderId="1" xfId="0" applyFont="1" applyFill="1" applyBorder="1" applyAlignment="1">
      <alignment horizontal="left" vertical="center" wrapText="1"/>
    </xf>
    <xf numFmtId="0" fontId="46" fillId="0" borderId="1" xfId="0" applyFont="1" applyBorder="1" applyAlignment="1">
      <alignment horizontal="left" wrapText="1" indent="2"/>
    </xf>
    <xf numFmtId="0" fontId="46" fillId="0" borderId="1" xfId="0" applyFont="1" applyFill="1" applyBorder="1" applyAlignment="1">
      <alignment horizontal="left" wrapText="1" indent="2"/>
    </xf>
    <xf numFmtId="0" fontId="46" fillId="0" borderId="1" xfId="0" applyFont="1" applyBorder="1" applyAlignment="1">
      <alignment horizontal="left" indent="2"/>
    </xf>
    <xf numFmtId="0" fontId="43" fillId="0" borderId="1" xfId="0" applyFont="1" applyFill="1" applyBorder="1" applyAlignment="1">
      <alignment horizontal="left" vertical="center" wrapText="1" indent="2"/>
    </xf>
    <xf numFmtId="0" fontId="49" fillId="0" borderId="19" xfId="0" applyFont="1" applyFill="1" applyBorder="1" applyAlignment="1">
      <alignment horizontal="left" vertical="center" wrapText="1"/>
    </xf>
    <xf numFmtId="0" fontId="49" fillId="0" borderId="93" xfId="0" applyFont="1" applyFill="1" applyBorder="1" applyAlignment="1">
      <alignment horizontal="left" vertical="center" wrapText="1"/>
    </xf>
    <xf numFmtId="3" fontId="42" fillId="11" borderId="1" xfId="2" applyNumberFormat="1" applyFont="1" applyFill="1" applyBorder="1" applyAlignment="1">
      <alignment wrapText="1"/>
    </xf>
    <xf numFmtId="3" fontId="49" fillId="0" borderId="93" xfId="2" applyNumberFormat="1" applyFont="1" applyFill="1" applyBorder="1" applyAlignment="1">
      <alignment wrapText="1"/>
    </xf>
    <xf numFmtId="3" fontId="49" fillId="0" borderId="19" xfId="2" applyNumberFormat="1" applyFont="1" applyFill="1" applyBorder="1" applyAlignment="1">
      <alignment wrapText="1"/>
    </xf>
    <xf numFmtId="3" fontId="46" fillId="0" borderId="1" xfId="2" applyNumberFormat="1" applyFont="1" applyBorder="1" applyAlignment="1"/>
    <xf numFmtId="3" fontId="46" fillId="0" borderId="1" xfId="2" applyNumberFormat="1" applyFont="1" applyFill="1" applyBorder="1" applyAlignment="1"/>
    <xf numFmtId="3" fontId="43" fillId="0" borderId="1" xfId="2" applyNumberFormat="1" applyFont="1" applyFill="1" applyBorder="1" applyAlignment="1">
      <alignment wrapText="1"/>
    </xf>
    <xf numFmtId="0" fontId="42" fillId="0" borderId="13" xfId="0" applyFont="1" applyFill="1" applyBorder="1" applyAlignment="1">
      <alignment horizontal="center"/>
    </xf>
    <xf numFmtId="0" fontId="42" fillId="0" borderId="14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3" fillId="0" borderId="5" xfId="0" applyFont="1" applyFill="1" applyBorder="1"/>
    <xf numFmtId="0" fontId="42" fillId="0" borderId="6" xfId="0" applyFont="1" applyFill="1" applyBorder="1" applyAlignment="1">
      <alignment horizontal="center" vertical="center" wrapText="1"/>
    </xf>
    <xf numFmtId="3" fontId="43" fillId="0" borderId="6" xfId="6" applyNumberFormat="1" applyFont="1" applyFill="1" applyBorder="1"/>
    <xf numFmtId="3" fontId="43" fillId="0" borderId="6" xfId="7" applyNumberFormat="1" applyFont="1" applyFill="1" applyBorder="1" applyAlignment="1" applyProtection="1"/>
    <xf numFmtId="3" fontId="42" fillId="0" borderId="92" xfId="7" applyNumberFormat="1" applyFont="1" applyFill="1" applyBorder="1" applyAlignment="1" applyProtection="1"/>
    <xf numFmtId="3" fontId="43" fillId="0" borderId="24" xfId="7" applyNumberFormat="1" applyFont="1" applyFill="1" applyBorder="1" applyAlignment="1" applyProtection="1"/>
    <xf numFmtId="3" fontId="42" fillId="0" borderId="92" xfId="7" applyNumberFormat="1" applyFont="1" applyFill="1" applyBorder="1" applyAlignment="1" applyProtection="1">
      <alignment vertical="center"/>
    </xf>
    <xf numFmtId="3" fontId="43" fillId="0" borderId="24" xfId="7" applyNumberFormat="1" applyFont="1" applyFill="1" applyBorder="1" applyAlignment="1" applyProtection="1">
      <alignment vertical="center"/>
    </xf>
    <xf numFmtId="0" fontId="43" fillId="0" borderId="7" xfId="0" applyFont="1" applyFill="1" applyBorder="1"/>
    <xf numFmtId="0" fontId="42" fillId="11" borderId="8" xfId="0" applyFont="1" applyFill="1" applyBorder="1" applyAlignment="1"/>
    <xf numFmtId="0" fontId="42" fillId="11" borderId="8" xfId="7" applyNumberFormat="1" applyFont="1" applyFill="1" applyBorder="1" applyAlignment="1" applyProtection="1">
      <alignment wrapText="1"/>
    </xf>
    <xf numFmtId="3" fontId="42" fillId="11" borderId="8" xfId="7" applyNumberFormat="1" applyFont="1" applyFill="1" applyBorder="1" applyAlignment="1" applyProtection="1"/>
    <xf numFmtId="3" fontId="42" fillId="11" borderId="9" xfId="7" applyNumberFormat="1" applyFont="1" applyFill="1" applyBorder="1" applyAlignment="1" applyProtection="1"/>
    <xf numFmtId="3" fontId="42" fillId="0" borderId="6" xfId="0" applyNumberFormat="1" applyFont="1" applyFill="1" applyBorder="1" applyAlignment="1">
      <alignment horizontal="right" vertical="center"/>
    </xf>
    <xf numFmtId="3" fontId="43" fillId="0" borderId="6" xfId="0" applyNumberFormat="1" applyFont="1" applyFill="1" applyBorder="1" applyAlignment="1">
      <alignment vertical="center"/>
    </xf>
    <xf numFmtId="0" fontId="62" fillId="11" borderId="5" xfId="0" applyFont="1" applyFill="1" applyBorder="1" applyAlignment="1">
      <alignment horizontal="center"/>
    </xf>
    <xf numFmtId="3" fontId="62" fillId="11" borderId="6" xfId="0" applyNumberFormat="1" applyFont="1" applyFill="1" applyBorder="1" applyAlignment="1">
      <alignment horizontal="right"/>
    </xf>
    <xf numFmtId="3" fontId="43" fillId="0" borderId="22" xfId="0" applyNumberFormat="1" applyFont="1" applyFill="1" applyBorder="1" applyAlignment="1">
      <alignment horizontal="right" vertical="center"/>
    </xf>
    <xf numFmtId="3" fontId="42" fillId="0" borderId="6" xfId="0" applyNumberFormat="1" applyFont="1" applyBorder="1"/>
    <xf numFmtId="3" fontId="43" fillId="0" borderId="6" xfId="0" applyNumberFormat="1" applyFont="1" applyBorder="1"/>
    <xf numFmtId="0" fontId="62" fillId="11" borderId="7" xfId="0" applyFont="1" applyFill="1" applyBorder="1" applyAlignment="1">
      <alignment horizontal="center"/>
    </xf>
    <xf numFmtId="0" fontId="62" fillId="11" borderId="8" xfId="0" applyFont="1" applyFill="1" applyBorder="1"/>
    <xf numFmtId="3" fontId="62" fillId="11" borderId="8" xfId="0" applyNumberFormat="1" applyFont="1" applyFill="1" applyBorder="1"/>
    <xf numFmtId="3" fontId="62" fillId="11" borderId="9" xfId="0" applyNumberFormat="1" applyFont="1" applyFill="1" applyBorder="1"/>
    <xf numFmtId="0" fontId="38" fillId="0" borderId="0" xfId="0" applyFont="1" applyAlignment="1">
      <alignment vertical="center" wrapText="1"/>
    </xf>
    <xf numFmtId="0" fontId="64" fillId="0" borderId="29" xfId="0" applyFont="1" applyFill="1" applyBorder="1" applyAlignment="1">
      <alignment horizontal="centerContinuous" vertical="center" wrapText="1"/>
    </xf>
    <xf numFmtId="3" fontId="64" fillId="0" borderId="31" xfId="0" applyNumberFormat="1" applyFont="1" applyFill="1" applyBorder="1" applyAlignment="1">
      <alignment horizontal="center" vertical="center" wrapText="1"/>
    </xf>
    <xf numFmtId="0" fontId="64" fillId="0" borderId="31" xfId="0" applyFont="1" applyFill="1" applyBorder="1" applyAlignment="1">
      <alignment horizontal="center" vertical="center" wrapText="1"/>
    </xf>
    <xf numFmtId="0" fontId="64" fillId="0" borderId="31" xfId="0" applyFont="1" applyFill="1" applyBorder="1" applyAlignment="1">
      <alignment horizontal="centerContinuous" vertical="center" wrapText="1"/>
    </xf>
    <xf numFmtId="3" fontId="64" fillId="0" borderId="2" xfId="0" applyNumberFormat="1" applyFont="1" applyFill="1" applyBorder="1" applyAlignment="1">
      <alignment horizontal="center" vertical="center" wrapText="1"/>
    </xf>
    <xf numFmtId="0" fontId="64" fillId="0" borderId="2" xfId="0" applyFont="1" applyFill="1" applyBorder="1" applyAlignment="1">
      <alignment horizontal="center" vertical="center" wrapText="1"/>
    </xf>
    <xf numFmtId="0" fontId="63" fillId="0" borderId="0" xfId="0" applyFont="1" applyAlignment="1">
      <alignment vertical="center" wrapText="1"/>
    </xf>
    <xf numFmtId="3" fontId="63" fillId="11" borderId="19" xfId="0" applyNumberFormat="1" applyFont="1" applyFill="1" applyBorder="1" applyAlignment="1">
      <alignment horizontal="right" vertical="center" wrapText="1"/>
    </xf>
    <xf numFmtId="3" fontId="63" fillId="11" borderId="24" xfId="0" applyNumberFormat="1" applyFont="1" applyFill="1" applyBorder="1" applyAlignment="1">
      <alignment horizontal="right" vertical="center" wrapText="1"/>
    </xf>
    <xf numFmtId="0" fontId="64" fillId="0" borderId="26" xfId="0" applyFont="1" applyFill="1" applyBorder="1" applyAlignment="1">
      <alignment vertical="center" wrapText="1"/>
    </xf>
    <xf numFmtId="3" fontId="64" fillId="0" borderId="19" xfId="0" applyNumberFormat="1" applyFont="1" applyFill="1" applyBorder="1" applyAlignment="1">
      <alignment horizontal="right" vertical="center" wrapText="1"/>
    </xf>
    <xf numFmtId="3" fontId="64" fillId="0" borderId="24" xfId="0" applyNumberFormat="1" applyFont="1" applyFill="1" applyBorder="1" applyAlignment="1">
      <alignment horizontal="right" vertical="center" wrapText="1"/>
    </xf>
    <xf numFmtId="0" fontId="63" fillId="0" borderId="5" xfId="0" applyFont="1" applyFill="1" applyBorder="1" applyAlignment="1">
      <alignment horizontal="left" vertical="center" wrapText="1" indent="1"/>
    </xf>
    <xf numFmtId="3" fontId="63" fillId="0" borderId="1" xfId="0" applyNumberFormat="1" applyFont="1" applyFill="1" applyBorder="1" applyAlignment="1" applyProtection="1">
      <alignment vertical="center" wrapText="1"/>
    </xf>
    <xf numFmtId="3" fontId="63" fillId="0" borderId="1" xfId="0" applyNumberFormat="1" applyFont="1" applyFill="1" applyBorder="1" applyAlignment="1" applyProtection="1">
      <alignment horizontal="right" vertical="center" wrapText="1"/>
    </xf>
    <xf numFmtId="3" fontId="63" fillId="0" borderId="6" xfId="0" applyNumberFormat="1" applyFont="1" applyFill="1" applyBorder="1" applyAlignment="1" applyProtection="1">
      <alignment horizontal="right" vertical="center" wrapText="1"/>
    </xf>
    <xf numFmtId="0" fontId="63" fillId="0" borderId="23" xfId="0" applyFont="1" applyFill="1" applyBorder="1" applyAlignment="1">
      <alignment horizontal="left" vertical="center" wrapText="1" indent="1"/>
    </xf>
    <xf numFmtId="3" fontId="63" fillId="0" borderId="18" xfId="0" applyNumberFormat="1" applyFont="1" applyFill="1" applyBorder="1" applyAlignment="1" applyProtection="1">
      <alignment horizontal="right" vertical="center" wrapText="1"/>
    </xf>
    <xf numFmtId="3" fontId="63" fillId="0" borderId="27" xfId="0" applyNumberFormat="1" applyFont="1" applyFill="1" applyBorder="1" applyAlignment="1" applyProtection="1">
      <alignment horizontal="right" vertical="center" wrapText="1"/>
    </xf>
    <xf numFmtId="0" fontId="63" fillId="0" borderId="7" xfId="0" applyFont="1" applyFill="1" applyBorder="1" applyAlignment="1">
      <alignment horizontal="left" vertical="center" wrapText="1" indent="1"/>
    </xf>
    <xf numFmtId="3" fontId="63" fillId="0" borderId="8" xfId="0" applyNumberFormat="1" applyFont="1" applyFill="1" applyBorder="1" applyAlignment="1" applyProtection="1">
      <alignment vertical="center" wrapText="1"/>
    </xf>
    <xf numFmtId="3" fontId="63" fillId="11" borderId="117" xfId="0" applyNumberFormat="1" applyFont="1" applyFill="1" applyBorder="1" applyAlignment="1">
      <alignment horizontal="right" vertical="center" wrapText="1"/>
    </xf>
    <xf numFmtId="3" fontId="63" fillId="11" borderId="4" xfId="0" applyNumberFormat="1" applyFont="1" applyFill="1" applyBorder="1" applyAlignment="1">
      <alignment horizontal="right" vertical="center" wrapText="1"/>
    </xf>
    <xf numFmtId="0" fontId="64" fillId="0" borderId="13" xfId="0" applyFont="1" applyFill="1" applyBorder="1" applyAlignment="1">
      <alignment vertical="center" wrapText="1"/>
    </xf>
    <xf numFmtId="3" fontId="64" fillId="0" borderId="14" xfId="0" applyNumberFormat="1" applyFont="1" applyFill="1" applyBorder="1" applyAlignment="1">
      <alignment horizontal="right" vertical="center" wrapText="1"/>
    </xf>
    <xf numFmtId="3" fontId="64" fillId="0" borderId="15" xfId="0" applyNumberFormat="1" applyFont="1" applyFill="1" applyBorder="1" applyAlignment="1">
      <alignment horizontal="right" vertical="center" wrapText="1"/>
    </xf>
    <xf numFmtId="3" fontId="63" fillId="0" borderId="1" xfId="0" applyNumberFormat="1" applyFont="1" applyFill="1" applyBorder="1" applyAlignment="1">
      <alignment horizontal="right" vertical="center" wrapText="1"/>
    </xf>
    <xf numFmtId="3" fontId="63" fillId="0" borderId="6" xfId="0" applyNumberFormat="1" applyFont="1" applyFill="1" applyBorder="1" applyAlignment="1">
      <alignment horizontal="right" vertical="center" wrapText="1"/>
    </xf>
    <xf numFmtId="3" fontId="63" fillId="0" borderId="8" xfId="0" applyNumberFormat="1" applyFont="1" applyFill="1" applyBorder="1" applyAlignment="1">
      <alignment horizontal="right" vertical="center" wrapText="1"/>
    </xf>
    <xf numFmtId="3" fontId="63" fillId="0" borderId="9" xfId="0" applyNumberFormat="1" applyFont="1" applyFill="1" applyBorder="1" applyAlignment="1">
      <alignment horizontal="right" vertical="center" wrapText="1"/>
    </xf>
    <xf numFmtId="0" fontId="64" fillId="0" borderId="2" xfId="0" applyFont="1" applyFill="1" applyBorder="1" applyAlignment="1">
      <alignment horizontal="left" vertical="center" wrapText="1"/>
    </xf>
    <xf numFmtId="3" fontId="64" fillId="0" borderId="2" xfId="0" applyNumberFormat="1" applyFont="1" applyFill="1" applyBorder="1" applyAlignment="1">
      <alignment horizontal="right" vertical="center" wrapText="1"/>
    </xf>
    <xf numFmtId="0" fontId="64" fillId="0" borderId="13" xfId="0" applyFont="1" applyFill="1" applyBorder="1" applyAlignment="1">
      <alignment horizontal="left" vertical="center" wrapText="1"/>
    </xf>
    <xf numFmtId="0" fontId="63" fillId="0" borderId="26" xfId="0" applyFont="1" applyFill="1" applyBorder="1" applyAlignment="1">
      <alignment horizontal="left" vertical="center" wrapText="1" indent="1"/>
    </xf>
    <xf numFmtId="3" fontId="63" fillId="0" borderId="19" xfId="0" applyNumberFormat="1" applyFont="1" applyFill="1" applyBorder="1" applyAlignment="1">
      <alignment horizontal="right" vertical="center" wrapText="1"/>
    </xf>
    <xf numFmtId="0" fontId="65" fillId="0" borderId="5" xfId="0" applyFont="1" applyFill="1" applyBorder="1" applyAlignment="1">
      <alignment horizontal="left" vertical="center" wrapText="1" indent="2"/>
    </xf>
    <xf numFmtId="3" fontId="65" fillId="0" borderId="1" xfId="0" applyNumberFormat="1" applyFont="1" applyFill="1" applyBorder="1" applyAlignment="1">
      <alignment horizontal="right" vertical="center" wrapText="1"/>
    </xf>
    <xf numFmtId="3" fontId="65" fillId="0" borderId="6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0" fontId="65" fillId="0" borderId="5" xfId="0" applyFont="1" applyFill="1" applyBorder="1" applyAlignment="1">
      <alignment horizontal="left" vertical="center" wrapText="1" indent="5"/>
    </xf>
    <xf numFmtId="0" fontId="50" fillId="0" borderId="3" xfId="0" applyFont="1" applyFill="1" applyBorder="1" applyAlignment="1">
      <alignment vertical="center" wrapText="1"/>
    </xf>
    <xf numFmtId="3" fontId="65" fillId="0" borderId="11" xfId="0" applyNumberFormat="1" applyFont="1" applyFill="1" applyBorder="1" applyAlignment="1">
      <alignment horizontal="right" vertical="center" wrapText="1"/>
    </xf>
    <xf numFmtId="0" fontId="50" fillId="0" borderId="10" xfId="0" applyFont="1" applyFill="1" applyBorder="1" applyAlignment="1">
      <alignment vertical="center" wrapText="1"/>
    </xf>
    <xf numFmtId="3" fontId="65" fillId="0" borderId="12" xfId="0" applyNumberFormat="1" applyFont="1" applyFill="1" applyBorder="1" applyAlignment="1">
      <alignment horizontal="right" vertical="center" wrapText="1"/>
    </xf>
    <xf numFmtId="3" fontId="65" fillId="0" borderId="25" xfId="0" applyNumberFormat="1" applyFont="1" applyFill="1" applyBorder="1" applyAlignment="1">
      <alignment horizontal="right" vertical="center" wrapText="1"/>
    </xf>
    <xf numFmtId="0" fontId="50" fillId="0" borderId="0" xfId="0" applyFont="1" applyFill="1" applyAlignment="1">
      <alignment vertical="center" wrapText="1"/>
    </xf>
    <xf numFmtId="0" fontId="64" fillId="0" borderId="2" xfId="0" applyFont="1" applyFill="1" applyBorder="1" applyAlignment="1">
      <alignment vertical="center" wrapText="1"/>
    </xf>
    <xf numFmtId="0" fontId="38" fillId="0" borderId="0" xfId="0" applyFont="1" applyBorder="1" applyAlignment="1">
      <alignment vertical="center" wrapText="1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right" vertical="center" wrapText="1"/>
    </xf>
    <xf numFmtId="3" fontId="38" fillId="0" borderId="0" xfId="0" applyNumberFormat="1" applyFont="1" applyAlignment="1">
      <alignment vertical="center" wrapText="1"/>
    </xf>
    <xf numFmtId="3" fontId="63" fillId="0" borderId="60" xfId="0" applyNumberFormat="1" applyFont="1" applyFill="1" applyBorder="1" applyAlignment="1" applyProtection="1">
      <alignment vertical="center" wrapText="1"/>
    </xf>
    <xf numFmtId="0" fontId="66" fillId="0" borderId="0" xfId="0" applyFont="1" applyFill="1" applyAlignment="1">
      <alignment vertical="center" wrapText="1"/>
    </xf>
    <xf numFmtId="0" fontId="66" fillId="0" borderId="0" xfId="0" applyFont="1" applyFill="1"/>
    <xf numFmtId="0" fontId="67" fillId="0" borderId="0" xfId="0" applyFont="1" applyFill="1"/>
    <xf numFmtId="0" fontId="67" fillId="0" borderId="0" xfId="0" applyFont="1" applyFill="1" applyAlignment="1">
      <alignment horizontal="center"/>
    </xf>
    <xf numFmtId="0" fontId="66" fillId="0" borderId="0" xfId="0" applyFont="1" applyFill="1" applyAlignment="1">
      <alignment horizontal="center"/>
    </xf>
    <xf numFmtId="0" fontId="38" fillId="12" borderId="1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vertical="center"/>
    </xf>
    <xf numFmtId="3" fontId="43" fillId="0" borderId="0" xfId="0" applyNumberFormat="1" applyFont="1" applyFill="1" applyBorder="1" applyAlignment="1">
      <alignment vertical="center"/>
    </xf>
    <xf numFmtId="3" fontId="43" fillId="0" borderId="43" xfId="0" applyNumberFormat="1" applyFont="1" applyFill="1" applyBorder="1" applyAlignment="1">
      <alignment horizontal="center" vertical="center" wrapText="1"/>
    </xf>
    <xf numFmtId="3" fontId="43" fillId="0" borderId="44" xfId="0" applyNumberFormat="1" applyFont="1" applyFill="1" applyBorder="1" applyAlignment="1">
      <alignment horizontal="center" vertical="center" wrapText="1"/>
    </xf>
    <xf numFmtId="3" fontId="43" fillId="0" borderId="45" xfId="0" applyNumberFormat="1" applyFont="1" applyFill="1" applyBorder="1" applyAlignment="1">
      <alignment horizontal="center" vertical="center" wrapText="1"/>
    </xf>
    <xf numFmtId="0" fontId="51" fillId="0" borderId="43" xfId="0" applyFont="1" applyFill="1" applyBorder="1" applyAlignment="1">
      <alignment horizontal="center" vertical="center" wrapText="1"/>
    </xf>
    <xf numFmtId="0" fontId="43" fillId="0" borderId="44" xfId="0" applyFont="1" applyFill="1" applyBorder="1" applyAlignment="1">
      <alignment horizontal="center" vertical="center" wrapText="1"/>
    </xf>
    <xf numFmtId="0" fontId="43" fillId="0" borderId="45" xfId="0" applyFont="1" applyFill="1" applyBorder="1" applyAlignment="1">
      <alignment horizontal="center" vertical="center" wrapText="1"/>
    </xf>
    <xf numFmtId="0" fontId="43" fillId="0" borderId="43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left" vertical="center"/>
    </xf>
    <xf numFmtId="3" fontId="42" fillId="0" borderId="52" xfId="0" applyNumberFormat="1" applyFont="1" applyFill="1" applyBorder="1" applyAlignment="1">
      <alignment vertical="center"/>
    </xf>
    <xf numFmtId="3" fontId="42" fillId="0" borderId="53" xfId="0" applyNumberFormat="1" applyFont="1" applyFill="1" applyBorder="1" applyAlignment="1">
      <alignment vertical="center"/>
    </xf>
    <xf numFmtId="3" fontId="42" fillId="0" borderId="51" xfId="0" applyNumberFormat="1" applyFont="1" applyFill="1" applyBorder="1" applyAlignment="1">
      <alignment vertical="center"/>
    </xf>
    <xf numFmtId="3" fontId="42" fillId="0" borderId="3" xfId="0" applyNumberFormat="1" applyFont="1" applyFill="1" applyBorder="1" applyAlignment="1">
      <alignment vertical="center"/>
    </xf>
    <xf numFmtId="3" fontId="42" fillId="0" borderId="11" xfId="0" applyNumberFormat="1" applyFont="1" applyFill="1" applyBorder="1" applyAlignment="1">
      <alignment vertical="center"/>
    </xf>
    <xf numFmtId="0" fontId="43" fillId="0" borderId="56" xfId="0" applyFont="1" applyFill="1" applyBorder="1" applyAlignment="1" applyProtection="1">
      <alignment horizontal="left" vertical="center" wrapText="1"/>
      <protection locked="0"/>
    </xf>
    <xf numFmtId="3" fontId="43" fillId="0" borderId="38" xfId="0" applyNumberFormat="1" applyFont="1" applyFill="1" applyBorder="1" applyAlignment="1">
      <alignment vertical="center" wrapText="1"/>
    </xf>
    <xf numFmtId="3" fontId="43" fillId="0" borderId="54" xfId="0" applyNumberFormat="1" applyFont="1" applyFill="1" applyBorder="1" applyAlignment="1">
      <alignment vertical="center" wrapText="1"/>
    </xf>
    <xf numFmtId="3" fontId="43" fillId="0" borderId="40" xfId="0" applyNumberFormat="1" applyFont="1" applyFill="1" applyBorder="1" applyAlignment="1">
      <alignment vertical="center" wrapText="1"/>
    </xf>
    <xf numFmtId="3" fontId="43" fillId="0" borderId="39" xfId="0" applyNumberFormat="1" applyFont="1" applyFill="1" applyBorder="1" applyAlignment="1">
      <alignment vertical="center" wrapText="1"/>
    </xf>
    <xf numFmtId="38" fontId="43" fillId="0" borderId="0" xfId="2" applyNumberFormat="1" applyFont="1" applyFill="1" applyBorder="1" applyAlignment="1">
      <alignment horizontal="left" vertical="center" wrapText="1"/>
    </xf>
    <xf numFmtId="3" fontId="42" fillId="0" borderId="0" xfId="0" applyNumberFormat="1" applyFont="1" applyFill="1" applyBorder="1" applyAlignment="1">
      <alignment vertical="center" wrapText="1"/>
    </xf>
    <xf numFmtId="0" fontId="43" fillId="0" borderId="57" xfId="0" applyFont="1" applyFill="1" applyBorder="1" applyAlignment="1" applyProtection="1">
      <alignment horizontal="left" vertical="center" wrapText="1"/>
      <protection locked="0"/>
    </xf>
    <xf numFmtId="3" fontId="43" fillId="0" borderId="100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3" fontId="43" fillId="0" borderId="34" xfId="0" applyNumberFormat="1" applyFont="1" applyFill="1" applyBorder="1" applyAlignment="1">
      <alignment vertical="center" wrapText="1"/>
    </xf>
    <xf numFmtId="3" fontId="43" fillId="0" borderId="41" xfId="0" applyNumberFormat="1" applyFont="1" applyFill="1" applyBorder="1" applyAlignment="1">
      <alignment vertical="center" wrapText="1"/>
    </xf>
    <xf numFmtId="3" fontId="43" fillId="0" borderId="32" xfId="0" applyNumberFormat="1" applyFont="1" applyFill="1" applyBorder="1" applyAlignment="1">
      <alignment vertical="center" wrapText="1"/>
    </xf>
    <xf numFmtId="3" fontId="43" fillId="0" borderId="42" xfId="0" applyNumberFormat="1" applyFont="1" applyFill="1" applyBorder="1" applyAlignment="1">
      <alignment vertical="center" wrapText="1"/>
    </xf>
    <xf numFmtId="38" fontId="43" fillId="0" borderId="58" xfId="2" applyNumberFormat="1" applyFont="1" applyFill="1" applyBorder="1" applyAlignment="1">
      <alignment horizontal="left" vertical="center" wrapText="1"/>
    </xf>
    <xf numFmtId="3" fontId="43" fillId="0" borderId="101" xfId="0" applyNumberFormat="1" applyFont="1" applyFill="1" applyBorder="1" applyAlignment="1">
      <alignment vertical="center" wrapText="1"/>
    </xf>
    <xf numFmtId="3" fontId="43" fillId="0" borderId="8" xfId="0" applyNumberFormat="1" applyFont="1" applyFill="1" applyBorder="1" applyAlignment="1">
      <alignment vertical="center" wrapText="1"/>
    </xf>
    <xf numFmtId="3" fontId="43" fillId="0" borderId="102" xfId="0" applyNumberFormat="1" applyFont="1" applyFill="1" applyBorder="1" applyAlignment="1">
      <alignment vertical="center" wrapText="1"/>
    </xf>
    <xf numFmtId="38" fontId="43" fillId="0" borderId="43" xfId="2" applyNumberFormat="1" applyFont="1" applyFill="1" applyBorder="1" applyAlignment="1">
      <alignment horizontal="right" vertical="center" wrapText="1"/>
    </xf>
    <xf numFmtId="38" fontId="43" fillId="0" borderId="44" xfId="2" applyNumberFormat="1" applyFont="1" applyFill="1" applyBorder="1" applyAlignment="1">
      <alignment horizontal="right" vertical="center" wrapText="1"/>
    </xf>
    <xf numFmtId="38" fontId="43" fillId="0" borderId="45" xfId="2" applyNumberFormat="1" applyFont="1" applyFill="1" applyBorder="1" applyAlignment="1">
      <alignment horizontal="right" vertical="center" wrapText="1"/>
    </xf>
    <xf numFmtId="3" fontId="42" fillId="0" borderId="25" xfId="0" applyNumberFormat="1" applyFont="1" applyFill="1" applyBorder="1" applyAlignment="1">
      <alignment vertical="center"/>
    </xf>
    <xf numFmtId="0" fontId="68" fillId="0" borderId="0" xfId="0" applyFont="1" applyFill="1" applyAlignment="1">
      <alignment horizontal="center"/>
    </xf>
    <xf numFmtId="3" fontId="58" fillId="0" borderId="19" xfId="11" applyNumberFormat="1" applyFont="1" applyFill="1" applyBorder="1"/>
    <xf numFmtId="0" fontId="48" fillId="0" borderId="60" xfId="11" applyFont="1" applyBorder="1" applyAlignment="1">
      <alignment horizontal="center" vertical="center" wrapText="1"/>
    </xf>
    <xf numFmtId="3" fontId="57" fillId="10" borderId="60" xfId="11" applyNumberFormat="1" applyFont="1" applyFill="1" applyBorder="1" applyAlignment="1">
      <alignment vertical="center"/>
    </xf>
    <xf numFmtId="3" fontId="55" fillId="0" borderId="60" xfId="11" applyNumberFormat="1" applyFont="1" applyBorder="1"/>
    <xf numFmtId="0" fontId="48" fillId="0" borderId="60" xfId="11" applyFont="1" applyBorder="1"/>
    <xf numFmtId="0" fontId="48" fillId="0" borderId="118" xfId="11" applyFont="1" applyBorder="1"/>
    <xf numFmtId="3" fontId="57" fillId="10" borderId="119" xfId="11" applyNumberFormat="1" applyFont="1" applyFill="1" applyBorder="1" applyAlignment="1">
      <alignment vertical="center"/>
    </xf>
    <xf numFmtId="3" fontId="57" fillId="9" borderId="120" xfId="11" applyNumberFormat="1" applyFont="1" applyFill="1" applyBorder="1"/>
    <xf numFmtId="3" fontId="55" fillId="0" borderId="119" xfId="11" applyNumberFormat="1" applyFont="1" applyFill="1" applyBorder="1"/>
    <xf numFmtId="3" fontId="48" fillId="0" borderId="60" xfId="11" applyNumberFormat="1" applyFont="1" applyFill="1" applyBorder="1"/>
    <xf numFmtId="3" fontId="55" fillId="0" borderId="120" xfId="11" applyNumberFormat="1" applyFont="1" applyBorder="1"/>
    <xf numFmtId="3" fontId="55" fillId="0" borderId="26" xfId="11" applyNumberFormat="1" applyFont="1" applyBorder="1" applyAlignment="1">
      <alignment horizontal="center" vertical="center" wrapText="1"/>
    </xf>
    <xf numFmtId="3" fontId="57" fillId="10" borderId="5" xfId="11" applyNumberFormat="1" applyFont="1" applyFill="1" applyBorder="1" applyAlignment="1">
      <alignment vertical="center"/>
    </xf>
    <xf numFmtId="3" fontId="57" fillId="10" borderId="6" xfId="11" applyNumberFormat="1" applyFont="1" applyFill="1" applyBorder="1" applyAlignment="1">
      <alignment vertical="center"/>
    </xf>
    <xf numFmtId="3" fontId="55" fillId="0" borderId="5" xfId="11" applyNumberFormat="1" applyFont="1" applyBorder="1"/>
    <xf numFmtId="3" fontId="55" fillId="0" borderId="6" xfId="11" applyNumberFormat="1" applyFont="1" applyBorder="1"/>
    <xf numFmtId="3" fontId="57" fillId="0" borderId="5" xfId="11" applyNumberFormat="1" applyFont="1" applyBorder="1"/>
    <xf numFmtId="3" fontId="48" fillId="0" borderId="99" xfId="11" applyNumberFormat="1" applyFont="1" applyBorder="1"/>
    <xf numFmtId="3" fontId="57" fillId="10" borderId="26" xfId="11" applyNumberFormat="1" applyFont="1" applyFill="1" applyBorder="1" applyAlignment="1">
      <alignment vertical="center"/>
    </xf>
    <xf numFmtId="3" fontId="57" fillId="10" borderId="24" xfId="11" applyNumberFormat="1" applyFont="1" applyFill="1" applyBorder="1" applyAlignment="1">
      <alignment vertical="center"/>
    </xf>
    <xf numFmtId="3" fontId="57" fillId="9" borderId="7" xfId="11" applyNumberFormat="1" applyFont="1" applyFill="1" applyBorder="1"/>
    <xf numFmtId="3" fontId="57" fillId="9" borderId="9" xfId="11" applyNumberFormat="1" applyFont="1" applyFill="1" applyBorder="1"/>
    <xf numFmtId="3" fontId="55" fillId="0" borderId="24" xfId="11" applyNumberFormat="1" applyFont="1" applyFill="1" applyBorder="1"/>
    <xf numFmtId="3" fontId="48" fillId="0" borderId="5" xfId="11" applyNumberFormat="1" applyFont="1" applyBorder="1"/>
    <xf numFmtId="3" fontId="48" fillId="0" borderId="6" xfId="11" applyNumberFormat="1" applyFont="1" applyFill="1" applyBorder="1"/>
    <xf numFmtId="3" fontId="55" fillId="0" borderId="7" xfId="11" applyNumberFormat="1" applyFont="1" applyBorder="1"/>
    <xf numFmtId="3" fontId="55" fillId="0" borderId="9" xfId="11" applyNumberFormat="1" applyFont="1" applyBorder="1"/>
    <xf numFmtId="3" fontId="48" fillId="0" borderId="60" xfId="11" applyNumberFormat="1" applyFont="1" applyBorder="1"/>
    <xf numFmtId="0" fontId="48" fillId="0" borderId="60" xfId="11" applyFont="1" applyFill="1" applyBorder="1"/>
    <xf numFmtId="3" fontId="48" fillId="9" borderId="120" xfId="11" applyNumberFormat="1" applyFont="1" applyFill="1" applyBorder="1"/>
    <xf numFmtId="3" fontId="57" fillId="0" borderId="119" xfId="11" applyNumberFormat="1" applyFont="1" applyFill="1" applyBorder="1"/>
    <xf numFmtId="3" fontId="55" fillId="0" borderId="5" xfId="11" applyNumberFormat="1" applyFont="1" applyBorder="1" applyAlignment="1">
      <alignment horizontal="center" vertical="center" wrapText="1"/>
    </xf>
    <xf numFmtId="3" fontId="48" fillId="0" borderId="6" xfId="11" applyNumberFormat="1" applyFont="1" applyBorder="1"/>
    <xf numFmtId="3" fontId="48" fillId="0" borderId="5" xfId="11" applyNumberFormat="1" applyFont="1" applyFill="1" applyBorder="1"/>
    <xf numFmtId="3" fontId="48" fillId="9" borderId="7" xfId="11" applyNumberFormat="1" applyFont="1" applyFill="1" applyBorder="1"/>
    <xf numFmtId="3" fontId="48" fillId="9" borderId="9" xfId="11" applyNumberFormat="1" applyFont="1" applyFill="1" applyBorder="1"/>
    <xf numFmtId="3" fontId="57" fillId="0" borderId="24" xfId="11" applyNumberFormat="1" applyFont="1" applyFill="1" applyBorder="1"/>
    <xf numFmtId="3" fontId="48" fillId="0" borderId="119" xfId="11" applyNumberFormat="1" applyFont="1" applyFill="1" applyBorder="1"/>
    <xf numFmtId="3" fontId="58" fillId="0" borderId="5" xfId="11" applyNumberFormat="1" applyFont="1" applyBorder="1"/>
    <xf numFmtId="3" fontId="48" fillId="0" borderId="26" xfId="11" applyNumberFormat="1" applyFont="1" applyFill="1" applyBorder="1"/>
    <xf numFmtId="3" fontId="48" fillId="0" borderId="24" xfId="11" applyNumberFormat="1" applyFont="1" applyFill="1" applyBorder="1"/>
    <xf numFmtId="3" fontId="58" fillId="0" borderId="5" xfId="11" applyNumberFormat="1" applyFont="1" applyFill="1" applyBorder="1"/>
    <xf numFmtId="3" fontId="57" fillId="0" borderId="26" xfId="11" applyNumberFormat="1" applyFont="1" applyFill="1" applyBorder="1"/>
    <xf numFmtId="0" fontId="36" fillId="11" borderId="7" xfId="11" applyFont="1" applyFill="1" applyBorder="1" applyAlignment="1">
      <alignment horizontal="left" indent="1"/>
    </xf>
    <xf numFmtId="3" fontId="57" fillId="11" borderId="8" xfId="11" applyNumberFormat="1" applyFont="1" applyFill="1" applyBorder="1"/>
    <xf numFmtId="3" fontId="57" fillId="11" borderId="120" xfId="11" applyNumberFormat="1" applyFont="1" applyFill="1" applyBorder="1"/>
    <xf numFmtId="3" fontId="57" fillId="11" borderId="7" xfId="11" applyNumberFormat="1" applyFont="1" applyFill="1" applyBorder="1"/>
    <xf numFmtId="3" fontId="57" fillId="11" borderId="9" xfId="11" applyNumberFormat="1" applyFont="1" applyFill="1" applyBorder="1"/>
    <xf numFmtId="0" fontId="36" fillId="11" borderId="90" xfId="11" applyFont="1" applyFill="1" applyBorder="1"/>
    <xf numFmtId="3" fontId="48" fillId="11" borderId="8" xfId="11" applyNumberFormat="1" applyFont="1" applyFill="1" applyBorder="1"/>
    <xf numFmtId="3" fontId="48" fillId="11" borderId="120" xfId="11" applyNumberFormat="1" applyFont="1" applyFill="1" applyBorder="1"/>
    <xf numFmtId="3" fontId="48" fillId="11" borderId="7" xfId="11" applyNumberFormat="1" applyFont="1" applyFill="1" applyBorder="1"/>
    <xf numFmtId="3" fontId="48" fillId="11" borderId="9" xfId="11" applyNumberFormat="1" applyFont="1" applyFill="1" applyBorder="1"/>
    <xf numFmtId="0" fontId="48" fillId="11" borderId="8" xfId="11" applyFont="1" applyFill="1" applyBorder="1"/>
    <xf numFmtId="0" fontId="48" fillId="11" borderId="9" xfId="11" applyFont="1" applyFill="1" applyBorder="1"/>
    <xf numFmtId="0" fontId="48" fillId="10" borderId="60" xfId="11" applyFont="1" applyFill="1" applyBorder="1" applyAlignment="1">
      <alignment vertical="center"/>
    </xf>
    <xf numFmtId="0" fontId="48" fillId="10" borderId="119" xfId="11" applyFont="1" applyFill="1" applyBorder="1" applyAlignment="1">
      <alignment vertical="center"/>
    </xf>
    <xf numFmtId="0" fontId="48" fillId="11" borderId="120" xfId="11" applyFont="1" applyFill="1" applyBorder="1"/>
    <xf numFmtId="3" fontId="55" fillId="0" borderId="26" xfId="11" applyNumberFormat="1" applyFont="1" applyFill="1" applyBorder="1"/>
    <xf numFmtId="49" fontId="48" fillId="0" borderId="16" xfId="11" applyNumberFormat="1" applyFont="1" applyBorder="1"/>
    <xf numFmtId="0" fontId="31" fillId="0" borderId="0" xfId="11" applyFont="1" applyBorder="1"/>
    <xf numFmtId="0" fontId="38" fillId="0" borderId="122" xfId="10" applyFont="1" applyBorder="1" applyAlignment="1">
      <alignment vertical="center" wrapText="1"/>
    </xf>
    <xf numFmtId="0" fontId="43" fillId="0" borderId="19" xfId="0" applyFont="1" applyBorder="1" applyAlignment="1">
      <alignment horizontal="center"/>
    </xf>
    <xf numFmtId="0" fontId="43" fillId="0" borderId="19" xfId="0" applyFont="1" applyBorder="1"/>
    <xf numFmtId="0" fontId="42" fillId="11" borderId="1" xfId="0" applyFont="1" applyFill="1" applyBorder="1" applyAlignment="1">
      <alignment horizontal="left"/>
    </xf>
    <xf numFmtId="3" fontId="42" fillId="11" borderId="1" xfId="0" applyNumberFormat="1" applyFont="1" applyFill="1" applyBorder="1"/>
    <xf numFmtId="0" fontId="43" fillId="0" borderId="13" xfId="0" applyFont="1" applyFill="1" applyBorder="1" applyAlignment="1">
      <alignment vertical="center" wrapText="1"/>
    </xf>
    <xf numFmtId="0" fontId="42" fillId="0" borderId="14" xfId="0" applyFont="1" applyFill="1" applyBorder="1" applyAlignment="1">
      <alignment horizontal="centerContinuous" vertical="center" wrapText="1"/>
    </xf>
    <xf numFmtId="38" fontId="42" fillId="0" borderId="14" xfId="2" applyNumberFormat="1" applyFont="1" applyFill="1" applyBorder="1" applyAlignment="1">
      <alignment horizontal="center" vertical="center" wrapText="1"/>
    </xf>
    <xf numFmtId="38" fontId="42" fillId="0" borderId="15" xfId="2" applyNumberFormat="1" applyFont="1" applyFill="1" applyBorder="1" applyAlignment="1">
      <alignment horizontal="center" vertical="center" wrapText="1"/>
    </xf>
    <xf numFmtId="0" fontId="42" fillId="11" borderId="5" xfId="0" applyFont="1" applyFill="1" applyBorder="1" applyAlignment="1">
      <alignment horizontal="center" vertical="center" wrapText="1"/>
    </xf>
    <xf numFmtId="3" fontId="42" fillId="11" borderId="6" xfId="2" applyNumberFormat="1" applyFont="1" applyFill="1" applyBorder="1" applyAlignment="1">
      <alignment wrapText="1"/>
    </xf>
    <xf numFmtId="0" fontId="49" fillId="0" borderId="99" xfId="0" applyFont="1" applyFill="1" applyBorder="1" applyAlignment="1">
      <alignment horizontal="center" vertical="center" wrapText="1"/>
    </xf>
    <xf numFmtId="3" fontId="49" fillId="0" borderId="92" xfId="2" applyNumberFormat="1" applyFont="1" applyFill="1" applyBorder="1" applyAlignment="1">
      <alignment wrapText="1"/>
    </xf>
    <xf numFmtId="0" fontId="49" fillId="0" borderId="26" xfId="0" applyFont="1" applyFill="1" applyBorder="1" applyAlignment="1">
      <alignment horizontal="center" vertical="center" wrapText="1"/>
    </xf>
    <xf numFmtId="3" fontId="49" fillId="0" borderId="24" xfId="2" applyNumberFormat="1" applyFont="1" applyFill="1" applyBorder="1" applyAlignment="1">
      <alignment wrapText="1"/>
    </xf>
    <xf numFmtId="0" fontId="43" fillId="0" borderId="5" xfId="0" applyFont="1" applyFill="1" applyBorder="1" applyAlignment="1">
      <alignment horizontal="center" vertical="center" wrapText="1"/>
    </xf>
    <xf numFmtId="3" fontId="51" fillId="0" borderId="6" xfId="2" applyNumberFormat="1" applyFont="1" applyFill="1" applyBorder="1" applyAlignment="1">
      <alignment wrapText="1"/>
    </xf>
    <xf numFmtId="3" fontId="43" fillId="0" borderId="6" xfId="2" applyNumberFormat="1" applyFont="1" applyFill="1" applyBorder="1" applyAlignment="1">
      <alignment wrapText="1"/>
    </xf>
    <xf numFmtId="3" fontId="51" fillId="0" borderId="6" xfId="2" quotePrefix="1" applyNumberFormat="1" applyFont="1" applyFill="1" applyBorder="1" applyAlignment="1" applyProtection="1">
      <alignment wrapText="1"/>
      <protection locked="0"/>
    </xf>
    <xf numFmtId="0" fontId="43" fillId="0" borderId="7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left" vertical="center" wrapText="1" indent="2"/>
    </xf>
    <xf numFmtId="3" fontId="43" fillId="0" borderId="8" xfId="2" applyNumberFormat="1" applyFont="1" applyFill="1" applyBorder="1" applyAlignment="1">
      <alignment wrapText="1"/>
    </xf>
    <xf numFmtId="3" fontId="43" fillId="0" borderId="9" xfId="2" applyNumberFormat="1" applyFont="1" applyFill="1" applyBorder="1" applyAlignment="1">
      <alignment wrapText="1"/>
    </xf>
    <xf numFmtId="49" fontId="48" fillId="0" borderId="123" xfId="11" applyNumberFormat="1" applyFont="1" applyBorder="1"/>
    <xf numFmtId="3" fontId="48" fillId="0" borderId="16" xfId="11" applyNumberFormat="1" applyFont="1" applyBorder="1"/>
    <xf numFmtId="49" fontId="57" fillId="0" borderId="17" xfId="11" applyNumberFormat="1" applyFont="1" applyBorder="1"/>
    <xf numFmtId="0" fontId="48" fillId="0" borderId="16" xfId="11" applyFont="1" applyBorder="1"/>
    <xf numFmtId="49" fontId="48" fillId="0" borderId="124" xfId="11" applyNumberFormat="1" applyFont="1" applyBorder="1"/>
    <xf numFmtId="3" fontId="48" fillId="0" borderId="121" xfId="11" applyNumberFormat="1" applyFont="1" applyBorder="1"/>
    <xf numFmtId="0" fontId="67" fillId="0" borderId="1" xfId="0" applyFont="1" applyFill="1" applyBorder="1"/>
    <xf numFmtId="0" fontId="67" fillId="0" borderId="1" xfId="0" applyFont="1" applyFill="1" applyBorder="1" applyAlignment="1">
      <alignment horizontal="center"/>
    </xf>
    <xf numFmtId="0" fontId="67" fillId="0" borderId="5" xfId="0" applyFont="1" applyFill="1" applyBorder="1"/>
    <xf numFmtId="0" fontId="67" fillId="0" borderId="6" xfId="0" applyFont="1" applyFill="1" applyBorder="1" applyAlignment="1">
      <alignment horizontal="center"/>
    </xf>
    <xf numFmtId="0" fontId="67" fillId="0" borderId="7" xfId="0" applyFont="1" applyFill="1" applyBorder="1"/>
    <xf numFmtId="0" fontId="67" fillId="0" borderId="8" xfId="0" applyFont="1" applyFill="1" applyBorder="1"/>
    <xf numFmtId="0" fontId="67" fillId="0" borderId="8" xfId="0" applyFont="1" applyFill="1" applyBorder="1" applyAlignment="1">
      <alignment horizontal="center"/>
    </xf>
    <xf numFmtId="0" fontId="67" fillId="0" borderId="9" xfId="0" applyFont="1" applyFill="1" applyBorder="1" applyAlignment="1">
      <alignment horizontal="center"/>
    </xf>
    <xf numFmtId="0" fontId="66" fillId="0" borderId="18" xfId="0" applyFont="1" applyFill="1" applyBorder="1" applyAlignment="1">
      <alignment horizontal="center" vertical="center" wrapText="1"/>
    </xf>
    <xf numFmtId="0" fontId="66" fillId="0" borderId="27" xfId="0" applyFont="1" applyFill="1" applyBorder="1" applyAlignment="1">
      <alignment horizontal="center" vertical="center" wrapText="1"/>
    </xf>
    <xf numFmtId="0" fontId="66" fillId="0" borderId="26" xfId="0" applyFont="1" applyFill="1" applyBorder="1"/>
    <xf numFmtId="0" fontId="66" fillId="0" borderId="19" xfId="0" applyFont="1" applyFill="1" applyBorder="1"/>
    <xf numFmtId="0" fontId="66" fillId="0" borderId="19" xfId="0" applyFont="1" applyFill="1" applyBorder="1" applyAlignment="1">
      <alignment horizontal="center"/>
    </xf>
    <xf numFmtId="0" fontId="66" fillId="0" borderId="24" xfId="0" applyFont="1" applyFill="1" applyBorder="1" applyAlignment="1">
      <alignment horizontal="center"/>
    </xf>
    <xf numFmtId="0" fontId="66" fillId="0" borderId="13" xfId="0" applyFont="1" applyFill="1" applyBorder="1"/>
    <xf numFmtId="0" fontId="66" fillId="0" borderId="14" xfId="0" applyFont="1" applyFill="1" applyBorder="1"/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38" fillId="12" borderId="8" xfId="0" applyFont="1" applyFill="1" applyBorder="1" applyAlignment="1">
      <alignment horizontal="center" vertical="center"/>
    </xf>
    <xf numFmtId="3" fontId="31" fillId="0" borderId="0" xfId="11" applyNumberFormat="1" applyFont="1"/>
    <xf numFmtId="0" fontId="38" fillId="0" borderId="0" xfId="0" applyFont="1"/>
    <xf numFmtId="0" fontId="38" fillId="0" borderId="0" xfId="8" applyFont="1" applyFill="1" applyBorder="1"/>
    <xf numFmtId="3" fontId="70" fillId="0" borderId="0" xfId="9" applyNumberFormat="1" applyFont="1" applyFill="1" applyBorder="1" applyAlignment="1">
      <alignment horizontal="right"/>
    </xf>
    <xf numFmtId="0" fontId="38" fillId="0" borderId="0" xfId="8" applyFont="1" applyFill="1" applyBorder="1" applyAlignment="1">
      <alignment horizontal="left"/>
    </xf>
    <xf numFmtId="0" fontId="71" fillId="0" borderId="0" xfId="8" applyFont="1" applyFill="1" applyBorder="1" applyAlignment="1">
      <alignment horizontal="center"/>
    </xf>
    <xf numFmtId="0" fontId="70" fillId="0" borderId="0" xfId="8" applyFont="1" applyFill="1" applyBorder="1" applyAlignment="1">
      <alignment horizontal="right"/>
    </xf>
    <xf numFmtId="3" fontId="38" fillId="0" borderId="0" xfId="8" applyNumberFormat="1" applyFont="1" applyFill="1" applyBorder="1" applyAlignment="1">
      <alignment horizontal="right"/>
    </xf>
    <xf numFmtId="3" fontId="38" fillId="0" borderId="0" xfId="0" applyNumberFormat="1" applyFont="1"/>
    <xf numFmtId="0" fontId="38" fillId="0" borderId="1" xfId="8" applyFont="1" applyFill="1" applyBorder="1" applyAlignment="1">
      <alignment horizontal="left"/>
    </xf>
    <xf numFmtId="0" fontId="63" fillId="0" borderId="1" xfId="0" applyFont="1" applyFill="1" applyBorder="1" applyAlignment="1">
      <alignment horizontal="left" vertical="center" wrapText="1" indent="1"/>
    </xf>
    <xf numFmtId="3" fontId="38" fillId="0" borderId="1" xfId="8" applyNumberFormat="1" applyFont="1" applyFill="1" applyBorder="1" applyAlignment="1">
      <alignment horizontal="right"/>
    </xf>
    <xf numFmtId="0" fontId="65" fillId="0" borderId="1" xfId="0" applyFont="1" applyFill="1" applyBorder="1" applyAlignment="1">
      <alignment horizontal="left" vertical="center" wrapText="1" indent="2"/>
    </xf>
    <xf numFmtId="0" fontId="38" fillId="0" borderId="14" xfId="8" applyFont="1" applyFill="1" applyBorder="1" applyAlignment="1">
      <alignment horizontal="center"/>
    </xf>
    <xf numFmtId="0" fontId="36" fillId="0" borderId="15" xfId="8" applyFont="1" applyFill="1" applyBorder="1" applyAlignment="1">
      <alignment horizontal="center"/>
    </xf>
    <xf numFmtId="0" fontId="36" fillId="0" borderId="5" xfId="8" applyFont="1" applyFill="1" applyBorder="1" applyAlignment="1">
      <alignment horizontal="left"/>
    </xf>
    <xf numFmtId="0" fontId="38" fillId="0" borderId="6" xfId="8" applyFont="1" applyFill="1" applyBorder="1" applyAlignment="1">
      <alignment horizontal="left"/>
    </xf>
    <xf numFmtId="3" fontId="36" fillId="0" borderId="5" xfId="8" applyNumberFormat="1" applyFont="1" applyFill="1" applyBorder="1" applyAlignment="1">
      <alignment horizontal="center"/>
    </xf>
    <xf numFmtId="3" fontId="36" fillId="0" borderId="6" xfId="8" applyNumberFormat="1" applyFont="1" applyFill="1" applyBorder="1" applyAlignment="1">
      <alignment horizontal="right"/>
    </xf>
    <xf numFmtId="0" fontId="36" fillId="0" borderId="5" xfId="8" applyFont="1" applyFill="1" applyBorder="1" applyAlignment="1">
      <alignment horizontal="center"/>
    </xf>
    <xf numFmtId="0" fontId="63" fillId="0" borderId="1" xfId="0" applyFont="1" applyFill="1" applyBorder="1" applyAlignment="1">
      <alignment horizontal="left" vertical="center" wrapText="1"/>
    </xf>
    <xf numFmtId="3" fontId="38" fillId="0" borderId="1" xfId="8" applyNumberFormat="1" applyFont="1" applyFill="1" applyBorder="1"/>
    <xf numFmtId="3" fontId="36" fillId="0" borderId="0" xfId="8" applyNumberFormat="1" applyFont="1" applyFill="1" applyBorder="1" applyAlignment="1">
      <alignment horizontal="right"/>
    </xf>
    <xf numFmtId="0" fontId="38" fillId="0" borderId="0" xfId="0" applyFont="1" applyBorder="1"/>
    <xf numFmtId="0" fontId="38" fillId="0" borderId="5" xfId="8" applyFont="1" applyFill="1" applyBorder="1" applyAlignment="1">
      <alignment horizontal="center"/>
    </xf>
    <xf numFmtId="0" fontId="36" fillId="0" borderId="0" xfId="8" applyFont="1" applyFill="1" applyBorder="1" applyAlignment="1">
      <alignment horizontal="right"/>
    </xf>
    <xf numFmtId="0" fontId="36" fillId="0" borderId="0" xfId="8" applyFont="1" applyFill="1" applyBorder="1"/>
    <xf numFmtId="0" fontId="38" fillId="0" borderId="1" xfId="0" applyFont="1" applyBorder="1" applyAlignment="1">
      <alignment horizontal="left"/>
    </xf>
    <xf numFmtId="3" fontId="38" fillId="0" borderId="1" xfId="0" applyNumberFormat="1" applyFont="1" applyBorder="1"/>
    <xf numFmtId="0" fontId="36" fillId="11" borderId="7" xfId="8" applyFont="1" applyFill="1" applyBorder="1" applyAlignment="1">
      <alignment horizontal="right"/>
    </xf>
    <xf numFmtId="0" fontId="36" fillId="11" borderId="8" xfId="8" applyFont="1" applyFill="1" applyBorder="1"/>
    <xf numFmtId="3" fontId="36" fillId="11" borderId="8" xfId="8" applyNumberFormat="1" applyFont="1" applyFill="1" applyBorder="1" applyAlignment="1">
      <alignment horizontal="right"/>
    </xf>
    <xf numFmtId="3" fontId="36" fillId="11" borderId="9" xfId="8" applyNumberFormat="1" applyFont="1" applyFill="1" applyBorder="1" applyAlignment="1">
      <alignment horizontal="right"/>
    </xf>
    <xf numFmtId="3" fontId="38" fillId="0" borderId="14" xfId="8" applyNumberFormat="1" applyFont="1" applyFill="1" applyBorder="1" applyAlignment="1">
      <alignment horizontal="center"/>
    </xf>
    <xf numFmtId="3" fontId="38" fillId="0" borderId="15" xfId="8" applyNumberFormat="1" applyFont="1" applyFill="1" applyBorder="1" applyAlignment="1">
      <alignment horizontal="center"/>
    </xf>
    <xf numFmtId="0" fontId="38" fillId="0" borderId="5" xfId="0" applyFont="1" applyBorder="1"/>
    <xf numFmtId="3" fontId="38" fillId="0" borderId="6" xfId="8" applyNumberFormat="1" applyFont="1" applyFill="1" applyBorder="1" applyAlignment="1">
      <alignment horizontal="right"/>
    </xf>
    <xf numFmtId="0" fontId="38" fillId="0" borderId="5" xfId="0" applyFont="1" applyBorder="1" applyAlignment="1">
      <alignment horizontal="left"/>
    </xf>
    <xf numFmtId="3" fontId="38" fillId="0" borderId="6" xfId="0" applyNumberFormat="1" applyFont="1" applyBorder="1"/>
    <xf numFmtId="0" fontId="38" fillId="0" borderId="7" xfId="0" applyFont="1" applyBorder="1"/>
    <xf numFmtId="0" fontId="38" fillId="0" borderId="8" xfId="0" applyFont="1" applyBorder="1"/>
    <xf numFmtId="0" fontId="38" fillId="0" borderId="8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63" fillId="11" borderId="1" xfId="0" applyFont="1" applyFill="1" applyBorder="1" applyAlignment="1">
      <alignment horizontal="right" vertical="center" wrapText="1"/>
    </xf>
    <xf numFmtId="0" fontId="63" fillId="11" borderId="3" xfId="0" applyFont="1" applyFill="1" applyBorder="1" applyAlignment="1">
      <alignment horizontal="right" vertical="center" wrapText="1"/>
    </xf>
    <xf numFmtId="0" fontId="63" fillId="11" borderId="28" xfId="0" applyFont="1" applyFill="1" applyBorder="1" applyAlignment="1">
      <alignment horizontal="right" vertical="center" wrapText="1"/>
    </xf>
    <xf numFmtId="0" fontId="63" fillId="0" borderId="90" xfId="0" applyFont="1" applyFill="1" applyBorder="1" applyAlignment="1">
      <alignment horizontal="center" vertical="center" wrapText="1"/>
    </xf>
    <xf numFmtId="0" fontId="63" fillId="0" borderId="116" xfId="0" applyFont="1" applyFill="1" applyBorder="1" applyAlignment="1">
      <alignment horizontal="center" vertical="center" wrapText="1"/>
    </xf>
    <xf numFmtId="0" fontId="63" fillId="0" borderId="89" xfId="0" applyFont="1" applyFill="1" applyBorder="1" applyAlignment="1">
      <alignment horizontal="center" vertical="center" wrapText="1"/>
    </xf>
    <xf numFmtId="0" fontId="36" fillId="0" borderId="0" xfId="10" applyFont="1" applyBorder="1" applyAlignment="1">
      <alignment horizontal="left"/>
    </xf>
    <xf numFmtId="0" fontId="42" fillId="0" borderId="0" xfId="10" applyFont="1" applyBorder="1" applyAlignment="1">
      <alignment horizontal="center"/>
    </xf>
    <xf numFmtId="0" fontId="66" fillId="0" borderId="23" xfId="0" applyFont="1" applyFill="1" applyBorder="1" applyAlignment="1">
      <alignment horizontal="center" vertical="center" wrapText="1"/>
    </xf>
    <xf numFmtId="0" fontId="66" fillId="0" borderId="18" xfId="0" applyFont="1" applyFill="1" applyBorder="1" applyAlignment="1">
      <alignment horizontal="center" vertical="center" wrapText="1"/>
    </xf>
    <xf numFmtId="0" fontId="66" fillId="0" borderId="14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66" fillId="0" borderId="13" xfId="0" applyFont="1" applyFill="1" applyBorder="1" applyAlignment="1">
      <alignment horizontal="center" vertical="center" wrapText="1"/>
    </xf>
    <xf numFmtId="0" fontId="66" fillId="0" borderId="5" xfId="0" applyFont="1" applyFill="1" applyBorder="1" applyAlignment="1">
      <alignment horizontal="center" vertical="center" wrapText="1"/>
    </xf>
    <xf numFmtId="0" fontId="66" fillId="0" borderId="0" xfId="0" applyFont="1" applyFill="1" applyAlignment="1">
      <alignment horizontal="center"/>
    </xf>
    <xf numFmtId="0" fontId="36" fillId="0" borderId="0" xfId="12" applyFont="1" applyAlignment="1">
      <alignment horizontal="center"/>
    </xf>
    <xf numFmtId="0" fontId="36" fillId="0" borderId="0" xfId="12" applyFont="1" applyBorder="1" applyAlignment="1">
      <alignment horizontal="center"/>
    </xf>
    <xf numFmtId="0" fontId="66" fillId="0" borderId="15" xfId="0" applyFont="1" applyFill="1" applyBorder="1" applyAlignment="1">
      <alignment horizontal="center" vertical="center" wrapText="1"/>
    </xf>
    <xf numFmtId="0" fontId="66" fillId="0" borderId="6" xfId="0" applyFont="1" applyFill="1" applyBorder="1" applyAlignment="1">
      <alignment horizontal="center" vertical="center" wrapText="1"/>
    </xf>
    <xf numFmtId="0" fontId="43" fillId="0" borderId="5" xfId="10" applyFont="1" applyBorder="1" applyAlignment="1">
      <alignment horizontal="justify" vertical="top" wrapText="1"/>
    </xf>
    <xf numFmtId="0" fontId="43" fillId="0" borderId="1" xfId="10" applyFont="1" applyBorder="1" applyAlignment="1">
      <alignment horizontal="justify" vertical="top" wrapText="1"/>
    </xf>
    <xf numFmtId="0" fontId="43" fillId="0" borderId="0" xfId="10" applyFont="1" applyBorder="1" applyAlignment="1">
      <alignment horizontal="justify" vertical="top" wrapText="1"/>
    </xf>
    <xf numFmtId="0" fontId="43" fillId="0" borderId="13" xfId="10" applyFont="1" applyBorder="1" applyAlignment="1">
      <alignment horizontal="justify" vertical="top" wrapText="1"/>
    </xf>
    <xf numFmtId="0" fontId="43" fillId="0" borderId="14" xfId="10" applyFont="1" applyBorder="1" applyAlignment="1">
      <alignment horizontal="justify" vertical="top" wrapText="1"/>
    </xf>
    <xf numFmtId="0" fontId="42" fillId="0" borderId="0" xfId="12" applyFont="1" applyAlignment="1">
      <alignment horizontal="center"/>
    </xf>
    <xf numFmtId="0" fontId="42" fillId="0" borderId="0" xfId="12" applyFont="1" applyBorder="1" applyAlignment="1">
      <alignment horizontal="center"/>
    </xf>
    <xf numFmtId="0" fontId="42" fillId="0" borderId="31" xfId="0" applyFont="1" applyFill="1" applyBorder="1" applyAlignment="1">
      <alignment horizontal="center" vertical="center"/>
    </xf>
    <xf numFmtId="0" fontId="42" fillId="0" borderId="55" xfId="0" applyFont="1" applyFill="1" applyBorder="1" applyAlignment="1">
      <alignment horizontal="center" vertical="center"/>
    </xf>
    <xf numFmtId="0" fontId="42" fillId="0" borderId="20" xfId="0" applyFont="1" applyFill="1" applyBorder="1" applyAlignment="1">
      <alignment horizontal="center" vertical="center"/>
    </xf>
    <xf numFmtId="3" fontId="52" fillId="0" borderId="29" xfId="0" applyNumberFormat="1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/>
    </xf>
    <xf numFmtId="0" fontId="51" fillId="0" borderId="30" xfId="0" applyFont="1" applyFill="1" applyBorder="1" applyAlignment="1">
      <alignment horizontal="center" vertical="center"/>
    </xf>
    <xf numFmtId="3" fontId="42" fillId="0" borderId="16" xfId="0" applyNumberFormat="1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43" fillId="0" borderId="30" xfId="0" applyFont="1" applyFill="1" applyBorder="1" applyAlignment="1">
      <alignment horizontal="center" vertical="center"/>
    </xf>
    <xf numFmtId="3" fontId="42" fillId="0" borderId="38" xfId="0" applyNumberFormat="1" applyFont="1" applyFill="1" applyBorder="1" applyAlignment="1">
      <alignment horizontal="center" vertical="center"/>
    </xf>
    <xf numFmtId="3" fontId="42" fillId="0" borderId="39" xfId="0" applyNumberFormat="1" applyFont="1" applyFill="1" applyBorder="1" applyAlignment="1">
      <alignment horizontal="center" vertical="center"/>
    </xf>
    <xf numFmtId="3" fontId="42" fillId="0" borderId="40" xfId="0" applyNumberFormat="1" applyFont="1" applyFill="1" applyBorder="1" applyAlignment="1">
      <alignment horizontal="center" vertical="center"/>
    </xf>
    <xf numFmtId="0" fontId="43" fillId="0" borderId="39" xfId="0" applyFont="1" applyFill="1" applyBorder="1" applyAlignment="1">
      <alignment horizontal="center" vertical="center"/>
    </xf>
    <xf numFmtId="0" fontId="43" fillId="0" borderId="40" xfId="0" applyFont="1" applyFill="1" applyBorder="1" applyAlignment="1">
      <alignment horizontal="center" vertical="center"/>
    </xf>
    <xf numFmtId="0" fontId="68" fillId="0" borderId="0" xfId="0" applyFont="1" applyFill="1" applyAlignment="1">
      <alignment horizontal="center"/>
    </xf>
    <xf numFmtId="0" fontId="62" fillId="11" borderId="60" xfId="0" applyFont="1" applyFill="1" applyBorder="1" applyAlignment="1" applyProtection="1">
      <alignment horizontal="left"/>
      <protection locked="0"/>
    </xf>
    <xf numFmtId="0" fontId="62" fillId="11" borderId="62" xfId="0" applyFont="1" applyFill="1" applyBorder="1" applyAlignment="1" applyProtection="1">
      <alignment horizontal="left"/>
      <protection locked="0"/>
    </xf>
    <xf numFmtId="0" fontId="42" fillId="0" borderId="14" xfId="0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 applyProtection="1">
      <alignment horizontal="left" vertical="center"/>
      <protection locked="0"/>
    </xf>
    <xf numFmtId="0" fontId="42" fillId="0" borderId="1" xfId="0" applyFont="1" applyFill="1" applyBorder="1" applyAlignment="1">
      <alignment horizontal="left" vertical="center"/>
    </xf>
    <xf numFmtId="0" fontId="42" fillId="0" borderId="0" xfId="0" applyFont="1" applyFill="1" applyBorder="1" applyAlignment="1" applyProtection="1">
      <alignment horizontal="center" wrapText="1"/>
      <protection locked="0"/>
    </xf>
    <xf numFmtId="0" fontId="42" fillId="0" borderId="0" xfId="0" applyFont="1" applyFill="1" applyBorder="1" applyAlignment="1" applyProtection="1">
      <alignment horizontal="center"/>
      <protection locked="0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>
      <alignment horizontal="center" wrapText="1"/>
    </xf>
    <xf numFmtId="0" fontId="42" fillId="0" borderId="106" xfId="8" applyFont="1" applyFill="1" applyBorder="1" applyAlignment="1">
      <alignment horizontal="left"/>
    </xf>
    <xf numFmtId="0" fontId="42" fillId="0" borderId="103" xfId="8" applyFont="1" applyFill="1" applyBorder="1" applyAlignment="1">
      <alignment horizontal="left"/>
    </xf>
    <xf numFmtId="0" fontId="37" fillId="0" borderId="0" xfId="8" applyFont="1" applyFill="1" applyBorder="1" applyAlignment="1">
      <alignment horizontal="center"/>
    </xf>
    <xf numFmtId="0" fontId="36" fillId="0" borderId="13" xfId="8" applyFont="1" applyFill="1" applyBorder="1" applyAlignment="1">
      <alignment horizontal="center"/>
    </xf>
    <xf numFmtId="0" fontId="36" fillId="0" borderId="14" xfId="8" applyFont="1" applyFill="1" applyBorder="1" applyAlignment="1">
      <alignment horizontal="center"/>
    </xf>
    <xf numFmtId="0" fontId="47" fillId="0" borderId="0" xfId="11" applyFont="1" applyAlignment="1">
      <alignment horizontal="center"/>
    </xf>
    <xf numFmtId="0" fontId="55" fillId="0" borderId="106" xfId="11" applyFont="1" applyBorder="1" applyAlignment="1">
      <alignment horizontal="center"/>
    </xf>
    <xf numFmtId="0" fontId="55" fillId="0" borderId="95" xfId="11" applyFont="1" applyBorder="1" applyAlignment="1">
      <alignment horizontal="center"/>
    </xf>
    <xf numFmtId="0" fontId="55" fillId="0" borderId="94" xfId="11" applyFont="1" applyBorder="1" applyAlignment="1">
      <alignment horizontal="center"/>
    </xf>
    <xf numFmtId="0" fontId="36" fillId="0" borderId="13" xfId="11" applyFont="1" applyBorder="1" applyAlignment="1">
      <alignment horizontal="center" vertical="center"/>
    </xf>
    <xf numFmtId="0" fontId="36" fillId="0" borderId="5" xfId="11" applyFont="1" applyBorder="1" applyAlignment="1">
      <alignment horizontal="center" vertical="center"/>
    </xf>
    <xf numFmtId="0" fontId="55" fillId="0" borderId="96" xfId="11" applyFont="1" applyBorder="1" applyAlignment="1">
      <alignment horizontal="center"/>
    </xf>
    <xf numFmtId="0" fontId="36" fillId="0" borderId="29" xfId="11" applyFont="1" applyBorder="1" applyAlignment="1">
      <alignment horizontal="center" vertical="center"/>
    </xf>
    <xf numFmtId="0" fontId="36" fillId="0" borderId="91" xfId="11" applyFont="1" applyBorder="1" applyAlignment="1">
      <alignment horizontal="center" vertical="center"/>
    </xf>
    <xf numFmtId="0" fontId="55" fillId="0" borderId="0" xfId="11" applyFont="1" applyAlignment="1">
      <alignment horizontal="center"/>
    </xf>
    <xf numFmtId="0" fontId="38" fillId="0" borderId="122" xfId="10" applyFont="1" applyBorder="1" applyAlignment="1">
      <alignment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center" vertical="center" textRotation="90" wrapText="1"/>
    </xf>
    <xf numFmtId="0" fontId="25" fillId="0" borderId="1" xfId="0" applyFont="1" applyFill="1" applyBorder="1" applyAlignment="1" applyProtection="1">
      <alignment horizontal="center" vertical="center" textRotation="90"/>
    </xf>
    <xf numFmtId="38" fontId="25" fillId="0" borderId="1" xfId="2" applyNumberFormat="1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49" fontId="19" fillId="0" borderId="1" xfId="0" applyNumberFormat="1" applyFont="1" applyFill="1" applyBorder="1" applyAlignment="1" applyProtection="1">
      <alignment horizontal="right" vertical="center" textRotation="90" wrapText="1"/>
      <protection locked="0"/>
    </xf>
    <xf numFmtId="0" fontId="19" fillId="0" borderId="1" xfId="0" applyFont="1" applyFill="1" applyBorder="1" applyAlignment="1" applyProtection="1">
      <alignment horizontal="center" vertical="center" textRotation="90" wrapText="1"/>
      <protection locked="0"/>
    </xf>
    <xf numFmtId="38" fontId="19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65" fontId="18" fillId="2" borderId="31" xfId="2" applyNumberFormat="1" applyFont="1" applyFill="1" applyBorder="1" applyAlignment="1">
      <alignment horizontal="center" vertical="center" wrapText="1"/>
    </xf>
    <xf numFmtId="165" fontId="18" fillId="2" borderId="20" xfId="2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165" fontId="17" fillId="2" borderId="2" xfId="2" applyNumberFormat="1" applyFont="1" applyFill="1" applyBorder="1" applyAlignment="1">
      <alignment horizontal="center" vertical="center" wrapText="1"/>
    </xf>
    <xf numFmtId="0" fontId="17" fillId="2" borderId="55" xfId="0" applyFont="1" applyFill="1" applyBorder="1" applyAlignment="1">
      <alignment horizontal="center" vertical="center"/>
    </xf>
    <xf numFmtId="38" fontId="11" fillId="2" borderId="48" xfId="2" applyNumberFormat="1" applyFont="1" applyFill="1" applyBorder="1" applyAlignment="1">
      <alignment horizontal="center" vertical="center" wrapText="1"/>
    </xf>
    <xf numFmtId="38" fontId="11" fillId="2" borderId="49" xfId="2" applyNumberFormat="1" applyFont="1" applyFill="1" applyBorder="1" applyAlignment="1">
      <alignment horizontal="center" vertical="center" wrapText="1"/>
    </xf>
    <xf numFmtId="38" fontId="11" fillId="2" borderId="46" xfId="2" applyNumberFormat="1" applyFont="1" applyFill="1" applyBorder="1" applyAlignment="1">
      <alignment horizontal="center" vertical="center" wrapText="1"/>
    </xf>
    <xf numFmtId="38" fontId="10" fillId="4" borderId="38" xfId="2" applyNumberFormat="1" applyFont="1" applyFill="1" applyBorder="1" applyAlignment="1">
      <alignment horizontal="center" vertical="center" wrapText="1"/>
    </xf>
    <xf numFmtId="38" fontId="10" fillId="4" borderId="39" xfId="2" applyNumberFormat="1" applyFont="1" applyFill="1" applyBorder="1" applyAlignment="1">
      <alignment horizontal="center" vertical="center" wrapText="1"/>
    </xf>
    <xf numFmtId="38" fontId="10" fillId="2" borderId="41" xfId="2" applyNumberFormat="1" applyFont="1" applyFill="1" applyBorder="1" applyAlignment="1">
      <alignment horizontal="center" vertical="center" wrapText="1"/>
    </xf>
    <xf numFmtId="38" fontId="10" fillId="2" borderId="32" xfId="2" applyNumberFormat="1" applyFont="1" applyFill="1" applyBorder="1" applyAlignment="1">
      <alignment horizontal="center" vertical="center" wrapText="1"/>
    </xf>
    <xf numFmtId="38" fontId="10" fillId="2" borderId="43" xfId="2" applyNumberFormat="1" applyFont="1" applyFill="1" applyBorder="1" applyAlignment="1">
      <alignment horizontal="center" vertical="center" wrapText="1"/>
    </xf>
    <xf numFmtId="38" fontId="10" fillId="2" borderId="44" xfId="2" applyNumberFormat="1" applyFont="1" applyFill="1" applyBorder="1" applyAlignment="1">
      <alignment horizontal="center" vertical="center" wrapText="1"/>
    </xf>
  </cellXfs>
  <cellStyles count="13">
    <cellStyle name="Ezres" xfId="2" builtinId="3"/>
    <cellStyle name="költségvetési tábla" xfId="3"/>
    <cellStyle name="Normál" xfId="0" builtinId="0"/>
    <cellStyle name="Normál 2" xfId="10"/>
    <cellStyle name="Normál 3" xfId="11"/>
    <cellStyle name="Normál 3 2" xfId="12"/>
    <cellStyle name="Normál_gördülő2_2008eredeti" xfId="9"/>
    <cellStyle name="Normál_kiad2004eredeti HIVATALI AJÁNLOTT" xfId="7"/>
    <cellStyle name="Normál_ÜTEMTERV" xfId="8"/>
    <cellStyle name="Normál_x4. sz. melléklet-VÜZ" xfId="6"/>
    <cellStyle name="Oszlopszint_1" xfId="1" builtinId="2" iLevel="0"/>
    <cellStyle name="számérték" xfId="4"/>
    <cellStyle name="Százalék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99FF66"/>
      <color rgb="FFF2B800"/>
      <color rgb="FFFFFF99"/>
      <color rgb="FF2F34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Zs&#225;mb&#233;k\Documents\Documents\K&#246;lts&#233;gvet&#233;s%202017\Ktgv_RENDELET_t&#225;bl&#225;k_ELEMI_is%20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ÉPTÁVÚ"/>
      <sheetName val="KONSZOLIDÁLT_JÓ"/>
      <sheetName val="ÖNKORM"/>
      <sheetName val="PH"/>
      <sheetName val="BÖLCSI"/>
      <sheetName val="OVI"/>
      <sheetName val="KÖZMŰV"/>
      <sheetName val="Központi támogatások"/>
      <sheetName val="Közhatalmi bevét."/>
      <sheetName val="Műk_pe_átvét"/>
      <sheetName val="Felhalm_pe_átvét"/>
      <sheetName val="Pe_átadások"/>
      <sheetName val="Társ_szocpol"/>
      <sheetName val="Felújítás"/>
      <sheetName val="Beruházás"/>
      <sheetName val="Tartalék"/>
      <sheetName val="műk-felh mérleg_új"/>
      <sheetName val="Eifelhasználás"/>
      <sheetName val="Többéves kihatás"/>
      <sheetName val="Közvetett tám"/>
      <sheetName val=" KELL"/>
      <sheetName val="Likviditási terv"/>
      <sheetName val="Létszám"/>
      <sheetName val="konszolidált_elemi"/>
      <sheetName val="önkori_elemi"/>
      <sheetName val="ph_elemi"/>
      <sheetName val="bölcsi_elemi"/>
      <sheetName val="ovi_elemi"/>
      <sheetName val="közműv_elemi"/>
      <sheetName val="Munk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5">
          <cell r="W35">
            <v>0</v>
          </cell>
          <cell r="AC35">
            <v>0</v>
          </cell>
        </row>
      </sheetData>
      <sheetData sheetId="25">
        <row r="15">
          <cell r="G15">
            <v>0</v>
          </cell>
        </row>
        <row r="18">
          <cell r="G18">
            <v>0</v>
          </cell>
        </row>
        <row r="68">
          <cell r="G68">
            <v>0</v>
          </cell>
        </row>
      </sheetData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6"/>
  <sheetViews>
    <sheetView showGridLines="0" tabSelected="1" view="pageBreakPreview" zoomScale="80" zoomScaleNormal="100" zoomScaleSheetLayoutView="80" workbookViewId="0">
      <selection activeCell="A2" sqref="A2"/>
    </sheetView>
  </sheetViews>
  <sheetFormatPr defaultColWidth="9.140625" defaultRowHeight="12.75" x14ac:dyDescent="0.2"/>
  <cols>
    <col min="1" max="1" width="60.28515625" style="729" customWidth="1"/>
    <col min="2" max="2" width="17" style="729" customWidth="1"/>
    <col min="3" max="3" width="16.42578125" style="729" customWidth="1"/>
    <col min="4" max="4" width="60.28515625" style="729" customWidth="1"/>
    <col min="5" max="5" width="15.5703125" style="729" bestFit="1" customWidth="1"/>
    <col min="6" max="6" width="17.85546875" style="729" bestFit="1" customWidth="1"/>
    <col min="7" max="16384" width="9.140625" style="729"/>
  </cols>
  <sheetData>
    <row r="1" spans="1:14" x14ac:dyDescent="0.2">
      <c r="A1" s="984" t="s">
        <v>1661</v>
      </c>
      <c r="B1" s="984"/>
      <c r="C1" s="984"/>
      <c r="D1" s="984"/>
      <c r="E1" s="984"/>
      <c r="F1" s="984"/>
      <c r="G1" s="984"/>
      <c r="H1" s="984"/>
      <c r="I1" s="984"/>
      <c r="J1" s="984"/>
      <c r="K1" s="984"/>
      <c r="L1" s="984"/>
      <c r="M1" s="984"/>
      <c r="N1" s="984"/>
    </row>
    <row r="2" spans="1:14" x14ac:dyDescent="0.2">
      <c r="A2" s="333"/>
      <c r="B2" s="333"/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</row>
    <row r="3" spans="1:14" ht="14.25" x14ac:dyDescent="0.2">
      <c r="A3" s="985" t="s">
        <v>1328</v>
      </c>
      <c r="B3" s="985"/>
      <c r="C3" s="985"/>
      <c r="D3" s="985"/>
      <c r="E3" s="985"/>
      <c r="F3" s="985"/>
      <c r="G3" s="539"/>
      <c r="H3" s="333"/>
      <c r="I3" s="333"/>
      <c r="J3" s="333"/>
      <c r="K3" s="333"/>
      <c r="L3" s="333"/>
      <c r="M3" s="333"/>
      <c r="N3" s="333"/>
    </row>
    <row r="4" spans="1:14" ht="14.25" x14ac:dyDescent="0.2">
      <c r="A4" s="985" t="s">
        <v>1564</v>
      </c>
      <c r="B4" s="985"/>
      <c r="C4" s="985"/>
      <c r="D4" s="985"/>
      <c r="E4" s="985"/>
      <c r="F4" s="985"/>
      <c r="G4" s="539"/>
      <c r="H4" s="333"/>
      <c r="I4" s="333"/>
      <c r="J4" s="333"/>
      <c r="K4" s="333"/>
      <c r="L4" s="333"/>
      <c r="M4" s="333"/>
      <c r="N4" s="333"/>
    </row>
    <row r="5" spans="1:14" ht="14.25" x14ac:dyDescent="0.2">
      <c r="A5" s="985" t="s">
        <v>1565</v>
      </c>
      <c r="B5" s="985"/>
      <c r="C5" s="985"/>
      <c r="D5" s="985"/>
      <c r="E5" s="985"/>
      <c r="F5" s="985"/>
      <c r="G5" s="539"/>
      <c r="H5" s="333"/>
      <c r="I5" s="333"/>
      <c r="J5" s="333"/>
      <c r="K5" s="333"/>
      <c r="L5" s="333"/>
      <c r="M5" s="333"/>
      <c r="N5" s="333"/>
    </row>
    <row r="6" spans="1:14" ht="32.25" customHeight="1" x14ac:dyDescent="0.2">
      <c r="A6" s="985" t="s">
        <v>1621</v>
      </c>
      <c r="B6" s="985"/>
      <c r="C6" s="985"/>
      <c r="D6" s="985"/>
      <c r="E6" s="985"/>
      <c r="F6" s="985"/>
      <c r="G6" s="539"/>
      <c r="H6" s="333"/>
      <c r="I6" s="333"/>
      <c r="J6" s="333"/>
      <c r="K6" s="333"/>
      <c r="L6" s="333"/>
      <c r="M6" s="333"/>
      <c r="N6" s="333"/>
    </row>
    <row r="7" spans="1:14" ht="24.75" customHeight="1" thickBot="1" x14ac:dyDescent="0.25"/>
    <row r="8" spans="1:14" s="736" customFormat="1" ht="27.95" customHeight="1" thickBot="1" x14ac:dyDescent="0.25">
      <c r="A8" s="730" t="s">
        <v>0</v>
      </c>
      <c r="B8" s="731" t="s">
        <v>1319</v>
      </c>
      <c r="C8" s="732" t="s">
        <v>1321</v>
      </c>
      <c r="D8" s="733" t="s">
        <v>1</v>
      </c>
      <c r="E8" s="734" t="s">
        <v>1319</v>
      </c>
      <c r="F8" s="735" t="s">
        <v>1321</v>
      </c>
    </row>
    <row r="9" spans="1:14" ht="27.75" customHeight="1" x14ac:dyDescent="0.2">
      <c r="A9" s="1" t="s">
        <v>2</v>
      </c>
      <c r="B9" s="978"/>
      <c r="C9" s="978"/>
      <c r="D9" s="978"/>
      <c r="E9" s="737">
        <f>SUM(E10-B10)</f>
        <v>-493355000</v>
      </c>
      <c r="F9" s="738">
        <f>SUM(F10-C10)</f>
        <v>-43126683</v>
      </c>
    </row>
    <row r="10" spans="1:14" ht="18" customHeight="1" x14ac:dyDescent="0.2">
      <c r="A10" s="739" t="s">
        <v>3</v>
      </c>
      <c r="B10" s="740">
        <f>SUM(B11:B15)</f>
        <v>1375589000</v>
      </c>
      <c r="C10" s="740">
        <f>SUM(C11:C15)</f>
        <v>1283726007</v>
      </c>
      <c r="D10" s="739" t="s">
        <v>4</v>
      </c>
      <c r="E10" s="740">
        <f>SUM(E11:E14)</f>
        <v>882234000</v>
      </c>
      <c r="F10" s="741">
        <f>SUM(F11:F14)</f>
        <v>1240599324</v>
      </c>
    </row>
    <row r="11" spans="1:14" ht="18" customHeight="1" x14ac:dyDescent="0.2">
      <c r="A11" s="742" t="s">
        <v>5</v>
      </c>
      <c r="B11" s="743">
        <f>SUM('kiadás részletes'!L22)</f>
        <v>388695000</v>
      </c>
      <c r="C11" s="743">
        <f>SUM('kiadás részletes'!M22)</f>
        <v>389829295</v>
      </c>
      <c r="D11" s="742" t="s">
        <v>6</v>
      </c>
      <c r="E11" s="744">
        <f>SUM('bevétel részletes'!L48)</f>
        <v>355413710</v>
      </c>
      <c r="F11" s="745">
        <f>SUM('bevétel részletes'!M48)</f>
        <v>355413710</v>
      </c>
    </row>
    <row r="12" spans="1:14" ht="18" customHeight="1" x14ac:dyDescent="0.2">
      <c r="A12" s="742" t="s">
        <v>7</v>
      </c>
      <c r="B12" s="743">
        <f>SUM('kiadás részletes'!L24)</f>
        <v>100928000</v>
      </c>
      <c r="C12" s="743">
        <f>SUM('kiadás részletes'!M24)</f>
        <v>101177545</v>
      </c>
      <c r="D12" s="742" t="s">
        <v>8</v>
      </c>
      <c r="E12" s="744">
        <f>SUM('bevétel részletes'!L193)</f>
        <v>503300290</v>
      </c>
      <c r="F12" s="745">
        <f>SUM('bevétel részletes'!M193)</f>
        <v>843145527</v>
      </c>
    </row>
    <row r="13" spans="1:14" ht="18" customHeight="1" x14ac:dyDescent="0.2">
      <c r="A13" s="742" t="s">
        <v>9</v>
      </c>
      <c r="B13" s="743">
        <f>SUM('kiadás részletes'!L64)</f>
        <v>284193000</v>
      </c>
      <c r="C13" s="743">
        <f>SUM('kiadás részletes'!M64)</f>
        <v>366429402</v>
      </c>
      <c r="D13" s="746" t="s">
        <v>10</v>
      </c>
      <c r="E13" s="747">
        <f>SUM('bevétel részletes'!L228)</f>
        <v>23520000</v>
      </c>
      <c r="F13" s="748">
        <f>SUM('bevétel részletes'!M228)</f>
        <v>42040087</v>
      </c>
    </row>
    <row r="14" spans="1:14" ht="18" customHeight="1" x14ac:dyDescent="0.2">
      <c r="A14" s="742" t="s">
        <v>11</v>
      </c>
      <c r="B14" s="743">
        <f>SUM('kiadás részletes'!L137)</f>
        <v>15296000</v>
      </c>
      <c r="C14" s="781">
        <f>SUM('kiadás részletes'!M137)</f>
        <v>15296000</v>
      </c>
      <c r="D14" s="742" t="s">
        <v>12</v>
      </c>
      <c r="E14" s="747">
        <f>SUM('bevétel részletes'!L265)</f>
        <v>0</v>
      </c>
      <c r="F14" s="748">
        <f>SUM('bevétel részletes'!M265)</f>
        <v>0</v>
      </c>
    </row>
    <row r="15" spans="1:14" ht="18" customHeight="1" thickBot="1" x14ac:dyDescent="0.25">
      <c r="A15" s="749" t="s">
        <v>13</v>
      </c>
      <c r="B15" s="750">
        <f>'11 ÖSSZEVONT'!B39</f>
        <v>586477000</v>
      </c>
      <c r="C15" s="750">
        <f>'11 ÖSSZEVONT'!F39</f>
        <v>410993765</v>
      </c>
      <c r="D15" s="981"/>
      <c r="E15" s="982"/>
      <c r="F15" s="983"/>
    </row>
    <row r="16" spans="1:14" ht="27.75" customHeight="1" thickBot="1" x14ac:dyDescent="0.25">
      <c r="A16" s="979" t="s">
        <v>14</v>
      </c>
      <c r="B16" s="980"/>
      <c r="C16" s="980"/>
      <c r="D16" s="980"/>
      <c r="E16" s="751">
        <f>SUM(E17-B17)</f>
        <v>-137595000</v>
      </c>
      <c r="F16" s="752">
        <f>SUM(F17-C17)</f>
        <v>-287340810</v>
      </c>
    </row>
    <row r="17" spans="1:6" ht="18" customHeight="1" x14ac:dyDescent="0.2">
      <c r="A17" s="753" t="s">
        <v>15</v>
      </c>
      <c r="B17" s="754">
        <f>SUM(B18:B20)</f>
        <v>147418000</v>
      </c>
      <c r="C17" s="754">
        <f>SUM(C18:C20)</f>
        <v>408737450</v>
      </c>
      <c r="D17" s="753" t="s">
        <v>16</v>
      </c>
      <c r="E17" s="754">
        <f>SUM(E18:E20)</f>
        <v>9823000</v>
      </c>
      <c r="F17" s="755">
        <f>SUM(F18:F20)</f>
        <v>121396640</v>
      </c>
    </row>
    <row r="18" spans="1:6" ht="18" customHeight="1" x14ac:dyDescent="0.2">
      <c r="A18" s="742" t="s">
        <v>17</v>
      </c>
      <c r="B18" s="756">
        <f>SUM('kiadás részletes'!L224)</f>
        <v>108305000</v>
      </c>
      <c r="C18" s="756">
        <f>SUM('kiadás részletes'!M224)</f>
        <v>104651322</v>
      </c>
      <c r="D18" s="742" t="s">
        <v>18</v>
      </c>
      <c r="E18" s="756">
        <f>SUM('bevétel részletes'!L85)</f>
        <v>9823000</v>
      </c>
      <c r="F18" s="757">
        <f>SUM('bevétel részletes'!M85)</f>
        <v>114703727</v>
      </c>
    </row>
    <row r="19" spans="1:6" ht="18" customHeight="1" x14ac:dyDescent="0.2">
      <c r="A19" s="742" t="s">
        <v>19</v>
      </c>
      <c r="B19" s="756">
        <f>SUM('kiadás részletes'!L230)</f>
        <v>39113000</v>
      </c>
      <c r="C19" s="756">
        <f>SUM('kiadás részletes'!M230)</f>
        <v>296371128</v>
      </c>
      <c r="D19" s="742" t="s">
        <v>20</v>
      </c>
      <c r="E19" s="756">
        <f>SUM('bevétel részletes'!L238)</f>
        <v>0</v>
      </c>
      <c r="F19" s="757">
        <f>SUM('bevétel részletes'!M238)</f>
        <v>6692913</v>
      </c>
    </row>
    <row r="20" spans="1:6" ht="18" customHeight="1" thickBot="1" x14ac:dyDescent="0.25">
      <c r="A20" s="749" t="s">
        <v>21</v>
      </c>
      <c r="B20" s="758">
        <f>SUM('kiadás részletes'!L293)</f>
        <v>0</v>
      </c>
      <c r="C20" s="758">
        <f>SUM('kiadás részletes'!M293)</f>
        <v>7715000</v>
      </c>
      <c r="D20" s="749" t="s">
        <v>22</v>
      </c>
      <c r="E20" s="758">
        <f>SUM('bevétel részletes'!L292)</f>
        <v>0</v>
      </c>
      <c r="F20" s="759">
        <f>SUM('bevétel részletes'!M292)</f>
        <v>0</v>
      </c>
    </row>
    <row r="21" spans="1:6" ht="27.75" customHeight="1" thickBot="1" x14ac:dyDescent="0.25">
      <c r="A21" s="760" t="s">
        <v>23</v>
      </c>
      <c r="B21" s="761">
        <f>SUM(B10,B17)</f>
        <v>1523007000</v>
      </c>
      <c r="C21" s="761">
        <f>SUM(C10,C17)</f>
        <v>1692463457</v>
      </c>
      <c r="D21" s="760" t="s">
        <v>24</v>
      </c>
      <c r="E21" s="761">
        <f>SUM(E10,E17)</f>
        <v>892057000</v>
      </c>
      <c r="F21" s="761">
        <f>SUM(F10,F17)</f>
        <v>1361995964</v>
      </c>
    </row>
    <row r="22" spans="1:6" ht="30.75" customHeight="1" thickBot="1" x14ac:dyDescent="0.25">
      <c r="A22" s="979" t="s">
        <v>25</v>
      </c>
      <c r="B22" s="980"/>
      <c r="C22" s="980"/>
      <c r="D22" s="980"/>
      <c r="E22" s="751">
        <f>SUM(E23-B23)</f>
        <v>630950000</v>
      </c>
      <c r="F22" s="752">
        <f>SUM(F23-C23)</f>
        <v>330467493</v>
      </c>
    </row>
    <row r="23" spans="1:6" ht="18" customHeight="1" x14ac:dyDescent="0.2">
      <c r="A23" s="753" t="s">
        <v>26</v>
      </c>
      <c r="B23" s="754">
        <f>SUM(B24)</f>
        <v>549900000</v>
      </c>
      <c r="C23" s="754">
        <f>SUM(C24)</f>
        <v>857540936</v>
      </c>
      <c r="D23" s="762" t="s">
        <v>27</v>
      </c>
      <c r="E23" s="754">
        <f>SUM(E24)</f>
        <v>1180850000</v>
      </c>
      <c r="F23" s="755">
        <f>SUM(F24)</f>
        <v>1188008429</v>
      </c>
    </row>
    <row r="24" spans="1:6" ht="18" customHeight="1" x14ac:dyDescent="0.2">
      <c r="A24" s="763" t="s">
        <v>28</v>
      </c>
      <c r="B24" s="764">
        <f>SUM(B25:B28)</f>
        <v>549900000</v>
      </c>
      <c r="C24" s="764">
        <f>SUM(C25:C28)</f>
        <v>857540936</v>
      </c>
      <c r="D24" s="742" t="s">
        <v>29</v>
      </c>
      <c r="E24" s="756">
        <f>SUM('bevétel részletes'!L320)</f>
        <v>1180850000</v>
      </c>
      <c r="F24" s="757">
        <f>SUM('bevétel részletes'!M320)</f>
        <v>1188008429</v>
      </c>
    </row>
    <row r="25" spans="1:6" s="768" customFormat="1" ht="18" customHeight="1" x14ac:dyDescent="0.2">
      <c r="A25" s="765" t="s">
        <v>30</v>
      </c>
      <c r="B25" s="766">
        <f>SUM('kiadás részletes'!D318)</f>
        <v>539586000</v>
      </c>
      <c r="C25" s="766">
        <f>SUM('kiadás részletes'!E318)</f>
        <v>547226936</v>
      </c>
      <c r="D25" s="765" t="s">
        <v>31</v>
      </c>
      <c r="E25" s="766">
        <f>SUM('bevétel részletes'!L310)</f>
        <v>641264000</v>
      </c>
      <c r="F25" s="767">
        <f>SUM('bevétel részletes'!M310)</f>
        <v>640781493</v>
      </c>
    </row>
    <row r="26" spans="1:6" ht="18" customHeight="1" x14ac:dyDescent="0.2">
      <c r="A26" s="769" t="s">
        <v>1614</v>
      </c>
      <c r="B26" s="766">
        <v>10314000</v>
      </c>
      <c r="C26" s="766">
        <v>10314000</v>
      </c>
      <c r="D26" s="765" t="s">
        <v>1616</v>
      </c>
      <c r="E26" s="766">
        <f>SUM('bevétel részletes'!L326)</f>
        <v>0</v>
      </c>
      <c r="F26" s="767">
        <f>SUM('bevétel részletes'!M326)</f>
        <v>0</v>
      </c>
    </row>
    <row r="27" spans="1:6" ht="18" customHeight="1" x14ac:dyDescent="0.2">
      <c r="A27" s="769" t="s">
        <v>1615</v>
      </c>
      <c r="B27" s="766">
        <f>SUM('kiadás részletes'!D334)</f>
        <v>0</v>
      </c>
      <c r="C27" s="766">
        <v>300000000</v>
      </c>
      <c r="D27" s="765" t="s">
        <v>1617</v>
      </c>
      <c r="E27" s="766">
        <f>'bevétel részletes'!L314</f>
        <v>539586000</v>
      </c>
      <c r="F27" s="767">
        <f>'bevétel részletes'!M314</f>
        <v>547226936</v>
      </c>
    </row>
    <row r="28" spans="1:6" ht="18" customHeight="1" thickBot="1" x14ac:dyDescent="0.25">
      <c r="A28" s="749"/>
      <c r="B28" s="758">
        <f>SUM('kiadás részletes'!D335)</f>
        <v>0</v>
      </c>
      <c r="C28" s="758">
        <f>SUM('kiadás részletes'!E335)</f>
        <v>0</v>
      </c>
      <c r="D28" s="749"/>
      <c r="E28" s="758">
        <f>SUM('bevétel részletes'!L327)</f>
        <v>0</v>
      </c>
      <c r="F28" s="759">
        <f>SUM('bevétel részletes'!M327)</f>
        <v>0</v>
      </c>
    </row>
    <row r="29" spans="1:6" s="775" customFormat="1" ht="18" customHeight="1" thickBot="1" x14ac:dyDescent="0.25">
      <c r="A29" s="770" t="s">
        <v>32</v>
      </c>
      <c r="B29" s="771">
        <f>SUM(B25)*(-1)</f>
        <v>-539586000</v>
      </c>
      <c r="C29" s="771">
        <f>-SUM(C25)</f>
        <v>-547226936</v>
      </c>
      <c r="D29" s="772" t="s">
        <v>32</v>
      </c>
      <c r="E29" s="773">
        <f>SUM('bevétel részletes'!L314)*-1</f>
        <v>-539586000</v>
      </c>
      <c r="F29" s="774">
        <f>SUM('bevétel részletes'!M314)*-1</f>
        <v>-547226936</v>
      </c>
    </row>
    <row r="30" spans="1:6" s="777" customFormat="1" ht="20.25" customHeight="1" thickBot="1" x14ac:dyDescent="0.25">
      <c r="A30" s="776" t="s">
        <v>33</v>
      </c>
      <c r="B30" s="761">
        <f>SUM(B21,B23,B29)</f>
        <v>1533321000</v>
      </c>
      <c r="C30" s="761">
        <f>SUM(C21,C23,C29)</f>
        <v>2002777457</v>
      </c>
      <c r="D30" s="760" t="s">
        <v>34</v>
      </c>
      <c r="E30" s="761">
        <f>SUM(E21,E23,E29)</f>
        <v>1533321000</v>
      </c>
      <c r="F30" s="761">
        <f>SUM(F21,F23,F29)</f>
        <v>2002777457</v>
      </c>
    </row>
    <row r="32" spans="1:6" x14ac:dyDescent="0.2">
      <c r="B32" s="778" t="s">
        <v>1325</v>
      </c>
      <c r="C32" s="778" t="s">
        <v>1541</v>
      </c>
    </row>
    <row r="33" spans="1:3" x14ac:dyDescent="0.2">
      <c r="A33" s="779" t="s">
        <v>1618</v>
      </c>
      <c r="B33" s="780">
        <f>E9</f>
        <v>-493355000</v>
      </c>
      <c r="C33" s="780">
        <f>F9</f>
        <v>-43126683</v>
      </c>
    </row>
    <row r="34" spans="1:3" x14ac:dyDescent="0.2">
      <c r="A34" s="779" t="s">
        <v>1619</v>
      </c>
      <c r="B34" s="780">
        <f>E16</f>
        <v>-137595000</v>
      </c>
      <c r="C34" s="780">
        <f>F16</f>
        <v>-287340810</v>
      </c>
    </row>
    <row r="35" spans="1:3" x14ac:dyDescent="0.2">
      <c r="A35" s="779" t="s">
        <v>1620</v>
      </c>
      <c r="B35" s="780">
        <f>E22</f>
        <v>630950000</v>
      </c>
      <c r="C35" s="780">
        <f>F22</f>
        <v>330467493</v>
      </c>
    </row>
    <row r="36" spans="1:3" x14ac:dyDescent="0.2">
      <c r="A36" s="779" t="s">
        <v>1463</v>
      </c>
      <c r="B36" s="780">
        <f>SUM(B33:B35)</f>
        <v>0</v>
      </c>
      <c r="C36" s="780">
        <f>SUM(C33:C35)</f>
        <v>0</v>
      </c>
    </row>
  </sheetData>
  <mergeCells count="9">
    <mergeCell ref="A9:D9"/>
    <mergeCell ref="A16:D16"/>
    <mergeCell ref="A22:D22"/>
    <mergeCell ref="D15:F15"/>
    <mergeCell ref="A1:N1"/>
    <mergeCell ref="A5:F5"/>
    <mergeCell ref="A6:F6"/>
    <mergeCell ref="A3:F3"/>
    <mergeCell ref="A4:F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pageOrder="overThenDown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8"/>
  <sheetViews>
    <sheetView showWhiteSpace="0" view="pageBreakPreview" zoomScaleNormal="140" zoomScaleSheetLayoutView="100" workbookViewId="0">
      <selection activeCell="A2" sqref="A2"/>
    </sheetView>
  </sheetViews>
  <sheetFormatPr defaultColWidth="9.140625" defaultRowHeight="15" x14ac:dyDescent="0.25"/>
  <cols>
    <col min="1" max="1" width="8.5703125" style="628" customWidth="1"/>
    <col min="2" max="2" width="52.7109375" style="628" customWidth="1"/>
    <col min="3" max="3" width="14.5703125" style="676" customWidth="1"/>
    <col min="4" max="4" width="14.28515625" style="676" bestFit="1" customWidth="1"/>
    <col min="5" max="5" width="12.28515625" style="628" customWidth="1"/>
    <col min="6" max="6" width="10.140625" style="628" bestFit="1" customWidth="1"/>
    <col min="7" max="16384" width="9.140625" style="628"/>
  </cols>
  <sheetData>
    <row r="1" spans="1:6" x14ac:dyDescent="0.25">
      <c r="A1" s="659" t="s">
        <v>1653</v>
      </c>
      <c r="B1" s="656"/>
      <c r="C1" s="656"/>
      <c r="D1" s="656"/>
      <c r="E1" s="656"/>
      <c r="F1" s="681"/>
    </row>
    <row r="2" spans="1:6" x14ac:dyDescent="0.25">
      <c r="A2" s="659"/>
      <c r="B2" s="656"/>
      <c r="C2" s="656"/>
      <c r="D2" s="656"/>
      <c r="E2" s="656"/>
      <c r="F2" s="681"/>
    </row>
    <row r="3" spans="1:6" x14ac:dyDescent="0.25">
      <c r="A3" s="1002" t="s">
        <v>1328</v>
      </c>
      <c r="B3" s="1002"/>
      <c r="C3" s="1002"/>
      <c r="D3" s="1002"/>
      <c r="E3" s="656"/>
      <c r="F3" s="681"/>
    </row>
    <row r="4" spans="1:6" x14ac:dyDescent="0.25">
      <c r="A4" s="1003" t="s">
        <v>1600</v>
      </c>
      <c r="B4" s="1003"/>
      <c r="C4" s="1003"/>
      <c r="D4" s="1003"/>
      <c r="E4" s="656"/>
      <c r="F4" s="681"/>
    </row>
    <row r="5" spans="1:6" x14ac:dyDescent="0.25">
      <c r="A5" s="1003" t="s">
        <v>1627</v>
      </c>
      <c r="B5" s="1003"/>
      <c r="C5" s="1003"/>
      <c r="D5" s="1003"/>
      <c r="E5" s="656"/>
      <c r="F5" s="681"/>
    </row>
    <row r="6" spans="1:6" x14ac:dyDescent="0.25">
      <c r="A6" s="659"/>
      <c r="B6" s="656"/>
      <c r="C6" s="656"/>
      <c r="D6" s="656"/>
      <c r="E6" s="656"/>
      <c r="F6" s="681"/>
    </row>
    <row r="7" spans="1:6" x14ac:dyDescent="0.25">
      <c r="A7" s="1028" t="s">
        <v>1418</v>
      </c>
      <c r="B7" s="1028"/>
      <c r="C7" s="1028"/>
      <c r="D7" s="1028"/>
      <c r="E7" s="678"/>
      <c r="F7" s="681"/>
    </row>
    <row r="8" spans="1:6" ht="15.75" thickBot="1" x14ac:dyDescent="0.3">
      <c r="A8" s="678"/>
      <c r="B8" s="678"/>
      <c r="C8" s="684"/>
      <c r="D8" s="684"/>
      <c r="E8" s="678"/>
      <c r="F8" s="681"/>
    </row>
    <row r="9" spans="1:6" s="677" customFormat="1" ht="42.75" x14ac:dyDescent="0.2">
      <c r="A9" s="892" t="s">
        <v>65</v>
      </c>
      <c r="B9" s="893" t="s">
        <v>1206</v>
      </c>
      <c r="C9" s="894" t="s">
        <v>1522</v>
      </c>
      <c r="D9" s="895" t="s">
        <v>1612</v>
      </c>
      <c r="E9" s="685"/>
      <c r="F9" s="679"/>
    </row>
    <row r="10" spans="1:6" s="677" customFormat="1" ht="22.5" customHeight="1" x14ac:dyDescent="0.2">
      <c r="A10" s="896">
        <v>1</v>
      </c>
      <c r="B10" s="689" t="s">
        <v>1207</v>
      </c>
      <c r="C10" s="696">
        <f>SUM(C11:C12)</f>
        <v>455769000</v>
      </c>
      <c r="D10" s="897">
        <f>SUM(D11+D12)</f>
        <v>275891665</v>
      </c>
      <c r="E10" s="685">
        <v>275891665</v>
      </c>
      <c r="F10" s="682">
        <f>E10-D10</f>
        <v>0</v>
      </c>
    </row>
    <row r="11" spans="1:6" s="677" customFormat="1" ht="21" customHeight="1" thickBot="1" x14ac:dyDescent="0.3">
      <c r="A11" s="898">
        <v>2</v>
      </c>
      <c r="B11" s="695" t="s">
        <v>1613</v>
      </c>
      <c r="C11" s="697">
        <v>93237000</v>
      </c>
      <c r="D11" s="899">
        <v>73336191</v>
      </c>
      <c r="E11" s="685"/>
      <c r="F11" s="679"/>
    </row>
    <row r="12" spans="1:6" s="677" customFormat="1" ht="22.5" customHeight="1" thickTop="1" x14ac:dyDescent="0.25">
      <c r="A12" s="900">
        <v>3</v>
      </c>
      <c r="B12" s="694" t="s">
        <v>1208</v>
      </c>
      <c r="C12" s="698">
        <f>SUM(C13:C44)</f>
        <v>362532000</v>
      </c>
      <c r="D12" s="901">
        <f>SUM(D14:D44)</f>
        <v>202555474</v>
      </c>
      <c r="E12" s="685"/>
      <c r="F12" s="679"/>
    </row>
    <row r="13" spans="1:6" s="677" customFormat="1" ht="20.100000000000001" customHeight="1" x14ac:dyDescent="0.25">
      <c r="A13" s="902">
        <v>4</v>
      </c>
      <c r="B13" s="690" t="s">
        <v>1341</v>
      </c>
      <c r="C13" s="699">
        <v>2000000</v>
      </c>
      <c r="D13" s="903">
        <v>0</v>
      </c>
      <c r="E13" s="685"/>
      <c r="F13" s="679"/>
    </row>
    <row r="14" spans="1:6" s="677" customFormat="1" ht="20.100000000000001" customHeight="1" x14ac:dyDescent="0.25">
      <c r="A14" s="902">
        <v>5</v>
      </c>
      <c r="B14" s="691" t="s">
        <v>1342</v>
      </c>
      <c r="C14" s="700">
        <v>1500000</v>
      </c>
      <c r="D14" s="903">
        <v>1500000</v>
      </c>
      <c r="E14" s="685"/>
      <c r="F14" s="679"/>
    </row>
    <row r="15" spans="1:6" s="677" customFormat="1" ht="36.75" customHeight="1" x14ac:dyDescent="0.25">
      <c r="A15" s="902">
        <v>6</v>
      </c>
      <c r="B15" s="690" t="s">
        <v>1352</v>
      </c>
      <c r="C15" s="699">
        <v>13000000</v>
      </c>
      <c r="D15" s="903">
        <v>4685000</v>
      </c>
      <c r="E15" s="685"/>
      <c r="F15" s="679"/>
    </row>
    <row r="16" spans="1:6" s="677" customFormat="1" ht="20.100000000000001" customHeight="1" x14ac:dyDescent="0.25">
      <c r="A16" s="902">
        <v>7</v>
      </c>
      <c r="B16" s="692" t="s">
        <v>1427</v>
      </c>
      <c r="C16" s="699">
        <v>10916000</v>
      </c>
      <c r="D16" s="903">
        <v>0</v>
      </c>
      <c r="E16" s="685"/>
      <c r="F16" s="679"/>
    </row>
    <row r="17" spans="1:6" s="677" customFormat="1" ht="20.100000000000001" customHeight="1" x14ac:dyDescent="0.25">
      <c r="A17" s="902">
        <v>8</v>
      </c>
      <c r="B17" s="690" t="s">
        <v>1335</v>
      </c>
      <c r="C17" s="701">
        <v>100000000</v>
      </c>
      <c r="D17" s="904">
        <v>0</v>
      </c>
      <c r="E17" s="685"/>
      <c r="F17" s="679"/>
    </row>
    <row r="18" spans="1:6" s="677" customFormat="1" ht="20.100000000000001" customHeight="1" x14ac:dyDescent="0.25">
      <c r="A18" s="902">
        <v>9</v>
      </c>
      <c r="B18" s="690" t="s">
        <v>1344</v>
      </c>
      <c r="C18" s="701">
        <v>5000000</v>
      </c>
      <c r="D18" s="904">
        <v>2587000</v>
      </c>
      <c r="E18" s="685"/>
      <c r="F18" s="679"/>
    </row>
    <row r="19" spans="1:6" s="677" customFormat="1" ht="20.100000000000001" customHeight="1" x14ac:dyDescent="0.25">
      <c r="A19" s="902">
        <v>10</v>
      </c>
      <c r="B19" s="690" t="s">
        <v>1347</v>
      </c>
      <c r="C19" s="701">
        <v>10000000</v>
      </c>
      <c r="D19" s="904">
        <v>10000000</v>
      </c>
      <c r="E19" s="685"/>
      <c r="F19" s="679"/>
    </row>
    <row r="20" spans="1:6" s="677" customFormat="1" ht="20.100000000000001" customHeight="1" x14ac:dyDescent="0.25">
      <c r="A20" s="902">
        <v>11</v>
      </c>
      <c r="B20" s="690" t="s">
        <v>1345</v>
      </c>
      <c r="C20" s="699">
        <v>45000000</v>
      </c>
      <c r="D20" s="904">
        <v>45000000</v>
      </c>
      <c r="E20" s="685"/>
      <c r="F20" s="679"/>
    </row>
    <row r="21" spans="1:6" s="677" customFormat="1" ht="20.100000000000001" customHeight="1" x14ac:dyDescent="0.25">
      <c r="A21" s="902">
        <v>12</v>
      </c>
      <c r="B21" s="690" t="s">
        <v>1430</v>
      </c>
      <c r="C21" s="699">
        <v>5000000</v>
      </c>
      <c r="D21" s="904">
        <v>5000000</v>
      </c>
      <c r="E21" s="685"/>
      <c r="F21" s="679"/>
    </row>
    <row r="22" spans="1:6" s="677" customFormat="1" ht="20.100000000000001" customHeight="1" x14ac:dyDescent="0.25">
      <c r="A22" s="902">
        <v>13</v>
      </c>
      <c r="B22" s="690" t="s">
        <v>1431</v>
      </c>
      <c r="C22" s="699">
        <v>1000000</v>
      </c>
      <c r="D22" s="904">
        <v>0</v>
      </c>
      <c r="E22" s="685"/>
      <c r="F22" s="679"/>
    </row>
    <row r="23" spans="1:6" s="677" customFormat="1" ht="20.100000000000001" customHeight="1" x14ac:dyDescent="0.25">
      <c r="A23" s="902">
        <v>14</v>
      </c>
      <c r="B23" s="690" t="s">
        <v>1336</v>
      </c>
      <c r="C23" s="699">
        <v>10000000</v>
      </c>
      <c r="D23" s="904">
        <v>6272474</v>
      </c>
      <c r="E23" s="685"/>
      <c r="F23" s="679"/>
    </row>
    <row r="24" spans="1:6" s="677" customFormat="1" ht="20.100000000000001" customHeight="1" x14ac:dyDescent="0.25">
      <c r="A24" s="902">
        <v>15</v>
      </c>
      <c r="B24" s="690" t="s">
        <v>1346</v>
      </c>
      <c r="C24" s="699">
        <v>13000000</v>
      </c>
      <c r="D24" s="904">
        <v>13000000</v>
      </c>
      <c r="E24" s="685"/>
      <c r="F24" s="679"/>
    </row>
    <row r="25" spans="1:6" s="677" customFormat="1" ht="20.100000000000001" customHeight="1" x14ac:dyDescent="0.25">
      <c r="A25" s="902">
        <v>16</v>
      </c>
      <c r="B25" s="690" t="s">
        <v>1337</v>
      </c>
      <c r="C25" s="699">
        <v>2500000</v>
      </c>
      <c r="D25" s="905">
        <v>2500000</v>
      </c>
      <c r="E25" s="685"/>
      <c r="F25" s="679"/>
    </row>
    <row r="26" spans="1:6" s="677" customFormat="1" ht="20.100000000000001" customHeight="1" x14ac:dyDescent="0.25">
      <c r="A26" s="902">
        <v>17</v>
      </c>
      <c r="B26" s="690" t="s">
        <v>1338</v>
      </c>
      <c r="C26" s="699">
        <v>5000000</v>
      </c>
      <c r="D26" s="905">
        <v>5000000</v>
      </c>
      <c r="E26" s="685"/>
      <c r="F26" s="679"/>
    </row>
    <row r="27" spans="1:6" s="677" customFormat="1" ht="20.100000000000001" customHeight="1" x14ac:dyDescent="0.25">
      <c r="A27" s="902">
        <v>18</v>
      </c>
      <c r="B27" s="690" t="s">
        <v>1339</v>
      </c>
      <c r="C27" s="699">
        <v>15000000</v>
      </c>
      <c r="D27" s="905">
        <v>15000000</v>
      </c>
      <c r="E27" s="685"/>
      <c r="F27" s="679"/>
    </row>
    <row r="28" spans="1:6" s="677" customFormat="1" ht="20.100000000000001" customHeight="1" x14ac:dyDescent="0.25">
      <c r="A28" s="902">
        <v>19</v>
      </c>
      <c r="B28" s="690" t="s">
        <v>1432</v>
      </c>
      <c r="C28" s="699">
        <v>3000000</v>
      </c>
      <c r="D28" s="904">
        <v>3000000</v>
      </c>
      <c r="E28" s="685"/>
      <c r="F28" s="679"/>
    </row>
    <row r="29" spans="1:6" s="677" customFormat="1" ht="45" x14ac:dyDescent="0.25">
      <c r="A29" s="902">
        <v>20</v>
      </c>
      <c r="B29" s="690" t="s">
        <v>1423</v>
      </c>
      <c r="C29" s="699">
        <v>10000000</v>
      </c>
      <c r="D29" s="903">
        <v>10000000</v>
      </c>
      <c r="E29" s="685"/>
      <c r="F29" s="679"/>
    </row>
    <row r="30" spans="1:6" s="677" customFormat="1" ht="20.100000000000001" customHeight="1" x14ac:dyDescent="0.25">
      <c r="A30" s="902">
        <v>21</v>
      </c>
      <c r="B30" s="690" t="s">
        <v>1422</v>
      </c>
      <c r="C30" s="699">
        <v>2300000</v>
      </c>
      <c r="D30" s="904">
        <v>2300000</v>
      </c>
      <c r="E30" s="685"/>
      <c r="F30" s="679"/>
    </row>
    <row r="31" spans="1:6" s="677" customFormat="1" ht="20.100000000000001" customHeight="1" x14ac:dyDescent="0.25">
      <c r="A31" s="902">
        <v>22</v>
      </c>
      <c r="B31" s="690" t="s">
        <v>1424</v>
      </c>
      <c r="C31" s="699">
        <v>10000000</v>
      </c>
      <c r="D31" s="904">
        <v>10000000</v>
      </c>
      <c r="E31" s="685"/>
      <c r="F31" s="679"/>
    </row>
    <row r="32" spans="1:6" s="677" customFormat="1" ht="30" x14ac:dyDescent="0.25">
      <c r="A32" s="902">
        <v>23</v>
      </c>
      <c r="B32" s="690" t="s">
        <v>1433</v>
      </c>
      <c r="C32" s="699">
        <v>2000000</v>
      </c>
      <c r="D32" s="903">
        <v>2000000</v>
      </c>
      <c r="E32" s="685"/>
      <c r="F32" s="679"/>
    </row>
    <row r="33" spans="1:6" s="677" customFormat="1" ht="20.100000000000001" customHeight="1" x14ac:dyDescent="0.25">
      <c r="A33" s="902">
        <v>24</v>
      </c>
      <c r="B33" s="690" t="s">
        <v>1340</v>
      </c>
      <c r="C33" s="699">
        <v>1000000</v>
      </c>
      <c r="D33" s="903">
        <v>1000000</v>
      </c>
      <c r="E33" s="685"/>
      <c r="F33" s="679"/>
    </row>
    <row r="34" spans="1:6" s="677" customFormat="1" ht="20.100000000000001" customHeight="1" x14ac:dyDescent="0.25">
      <c r="A34" s="902">
        <v>25</v>
      </c>
      <c r="B34" s="690" t="s">
        <v>1343</v>
      </c>
      <c r="C34" s="699">
        <v>12000000</v>
      </c>
      <c r="D34" s="903">
        <v>12000000</v>
      </c>
      <c r="E34" s="685"/>
      <c r="F34" s="679"/>
    </row>
    <row r="35" spans="1:6" s="677" customFormat="1" ht="20.100000000000001" customHeight="1" x14ac:dyDescent="0.25">
      <c r="A35" s="902">
        <v>26</v>
      </c>
      <c r="B35" s="691" t="s">
        <v>1380</v>
      </c>
      <c r="C35" s="700">
        <v>31605000</v>
      </c>
      <c r="D35" s="904">
        <v>0</v>
      </c>
      <c r="E35" s="685"/>
      <c r="F35" s="679"/>
    </row>
    <row r="36" spans="1:6" s="677" customFormat="1" ht="20.100000000000001" customHeight="1" x14ac:dyDescent="0.25">
      <c r="A36" s="902">
        <v>27</v>
      </c>
      <c r="B36" s="690" t="s">
        <v>1434</v>
      </c>
      <c r="C36" s="699">
        <v>600000</v>
      </c>
      <c r="D36" s="904">
        <v>600000</v>
      </c>
      <c r="E36" s="685"/>
      <c r="F36" s="679"/>
    </row>
    <row r="37" spans="1:6" s="677" customFormat="1" ht="20.100000000000001" customHeight="1" x14ac:dyDescent="0.25">
      <c r="A37" s="902">
        <v>28</v>
      </c>
      <c r="B37" s="690" t="s">
        <v>1355</v>
      </c>
      <c r="C37" s="699">
        <v>300000</v>
      </c>
      <c r="D37" s="904">
        <v>300000</v>
      </c>
      <c r="E37" s="685"/>
      <c r="F37" s="679"/>
    </row>
    <row r="38" spans="1:6" s="677" customFormat="1" ht="20.100000000000001" customHeight="1" x14ac:dyDescent="0.25">
      <c r="A38" s="902">
        <v>29</v>
      </c>
      <c r="B38" s="690" t="s">
        <v>1356</v>
      </c>
      <c r="C38" s="699">
        <v>424000</v>
      </c>
      <c r="D38" s="904">
        <v>424000</v>
      </c>
      <c r="E38" s="685"/>
      <c r="F38" s="679"/>
    </row>
    <row r="39" spans="1:6" s="677" customFormat="1" ht="20.100000000000001" customHeight="1" x14ac:dyDescent="0.25">
      <c r="A39" s="902">
        <v>30</v>
      </c>
      <c r="B39" s="693" t="s">
        <v>1371</v>
      </c>
      <c r="C39" s="701">
        <v>1377000</v>
      </c>
      <c r="D39" s="904">
        <v>1377000</v>
      </c>
      <c r="E39" s="685"/>
      <c r="F39" s="679"/>
    </row>
    <row r="40" spans="1:6" s="677" customFormat="1" ht="20.100000000000001" customHeight="1" x14ac:dyDescent="0.25">
      <c r="A40" s="902">
        <v>31</v>
      </c>
      <c r="B40" s="693" t="s">
        <v>1372</v>
      </c>
      <c r="C40" s="701">
        <v>1010000</v>
      </c>
      <c r="D40" s="904">
        <v>1010000</v>
      </c>
      <c r="E40" s="685"/>
      <c r="F40" s="679"/>
    </row>
    <row r="41" spans="1:6" s="677" customFormat="1" ht="20.100000000000001" customHeight="1" x14ac:dyDescent="0.25">
      <c r="A41" s="902">
        <v>32</v>
      </c>
      <c r="B41" s="693" t="s">
        <v>1374</v>
      </c>
      <c r="C41" s="701">
        <v>4000000</v>
      </c>
      <c r="D41" s="904">
        <v>4000000</v>
      </c>
      <c r="E41" s="685"/>
      <c r="F41" s="679"/>
    </row>
    <row r="42" spans="1:6" s="677" customFormat="1" ht="20.100000000000001" customHeight="1" x14ac:dyDescent="0.25">
      <c r="A42" s="902">
        <v>33</v>
      </c>
      <c r="B42" s="693" t="s">
        <v>1438</v>
      </c>
      <c r="C42" s="701">
        <v>10000000</v>
      </c>
      <c r="D42" s="904">
        <v>10000000</v>
      </c>
      <c r="E42" s="685"/>
      <c r="F42" s="679"/>
    </row>
    <row r="43" spans="1:6" s="677" customFormat="1" ht="20.100000000000001" customHeight="1" thickBot="1" x14ac:dyDescent="0.3">
      <c r="A43" s="906">
        <v>34</v>
      </c>
      <c r="B43" s="907" t="s">
        <v>1435</v>
      </c>
      <c r="C43" s="908">
        <v>34000000</v>
      </c>
      <c r="D43" s="909">
        <v>34000000</v>
      </c>
      <c r="E43" s="685"/>
      <c r="F43" s="679"/>
    </row>
    <row r="44" spans="1:6" s="677" customFormat="1" x14ac:dyDescent="0.2">
      <c r="A44" s="688"/>
      <c r="B44" s="685"/>
      <c r="C44" s="686"/>
      <c r="D44" s="684"/>
      <c r="E44" s="685"/>
      <c r="F44" s="679"/>
    </row>
    <row r="45" spans="1:6" s="677" customFormat="1" x14ac:dyDescent="0.2">
      <c r="A45" s="685"/>
      <c r="B45" s="685"/>
      <c r="C45" s="684"/>
      <c r="D45" s="684"/>
      <c r="E45" s="685"/>
      <c r="F45" s="679"/>
    </row>
    <row r="46" spans="1:6" s="677" customFormat="1" x14ac:dyDescent="0.2">
      <c r="A46" s="685"/>
      <c r="B46" s="685"/>
      <c r="C46" s="684"/>
      <c r="D46" s="684"/>
      <c r="E46" s="685"/>
      <c r="F46" s="679"/>
    </row>
    <row r="47" spans="1:6" s="677" customFormat="1" x14ac:dyDescent="0.2">
      <c r="A47" s="680"/>
      <c r="B47" s="680"/>
      <c r="C47" s="683"/>
      <c r="D47" s="683"/>
      <c r="E47" s="680"/>
    </row>
    <row r="48" spans="1:6" s="677" customFormat="1" x14ac:dyDescent="0.2">
      <c r="C48" s="676"/>
      <c r="D48" s="676"/>
    </row>
  </sheetData>
  <mergeCells count="4">
    <mergeCell ref="A5:D5"/>
    <mergeCell ref="A7:D7"/>
    <mergeCell ref="A3:D3"/>
    <mergeCell ref="A4:D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fitToWidth="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9.140625" style="936"/>
    <col min="2" max="2" width="39.7109375" style="936" customWidth="1"/>
    <col min="3" max="4" width="10.85546875" style="936" bestFit="1" customWidth="1"/>
    <col min="5" max="5" width="11.5703125" style="936" customWidth="1"/>
    <col min="6" max="6" width="10.85546875" style="936" bestFit="1" customWidth="1"/>
    <col min="7" max="8" width="11.42578125" style="936" bestFit="1" customWidth="1"/>
    <col min="9" max="9" width="10.85546875" style="936" bestFit="1" customWidth="1"/>
    <col min="10" max="10" width="11.42578125" style="936" bestFit="1" customWidth="1"/>
    <col min="11" max="11" width="10.85546875" style="936" bestFit="1" customWidth="1"/>
    <col min="12" max="12" width="11.42578125" style="936" bestFit="1" customWidth="1"/>
    <col min="13" max="14" width="10.85546875" style="936" bestFit="1" customWidth="1"/>
    <col min="15" max="15" width="12.28515625" style="936" bestFit="1" customWidth="1"/>
    <col min="16" max="16" width="10.85546875" style="936" bestFit="1" customWidth="1"/>
    <col min="17" max="17" width="9.5703125" style="936" bestFit="1" customWidth="1"/>
    <col min="18" max="16384" width="9.140625" style="936"/>
  </cols>
  <sheetData>
    <row r="1" spans="1:17" x14ac:dyDescent="0.2">
      <c r="A1" s="659" t="s">
        <v>1654</v>
      </c>
    </row>
    <row r="2" spans="1:17" x14ac:dyDescent="0.2">
      <c r="A2" s="937"/>
      <c r="B2" s="937"/>
      <c r="C2" s="937"/>
      <c r="D2" s="937"/>
      <c r="E2" s="937"/>
      <c r="F2" s="937"/>
      <c r="G2" s="937"/>
      <c r="H2" s="937"/>
      <c r="I2" s="937"/>
      <c r="J2" s="937"/>
      <c r="K2" s="937"/>
      <c r="L2" s="937"/>
      <c r="M2" s="937"/>
      <c r="N2" s="938"/>
      <c r="O2" s="937"/>
    </row>
    <row r="3" spans="1:17" ht="15.75" x14ac:dyDescent="0.25">
      <c r="A3" s="1031" t="s">
        <v>1327</v>
      </c>
      <c r="B3" s="1031"/>
      <c r="C3" s="1031"/>
      <c r="D3" s="1031"/>
      <c r="E3" s="1031"/>
      <c r="F3" s="1031"/>
      <c r="G3" s="1031"/>
      <c r="H3" s="1031"/>
      <c r="I3" s="1031"/>
      <c r="J3" s="1031"/>
      <c r="K3" s="1031"/>
      <c r="L3" s="1031"/>
      <c r="M3" s="1031"/>
      <c r="N3" s="1031"/>
      <c r="O3" s="939"/>
    </row>
    <row r="4" spans="1:17" ht="15.75" x14ac:dyDescent="0.25">
      <c r="A4" s="1031" t="s">
        <v>1390</v>
      </c>
      <c r="B4" s="1031"/>
      <c r="C4" s="1031"/>
      <c r="D4" s="1031"/>
      <c r="E4" s="1031"/>
      <c r="F4" s="1031"/>
      <c r="G4" s="1031"/>
      <c r="H4" s="1031"/>
      <c r="I4" s="1031"/>
      <c r="J4" s="1031"/>
      <c r="K4" s="1031"/>
      <c r="L4" s="1031"/>
      <c r="M4" s="1031"/>
      <c r="N4" s="1031"/>
      <c r="O4" s="939"/>
    </row>
    <row r="5" spans="1:17" ht="19.5" thickBot="1" x14ac:dyDescent="0.35">
      <c r="A5" s="940"/>
      <c r="B5" s="940"/>
      <c r="C5" s="940"/>
      <c r="D5" s="940"/>
      <c r="E5" s="940"/>
      <c r="F5" s="940"/>
      <c r="G5" s="940"/>
      <c r="H5" s="940"/>
      <c r="I5" s="940"/>
      <c r="J5" s="940"/>
      <c r="K5" s="940"/>
      <c r="L5" s="940"/>
      <c r="M5" s="940"/>
      <c r="N5" s="941"/>
      <c r="O5" s="941" t="s">
        <v>1443</v>
      </c>
    </row>
    <row r="6" spans="1:17" x14ac:dyDescent="0.2">
      <c r="A6" s="1032" t="s">
        <v>1391</v>
      </c>
      <c r="B6" s="1033"/>
      <c r="C6" s="948" t="s">
        <v>1392</v>
      </c>
      <c r="D6" s="948" t="s">
        <v>1393</v>
      </c>
      <c r="E6" s="948" t="s">
        <v>1394</v>
      </c>
      <c r="F6" s="948" t="s">
        <v>1395</v>
      </c>
      <c r="G6" s="948" t="s">
        <v>1396</v>
      </c>
      <c r="H6" s="948" t="s">
        <v>1397</v>
      </c>
      <c r="I6" s="948" t="s">
        <v>1398</v>
      </c>
      <c r="J6" s="948" t="s">
        <v>1399</v>
      </c>
      <c r="K6" s="948" t="s">
        <v>1400</v>
      </c>
      <c r="L6" s="948" t="s">
        <v>1401</v>
      </c>
      <c r="M6" s="948" t="s">
        <v>1402</v>
      </c>
      <c r="N6" s="948" t="s">
        <v>1403</v>
      </c>
      <c r="O6" s="949" t="s">
        <v>1404</v>
      </c>
    </row>
    <row r="7" spans="1:17" x14ac:dyDescent="0.2">
      <c r="A7" s="950" t="s">
        <v>1405</v>
      </c>
      <c r="B7" s="944"/>
      <c r="C7" s="944"/>
      <c r="D7" s="944"/>
      <c r="E7" s="944"/>
      <c r="F7" s="944"/>
      <c r="G7" s="944"/>
      <c r="H7" s="944"/>
      <c r="I7" s="944"/>
      <c r="J7" s="944"/>
      <c r="K7" s="944"/>
      <c r="L7" s="944"/>
      <c r="M7" s="944"/>
      <c r="N7" s="944"/>
      <c r="O7" s="951"/>
    </row>
    <row r="8" spans="1:17" ht="15.95" customHeight="1" x14ac:dyDescent="0.2">
      <c r="A8" s="952" t="s">
        <v>1406</v>
      </c>
      <c r="B8" s="945" t="s">
        <v>1632</v>
      </c>
      <c r="C8" s="946">
        <f>P8/12</f>
        <v>29617809.166666668</v>
      </c>
      <c r="D8" s="946">
        <v>29617809</v>
      </c>
      <c r="E8" s="946">
        <v>29617809</v>
      </c>
      <c r="F8" s="946">
        <v>29617809</v>
      </c>
      <c r="G8" s="946">
        <v>29617809</v>
      </c>
      <c r="H8" s="946">
        <v>29617809</v>
      </c>
      <c r="I8" s="946">
        <v>29617809</v>
      </c>
      <c r="J8" s="946">
        <v>29617809</v>
      </c>
      <c r="K8" s="946">
        <v>29617809</v>
      </c>
      <c r="L8" s="946">
        <v>29617809</v>
      </c>
      <c r="M8" s="946">
        <v>29617809</v>
      </c>
      <c r="N8" s="946">
        <v>29617811</v>
      </c>
      <c r="O8" s="953">
        <f>SUM(C8:N8)</f>
        <v>355413710.16666669</v>
      </c>
      <c r="P8" s="943">
        <f>'01 Mérleg'!F11</f>
        <v>355413710</v>
      </c>
      <c r="Q8" s="943">
        <f>P8-O8</f>
        <v>-0.16666668653488159</v>
      </c>
    </row>
    <row r="9" spans="1:17" ht="15.95" customHeight="1" x14ac:dyDescent="0.2">
      <c r="A9" s="954" t="s">
        <v>1407</v>
      </c>
      <c r="B9" s="945" t="s">
        <v>8</v>
      </c>
      <c r="C9" s="946">
        <v>200000</v>
      </c>
      <c r="D9" s="946">
        <v>350000000</v>
      </c>
      <c r="E9" s="946">
        <v>210000000</v>
      </c>
      <c r="F9" s="946">
        <v>5000000</v>
      </c>
      <c r="G9" s="946">
        <v>20000000</v>
      </c>
      <c r="H9" s="946">
        <v>5000000</v>
      </c>
      <c r="I9" s="946">
        <v>5000000</v>
      </c>
      <c r="J9" s="946">
        <v>5000000</v>
      </c>
      <c r="K9" s="946">
        <v>210000000</v>
      </c>
      <c r="L9" s="946">
        <v>5000000</v>
      </c>
      <c r="M9" s="946">
        <v>5000000</v>
      </c>
      <c r="N9" s="946">
        <v>22945527</v>
      </c>
      <c r="O9" s="953">
        <f t="shared" ref="O9:O16" si="0">SUM(C9:N9)</f>
        <v>843145527</v>
      </c>
      <c r="P9" s="943">
        <f>'01 Mérleg'!F12</f>
        <v>843145527</v>
      </c>
      <c r="Q9" s="943">
        <f>P9-O9</f>
        <v>0</v>
      </c>
    </row>
    <row r="10" spans="1:17" ht="15.95" customHeight="1" x14ac:dyDescent="0.2">
      <c r="A10" s="954" t="s">
        <v>1409</v>
      </c>
      <c r="B10" s="945" t="s">
        <v>10</v>
      </c>
      <c r="C10" s="946">
        <f>P10/12</f>
        <v>3503340.5833333335</v>
      </c>
      <c r="D10" s="946">
        <v>3503341</v>
      </c>
      <c r="E10" s="946">
        <v>3503341</v>
      </c>
      <c r="F10" s="946">
        <v>3503341</v>
      </c>
      <c r="G10" s="946">
        <v>3503341</v>
      </c>
      <c r="H10" s="946">
        <v>3503341</v>
      </c>
      <c r="I10" s="946">
        <v>3503341</v>
      </c>
      <c r="J10" s="946">
        <v>3503341</v>
      </c>
      <c r="K10" s="946">
        <v>3503341</v>
      </c>
      <c r="L10" s="946">
        <v>3503341</v>
      </c>
      <c r="M10" s="946">
        <v>3503341</v>
      </c>
      <c r="N10" s="946">
        <v>3503336</v>
      </c>
      <c r="O10" s="953">
        <f t="shared" si="0"/>
        <v>42040086.583333336</v>
      </c>
      <c r="P10" s="943">
        <f>'01 Mérleg'!F13</f>
        <v>42040087</v>
      </c>
      <c r="Q10" s="943">
        <f t="shared" ref="Q10:Q18" si="1">P10-O10</f>
        <v>0.4166666641831398</v>
      </c>
    </row>
    <row r="11" spans="1:17" ht="15.95" customHeight="1" x14ac:dyDescent="0.2">
      <c r="A11" s="952" t="s">
        <v>1410</v>
      </c>
      <c r="B11" s="945" t="s">
        <v>12</v>
      </c>
      <c r="C11" s="946">
        <v>0</v>
      </c>
      <c r="D11" s="946">
        <v>0</v>
      </c>
      <c r="E11" s="946">
        <v>0</v>
      </c>
      <c r="F11" s="946">
        <v>0</v>
      </c>
      <c r="G11" s="946">
        <v>0</v>
      </c>
      <c r="H11" s="946">
        <v>0</v>
      </c>
      <c r="I11" s="946">
        <v>0</v>
      </c>
      <c r="J11" s="946">
        <v>0</v>
      </c>
      <c r="K11" s="946">
        <v>0</v>
      </c>
      <c r="L11" s="946">
        <v>0</v>
      </c>
      <c r="M11" s="946">
        <v>0</v>
      </c>
      <c r="N11" s="946">
        <v>0</v>
      </c>
      <c r="O11" s="953">
        <f t="shared" si="0"/>
        <v>0</v>
      </c>
      <c r="P11" s="943">
        <f>'01 Mérleg'!F14</f>
        <v>0</v>
      </c>
      <c r="Q11" s="943">
        <f t="shared" si="1"/>
        <v>0</v>
      </c>
    </row>
    <row r="12" spans="1:17" ht="15.95" customHeight="1" x14ac:dyDescent="0.2">
      <c r="A12" s="954" t="s">
        <v>1411</v>
      </c>
      <c r="B12" s="945" t="s">
        <v>1631</v>
      </c>
      <c r="C12" s="946">
        <v>0</v>
      </c>
      <c r="D12" s="946">
        <v>0</v>
      </c>
      <c r="E12" s="946">
        <v>104880727</v>
      </c>
      <c r="F12" s="946">
        <v>0</v>
      </c>
      <c r="G12" s="946">
        <v>0</v>
      </c>
      <c r="H12" s="946">
        <v>9823000</v>
      </c>
      <c r="I12" s="946">
        <v>0</v>
      </c>
      <c r="J12" s="946">
        <v>0</v>
      </c>
      <c r="K12" s="946">
        <v>0</v>
      </c>
      <c r="L12" s="946">
        <v>0</v>
      </c>
      <c r="M12" s="946">
        <v>0</v>
      </c>
      <c r="N12" s="946">
        <v>0</v>
      </c>
      <c r="O12" s="953">
        <f t="shared" si="0"/>
        <v>114703727</v>
      </c>
      <c r="P12" s="943">
        <f>'01 Mérleg'!F18</f>
        <v>114703727</v>
      </c>
      <c r="Q12" s="943">
        <f t="shared" si="1"/>
        <v>0</v>
      </c>
    </row>
    <row r="13" spans="1:17" ht="15.95" customHeight="1" x14ac:dyDescent="0.2">
      <c r="A13" s="954" t="s">
        <v>1412</v>
      </c>
      <c r="B13" s="945" t="s">
        <v>20</v>
      </c>
      <c r="C13" s="946">
        <v>0</v>
      </c>
      <c r="D13" s="946">
        <v>0</v>
      </c>
      <c r="E13" s="946">
        <v>6692913</v>
      </c>
      <c r="F13" s="946">
        <v>0</v>
      </c>
      <c r="G13" s="946">
        <v>0</v>
      </c>
      <c r="H13" s="946">
        <v>0</v>
      </c>
      <c r="I13" s="946">
        <v>0</v>
      </c>
      <c r="J13" s="946">
        <v>0</v>
      </c>
      <c r="K13" s="946">
        <v>0</v>
      </c>
      <c r="L13" s="946">
        <v>0</v>
      </c>
      <c r="M13" s="946">
        <v>0</v>
      </c>
      <c r="N13" s="946">
        <v>0</v>
      </c>
      <c r="O13" s="953">
        <f t="shared" si="0"/>
        <v>6692913</v>
      </c>
      <c r="P13" s="943">
        <f>'01 Mérleg'!F19</f>
        <v>6692913</v>
      </c>
      <c r="Q13" s="943">
        <f t="shared" si="1"/>
        <v>0</v>
      </c>
    </row>
    <row r="14" spans="1:17" ht="15.95" customHeight="1" x14ac:dyDescent="0.2">
      <c r="A14" s="952" t="s">
        <v>1413</v>
      </c>
      <c r="B14" s="945" t="s">
        <v>22</v>
      </c>
      <c r="C14" s="946">
        <v>0</v>
      </c>
      <c r="D14" s="946">
        <v>0</v>
      </c>
      <c r="E14" s="946">
        <v>0</v>
      </c>
      <c r="F14" s="946">
        <v>0</v>
      </c>
      <c r="G14" s="946">
        <v>0</v>
      </c>
      <c r="H14" s="946">
        <v>0</v>
      </c>
      <c r="I14" s="946">
        <v>0</v>
      </c>
      <c r="J14" s="946">
        <v>0</v>
      </c>
      <c r="K14" s="946">
        <v>0</v>
      </c>
      <c r="L14" s="946">
        <v>0</v>
      </c>
      <c r="M14" s="946">
        <v>0</v>
      </c>
      <c r="N14" s="946">
        <v>0</v>
      </c>
      <c r="O14" s="953">
        <f t="shared" si="0"/>
        <v>0</v>
      </c>
      <c r="P14" s="943">
        <f>'01 Mérleg'!F20</f>
        <v>0</v>
      </c>
      <c r="Q14" s="943">
        <f t="shared" si="1"/>
        <v>0</v>
      </c>
    </row>
    <row r="15" spans="1:17" ht="15.95" customHeight="1" x14ac:dyDescent="0.2">
      <c r="A15" s="954" t="s">
        <v>1414</v>
      </c>
      <c r="B15" s="947" t="s">
        <v>31</v>
      </c>
      <c r="C15" s="946">
        <v>640781493</v>
      </c>
      <c r="D15" s="946">
        <v>0</v>
      </c>
      <c r="E15" s="946">
        <v>0</v>
      </c>
      <c r="F15" s="946">
        <v>0</v>
      </c>
      <c r="G15" s="946">
        <v>0</v>
      </c>
      <c r="H15" s="946">
        <v>0</v>
      </c>
      <c r="I15" s="946">
        <v>0</v>
      </c>
      <c r="J15" s="946">
        <v>0</v>
      </c>
      <c r="K15" s="946">
        <v>0</v>
      </c>
      <c r="L15" s="946">
        <v>0</v>
      </c>
      <c r="M15" s="946">
        <v>0</v>
      </c>
      <c r="N15" s="946">
        <v>0</v>
      </c>
      <c r="O15" s="953">
        <f t="shared" si="0"/>
        <v>640781493</v>
      </c>
      <c r="P15" s="943">
        <f>'01 Mérleg'!F25</f>
        <v>640781493</v>
      </c>
      <c r="Q15" s="943">
        <f t="shared" si="1"/>
        <v>0</v>
      </c>
    </row>
    <row r="16" spans="1:17" ht="15.95" customHeight="1" x14ac:dyDescent="0.2">
      <c r="A16" s="954" t="s">
        <v>1633</v>
      </c>
      <c r="B16" s="947" t="s">
        <v>1616</v>
      </c>
      <c r="C16" s="946">
        <v>0</v>
      </c>
      <c r="D16" s="946">
        <v>0</v>
      </c>
      <c r="E16" s="946">
        <v>0</v>
      </c>
      <c r="F16" s="946">
        <v>0</v>
      </c>
      <c r="G16" s="946">
        <v>0</v>
      </c>
      <c r="H16" s="946">
        <v>0</v>
      </c>
      <c r="I16" s="946">
        <v>0</v>
      </c>
      <c r="J16" s="946">
        <v>0</v>
      </c>
      <c r="K16" s="946">
        <v>0</v>
      </c>
      <c r="L16" s="946">
        <v>0</v>
      </c>
      <c r="M16" s="946">
        <v>0</v>
      </c>
      <c r="N16" s="946">
        <v>0</v>
      </c>
      <c r="O16" s="953">
        <f t="shared" si="0"/>
        <v>0</v>
      </c>
      <c r="P16" s="943">
        <f>'01 Mérleg'!F26</f>
        <v>0</v>
      </c>
      <c r="Q16" s="943">
        <f t="shared" si="1"/>
        <v>0</v>
      </c>
    </row>
    <row r="17" spans="1:17" ht="15.95" customHeight="1" x14ac:dyDescent="0.2">
      <c r="A17" s="952" t="s">
        <v>1634</v>
      </c>
      <c r="B17" s="947" t="s">
        <v>1617</v>
      </c>
      <c r="C17" s="946">
        <f>P17/12</f>
        <v>45602244.666666664</v>
      </c>
      <c r="D17" s="946">
        <v>45602245</v>
      </c>
      <c r="E17" s="946">
        <v>45602245</v>
      </c>
      <c r="F17" s="946">
        <v>45602245</v>
      </c>
      <c r="G17" s="946">
        <v>45602245</v>
      </c>
      <c r="H17" s="946">
        <v>45602245</v>
      </c>
      <c r="I17" s="946">
        <v>45602245</v>
      </c>
      <c r="J17" s="946">
        <v>45602245</v>
      </c>
      <c r="K17" s="946">
        <v>45602245</v>
      </c>
      <c r="L17" s="946">
        <v>45602245</v>
      </c>
      <c r="M17" s="946">
        <v>45602245</v>
      </c>
      <c r="N17" s="946">
        <v>45602241</v>
      </c>
      <c r="O17" s="953">
        <f>SUM(C17:N17)</f>
        <v>547226935.66666663</v>
      </c>
      <c r="P17" s="943">
        <f>'01 Mérleg'!F27</f>
        <v>547226936</v>
      </c>
      <c r="Q17" s="943">
        <f t="shared" si="1"/>
        <v>0.33333337306976318</v>
      </c>
    </row>
    <row r="18" spans="1:17" ht="15.95" customHeight="1" thickBot="1" x14ac:dyDescent="0.25">
      <c r="A18" s="964"/>
      <c r="B18" s="965" t="s">
        <v>1635</v>
      </c>
      <c r="C18" s="966">
        <f>SUM(C8:C17)</f>
        <v>719704887.41666663</v>
      </c>
      <c r="D18" s="966">
        <f t="shared" ref="D18:N18" si="2">SUM(D8:D17)</f>
        <v>428723395</v>
      </c>
      <c r="E18" s="966">
        <f t="shared" si="2"/>
        <v>400297035</v>
      </c>
      <c r="F18" s="966">
        <f t="shared" si="2"/>
        <v>83723395</v>
      </c>
      <c r="G18" s="966">
        <f t="shared" si="2"/>
        <v>98723395</v>
      </c>
      <c r="H18" s="966">
        <f t="shared" si="2"/>
        <v>93546395</v>
      </c>
      <c r="I18" s="966">
        <f t="shared" si="2"/>
        <v>83723395</v>
      </c>
      <c r="J18" s="966">
        <f t="shared" si="2"/>
        <v>83723395</v>
      </c>
      <c r="K18" s="966">
        <f t="shared" si="2"/>
        <v>288723395</v>
      </c>
      <c r="L18" s="966">
        <f t="shared" si="2"/>
        <v>83723395</v>
      </c>
      <c r="M18" s="966">
        <f t="shared" si="2"/>
        <v>83723395</v>
      </c>
      <c r="N18" s="966">
        <f t="shared" si="2"/>
        <v>101668915</v>
      </c>
      <c r="O18" s="967">
        <f>SUM(C18:N18)</f>
        <v>2550004392.4166665</v>
      </c>
      <c r="P18" s="943">
        <f>SUM(P8:P17)</f>
        <v>2550004393</v>
      </c>
      <c r="Q18" s="943">
        <f t="shared" si="1"/>
        <v>0.58333349227905273</v>
      </c>
    </row>
    <row r="19" spans="1:17" ht="15.95" customHeight="1" x14ac:dyDescent="0.2">
      <c r="A19" s="950" t="s">
        <v>1415</v>
      </c>
      <c r="B19" s="944"/>
      <c r="C19" s="946"/>
      <c r="D19" s="946"/>
      <c r="E19" s="946"/>
      <c r="F19" s="946"/>
      <c r="G19" s="946"/>
      <c r="H19" s="946"/>
      <c r="I19" s="946"/>
      <c r="J19" s="946"/>
      <c r="K19" s="946"/>
      <c r="L19" s="946"/>
      <c r="M19" s="946"/>
      <c r="N19" s="946"/>
      <c r="O19" s="953"/>
    </row>
    <row r="20" spans="1:17" ht="15.95" customHeight="1" x14ac:dyDescent="0.2">
      <c r="A20" s="959" t="s">
        <v>1406</v>
      </c>
      <c r="B20" s="955" t="s">
        <v>5</v>
      </c>
      <c r="C20" s="946">
        <v>32485775</v>
      </c>
      <c r="D20" s="946">
        <v>32485775</v>
      </c>
      <c r="E20" s="946">
        <v>32485775</v>
      </c>
      <c r="F20" s="946">
        <v>32485775</v>
      </c>
      <c r="G20" s="946">
        <v>32485775</v>
      </c>
      <c r="H20" s="946">
        <v>32485775</v>
      </c>
      <c r="I20" s="946">
        <v>32485775</v>
      </c>
      <c r="J20" s="946">
        <v>32485775</v>
      </c>
      <c r="K20" s="946">
        <v>32485775</v>
      </c>
      <c r="L20" s="946">
        <v>32485775</v>
      </c>
      <c r="M20" s="946">
        <v>32485775</v>
      </c>
      <c r="N20" s="946">
        <v>32485770</v>
      </c>
      <c r="O20" s="953">
        <f t="shared" ref="O20:O30" si="3">SUM(C20:N20)</f>
        <v>389829295</v>
      </c>
      <c r="P20" s="943">
        <f>'01 Mérleg'!C11</f>
        <v>389829295</v>
      </c>
      <c r="Q20" s="943">
        <f>P20-O20</f>
        <v>0</v>
      </c>
    </row>
    <row r="21" spans="1:17" ht="15.95" customHeight="1" x14ac:dyDescent="0.2">
      <c r="A21" s="959" t="s">
        <v>1407</v>
      </c>
      <c r="B21" s="955" t="s">
        <v>1636</v>
      </c>
      <c r="C21" s="946">
        <f>P21/12</f>
        <v>8431462.083333334</v>
      </c>
      <c r="D21" s="946">
        <v>8431461</v>
      </c>
      <c r="E21" s="946">
        <v>8431465</v>
      </c>
      <c r="F21" s="946">
        <v>8431461</v>
      </c>
      <c r="G21" s="946">
        <v>8431462</v>
      </c>
      <c r="H21" s="946">
        <v>8431462</v>
      </c>
      <c r="I21" s="946">
        <v>8431462</v>
      </c>
      <c r="J21" s="946">
        <v>8431462</v>
      </c>
      <c r="K21" s="946">
        <v>8431462</v>
      </c>
      <c r="L21" s="946">
        <v>8431462</v>
      </c>
      <c r="M21" s="946">
        <v>8431462</v>
      </c>
      <c r="N21" s="946">
        <v>8431462</v>
      </c>
      <c r="O21" s="953">
        <f t="shared" si="3"/>
        <v>101177545.08333334</v>
      </c>
      <c r="P21" s="943">
        <f>'01 Mérleg'!C12</f>
        <v>101177545</v>
      </c>
      <c r="Q21" s="943">
        <f t="shared" ref="Q21:Q31" si="4">P21-O21</f>
        <v>-8.3333343267440796E-2</v>
      </c>
    </row>
    <row r="22" spans="1:17" ht="15.95" customHeight="1" x14ac:dyDescent="0.2">
      <c r="A22" s="959" t="s">
        <v>1409</v>
      </c>
      <c r="B22" s="955" t="s">
        <v>9</v>
      </c>
      <c r="C22" s="946">
        <v>30535784</v>
      </c>
      <c r="D22" s="946">
        <v>30535778</v>
      </c>
      <c r="E22" s="946">
        <v>30535784</v>
      </c>
      <c r="F22" s="946">
        <v>30535784</v>
      </c>
      <c r="G22" s="946">
        <v>30535784</v>
      </c>
      <c r="H22" s="946">
        <v>30535784</v>
      </c>
      <c r="I22" s="946">
        <v>30535784</v>
      </c>
      <c r="J22" s="946">
        <v>30535784</v>
      </c>
      <c r="K22" s="946">
        <v>30535784</v>
      </c>
      <c r="L22" s="946">
        <v>30535784</v>
      </c>
      <c r="M22" s="946">
        <v>30535784</v>
      </c>
      <c r="N22" s="946">
        <v>30535784</v>
      </c>
      <c r="O22" s="953">
        <f t="shared" si="3"/>
        <v>366429402</v>
      </c>
      <c r="P22" s="943">
        <f>'01 Mérleg'!C13</f>
        <v>366429402</v>
      </c>
      <c r="Q22" s="943">
        <f t="shared" si="4"/>
        <v>0</v>
      </c>
    </row>
    <row r="23" spans="1:17" ht="15.95" customHeight="1" x14ac:dyDescent="0.2">
      <c r="A23" s="959" t="s">
        <v>1410</v>
      </c>
      <c r="B23" s="955" t="s">
        <v>11</v>
      </c>
      <c r="C23" s="946">
        <f>P23/12</f>
        <v>1274666.6666666667</v>
      </c>
      <c r="D23" s="946">
        <v>1274667</v>
      </c>
      <c r="E23" s="946">
        <v>1274667</v>
      </c>
      <c r="F23" s="946">
        <v>1274667</v>
      </c>
      <c r="G23" s="946">
        <v>1274667</v>
      </c>
      <c r="H23" s="946">
        <v>1274667</v>
      </c>
      <c r="I23" s="946">
        <v>1274667</v>
      </c>
      <c r="J23" s="946">
        <v>1274667</v>
      </c>
      <c r="K23" s="946">
        <v>1274667</v>
      </c>
      <c r="L23" s="946">
        <v>1274667</v>
      </c>
      <c r="M23" s="946">
        <v>1274667</v>
      </c>
      <c r="N23" s="946">
        <v>1274663</v>
      </c>
      <c r="O23" s="953">
        <f t="shared" si="3"/>
        <v>15295999.666666668</v>
      </c>
      <c r="P23" s="943">
        <f>'01 Mérleg'!C14</f>
        <v>15296000</v>
      </c>
      <c r="Q23" s="943">
        <f t="shared" si="4"/>
        <v>0.3333333320915699</v>
      </c>
    </row>
    <row r="24" spans="1:17" ht="15.95" customHeight="1" x14ac:dyDescent="0.2">
      <c r="A24" s="959" t="s">
        <v>1411</v>
      </c>
      <c r="B24" s="955" t="s">
        <v>13</v>
      </c>
      <c r="C24" s="946">
        <f>P24/12</f>
        <v>34249480.416666664</v>
      </c>
      <c r="D24" s="946">
        <v>34249485</v>
      </c>
      <c r="E24" s="946">
        <v>34249480</v>
      </c>
      <c r="F24" s="946">
        <v>34249480</v>
      </c>
      <c r="G24" s="946">
        <v>34249480</v>
      </c>
      <c r="H24" s="946">
        <v>34249480</v>
      </c>
      <c r="I24" s="946">
        <v>34249480</v>
      </c>
      <c r="J24" s="946">
        <v>34249480</v>
      </c>
      <c r="K24" s="946">
        <v>34249480</v>
      </c>
      <c r="L24" s="946">
        <v>34249480</v>
      </c>
      <c r="M24" s="946">
        <v>34249480</v>
      </c>
      <c r="N24" s="946">
        <v>34249480</v>
      </c>
      <c r="O24" s="953">
        <f t="shared" si="3"/>
        <v>410993765.41666663</v>
      </c>
      <c r="P24" s="943">
        <f>'01 Mérleg'!C15</f>
        <v>410993765</v>
      </c>
      <c r="Q24" s="943">
        <f t="shared" si="4"/>
        <v>-0.41666662693023682</v>
      </c>
    </row>
    <row r="25" spans="1:17" ht="15.95" customHeight="1" x14ac:dyDescent="0.2">
      <c r="A25" s="959" t="s">
        <v>1412</v>
      </c>
      <c r="B25" s="955" t="s">
        <v>17</v>
      </c>
      <c r="C25" s="946">
        <v>5000000</v>
      </c>
      <c r="D25" s="946">
        <v>5000000</v>
      </c>
      <c r="E25" s="946">
        <v>1684054</v>
      </c>
      <c r="F25" s="946">
        <v>2000000</v>
      </c>
      <c r="G25" s="946">
        <v>1000000</v>
      </c>
      <c r="H25" s="946">
        <v>35000000</v>
      </c>
      <c r="I25" s="946">
        <v>20000000</v>
      </c>
      <c r="J25" s="946">
        <v>10000000</v>
      </c>
      <c r="K25" s="946">
        <v>3000000</v>
      </c>
      <c r="L25" s="946">
        <v>1000000</v>
      </c>
      <c r="M25" s="946">
        <v>967268</v>
      </c>
      <c r="N25" s="946">
        <v>20000000</v>
      </c>
      <c r="O25" s="953">
        <f>SUM(C25:N25)</f>
        <v>104651322</v>
      </c>
      <c r="P25" s="943">
        <f>'01 Mérleg'!C18</f>
        <v>104651322</v>
      </c>
      <c r="Q25" s="943">
        <f t="shared" si="4"/>
        <v>0</v>
      </c>
    </row>
    <row r="26" spans="1:17" ht="15.95" customHeight="1" x14ac:dyDescent="0.2">
      <c r="A26" s="959" t="s">
        <v>1413</v>
      </c>
      <c r="B26" s="955" t="s">
        <v>19</v>
      </c>
      <c r="C26" s="946">
        <v>5000000</v>
      </c>
      <c r="D26" s="946">
        <v>5000000</v>
      </c>
      <c r="E26" s="946">
        <v>5463654</v>
      </c>
      <c r="F26" s="946">
        <v>5000000</v>
      </c>
      <c r="G26" s="946">
        <v>5000000</v>
      </c>
      <c r="H26" s="946">
        <v>50000000</v>
      </c>
      <c r="I26" s="946">
        <v>10000000</v>
      </c>
      <c r="J26" s="946">
        <v>100000000</v>
      </c>
      <c r="K26" s="946">
        <v>50000000</v>
      </c>
      <c r="L26" s="946">
        <v>50000000</v>
      </c>
      <c r="M26" s="946">
        <v>10000000</v>
      </c>
      <c r="N26" s="946">
        <v>907474</v>
      </c>
      <c r="O26" s="953">
        <f>SUM(C26:N26)</f>
        <v>296371128</v>
      </c>
      <c r="P26" s="943">
        <f>'01 Mérleg'!C19</f>
        <v>296371128</v>
      </c>
      <c r="Q26" s="943">
        <f t="shared" si="4"/>
        <v>0</v>
      </c>
    </row>
    <row r="27" spans="1:17" ht="15.95" customHeight="1" x14ac:dyDescent="0.2">
      <c r="A27" s="959" t="s">
        <v>1414</v>
      </c>
      <c r="B27" s="955" t="s">
        <v>21</v>
      </c>
      <c r="C27" s="946">
        <v>0</v>
      </c>
      <c r="D27" s="946">
        <v>7715000</v>
      </c>
      <c r="E27" s="946">
        <v>0</v>
      </c>
      <c r="F27" s="946">
        <v>0</v>
      </c>
      <c r="G27" s="946">
        <v>0</v>
      </c>
      <c r="H27" s="946">
        <v>0</v>
      </c>
      <c r="I27" s="946">
        <v>0</v>
      </c>
      <c r="J27" s="946">
        <v>0</v>
      </c>
      <c r="K27" s="946">
        <v>0</v>
      </c>
      <c r="L27" s="946">
        <v>0</v>
      </c>
      <c r="M27" s="946">
        <v>0</v>
      </c>
      <c r="N27" s="946">
        <v>0</v>
      </c>
      <c r="O27" s="953">
        <f t="shared" si="3"/>
        <v>7715000</v>
      </c>
      <c r="P27" s="943">
        <f>'01 Mérleg'!C20</f>
        <v>7715000</v>
      </c>
      <c r="Q27" s="943">
        <f t="shared" si="4"/>
        <v>0</v>
      </c>
    </row>
    <row r="28" spans="1:17" ht="15.95" customHeight="1" x14ac:dyDescent="0.2">
      <c r="A28" s="959" t="s">
        <v>1633</v>
      </c>
      <c r="B28" s="955" t="s">
        <v>1637</v>
      </c>
      <c r="C28" s="946">
        <f>P28/12</f>
        <v>45602244.666666664</v>
      </c>
      <c r="D28" s="946">
        <v>45602245</v>
      </c>
      <c r="E28" s="946">
        <v>45602245</v>
      </c>
      <c r="F28" s="946">
        <v>45602245</v>
      </c>
      <c r="G28" s="946">
        <v>45602245</v>
      </c>
      <c r="H28" s="946">
        <v>45602245</v>
      </c>
      <c r="I28" s="946">
        <v>45602245</v>
      </c>
      <c r="J28" s="946">
        <v>45602245</v>
      </c>
      <c r="K28" s="946">
        <v>45602245</v>
      </c>
      <c r="L28" s="946">
        <v>45602245</v>
      </c>
      <c r="M28" s="946">
        <v>45602245</v>
      </c>
      <c r="N28" s="946">
        <v>45602241</v>
      </c>
      <c r="O28" s="953">
        <f>SUM(C28:N28)</f>
        <v>547226935.66666663</v>
      </c>
      <c r="P28" s="943">
        <f>'01 Mérleg'!C25</f>
        <v>547226936</v>
      </c>
      <c r="Q28" s="943">
        <f t="shared" si="4"/>
        <v>0.33333337306976318</v>
      </c>
    </row>
    <row r="29" spans="1:17" ht="15.95" customHeight="1" x14ac:dyDescent="0.2">
      <c r="A29" s="959" t="s">
        <v>1634</v>
      </c>
      <c r="B29" s="955" t="s">
        <v>1638</v>
      </c>
      <c r="C29" s="946">
        <v>10314000</v>
      </c>
      <c r="D29" s="946">
        <v>0</v>
      </c>
      <c r="E29" s="946">
        <v>0</v>
      </c>
      <c r="F29" s="946">
        <v>0</v>
      </c>
      <c r="G29" s="946">
        <v>0</v>
      </c>
      <c r="H29" s="946">
        <v>0</v>
      </c>
      <c r="I29" s="946">
        <v>0</v>
      </c>
      <c r="J29" s="946">
        <v>0</v>
      </c>
      <c r="K29" s="946">
        <v>0</v>
      </c>
      <c r="L29" s="946">
        <v>0</v>
      </c>
      <c r="M29" s="946">
        <v>0</v>
      </c>
      <c r="N29" s="946">
        <v>0</v>
      </c>
      <c r="O29" s="953">
        <f>SUM(C29:N29)</f>
        <v>10314000</v>
      </c>
      <c r="P29" s="943">
        <f>'01 Mérleg'!C26</f>
        <v>10314000</v>
      </c>
      <c r="Q29" s="943">
        <f t="shared" si="4"/>
        <v>0</v>
      </c>
    </row>
    <row r="30" spans="1:17" ht="15.95" customHeight="1" x14ac:dyDescent="0.2">
      <c r="A30" s="959" t="s">
        <v>1639</v>
      </c>
      <c r="B30" s="955" t="s">
        <v>1615</v>
      </c>
      <c r="C30" s="956">
        <v>0</v>
      </c>
      <c r="D30" s="956">
        <v>0</v>
      </c>
      <c r="E30" s="956">
        <v>0</v>
      </c>
      <c r="F30" s="956">
        <v>0</v>
      </c>
      <c r="G30" s="956">
        <v>300000000</v>
      </c>
      <c r="H30" s="946">
        <v>0</v>
      </c>
      <c r="I30" s="946">
        <v>0</v>
      </c>
      <c r="J30" s="946">
        <v>0</v>
      </c>
      <c r="K30" s="946">
        <v>0</v>
      </c>
      <c r="L30" s="946">
        <v>0</v>
      </c>
      <c r="M30" s="946">
        <v>0</v>
      </c>
      <c r="N30" s="946">
        <v>0</v>
      </c>
      <c r="O30" s="953">
        <f t="shared" si="3"/>
        <v>300000000</v>
      </c>
      <c r="P30" s="943">
        <f>'01 Mérleg'!C27</f>
        <v>300000000</v>
      </c>
      <c r="Q30" s="943">
        <f t="shared" si="4"/>
        <v>0</v>
      </c>
    </row>
    <row r="31" spans="1:17" ht="15.95" customHeight="1" thickBot="1" x14ac:dyDescent="0.25">
      <c r="A31" s="964"/>
      <c r="B31" s="965" t="s">
        <v>1640</v>
      </c>
      <c r="C31" s="966">
        <f>SUM(C20:C30)</f>
        <v>172893412.83333334</v>
      </c>
      <c r="D31" s="966">
        <f t="shared" ref="D31:N31" si="5">SUM(D20:D30)</f>
        <v>170294411</v>
      </c>
      <c r="E31" s="966">
        <f t="shared" si="5"/>
        <v>159727124</v>
      </c>
      <c r="F31" s="966">
        <f t="shared" si="5"/>
        <v>159579412</v>
      </c>
      <c r="G31" s="966">
        <f t="shared" si="5"/>
        <v>458579413</v>
      </c>
      <c r="H31" s="966">
        <f t="shared" si="5"/>
        <v>237579413</v>
      </c>
      <c r="I31" s="966">
        <f t="shared" si="5"/>
        <v>182579413</v>
      </c>
      <c r="J31" s="966">
        <f t="shared" si="5"/>
        <v>262579413</v>
      </c>
      <c r="K31" s="966">
        <f t="shared" si="5"/>
        <v>205579413</v>
      </c>
      <c r="L31" s="966">
        <f t="shared" si="5"/>
        <v>203579413</v>
      </c>
      <c r="M31" s="966">
        <f t="shared" si="5"/>
        <v>163546681</v>
      </c>
      <c r="N31" s="966">
        <f t="shared" si="5"/>
        <v>173486874</v>
      </c>
      <c r="O31" s="967">
        <f>SUM(C31:N31)</f>
        <v>2550004392.8333335</v>
      </c>
      <c r="P31" s="943">
        <f>SUM(P20:P30)</f>
        <v>2550004393</v>
      </c>
      <c r="Q31" s="943">
        <f t="shared" si="4"/>
        <v>0.16666650772094727</v>
      </c>
    </row>
    <row r="32" spans="1:17" ht="13.5" thickBot="1" x14ac:dyDescent="0.25">
      <c r="A32" s="960"/>
      <c r="B32" s="961"/>
      <c r="C32" s="957"/>
      <c r="D32" s="957"/>
      <c r="E32" s="957"/>
      <c r="F32" s="957"/>
      <c r="G32" s="957"/>
      <c r="H32" s="957"/>
      <c r="I32" s="957"/>
      <c r="J32" s="957"/>
      <c r="K32" s="957"/>
      <c r="L32" s="957"/>
      <c r="M32" s="957"/>
      <c r="N32" s="957"/>
      <c r="O32" s="957"/>
      <c r="P32" s="943"/>
      <c r="Q32" s="943"/>
    </row>
    <row r="33" spans="1:15" ht="14.25" x14ac:dyDescent="0.2">
      <c r="A33" s="1029" t="s">
        <v>1643</v>
      </c>
      <c r="B33" s="1030"/>
      <c r="C33" s="968" t="s">
        <v>1392</v>
      </c>
      <c r="D33" s="968" t="s">
        <v>1393</v>
      </c>
      <c r="E33" s="968" t="s">
        <v>1394</v>
      </c>
      <c r="F33" s="968" t="s">
        <v>1395</v>
      </c>
      <c r="G33" s="968" t="s">
        <v>1396</v>
      </c>
      <c r="H33" s="968" t="s">
        <v>1397</v>
      </c>
      <c r="I33" s="968" t="s">
        <v>1398</v>
      </c>
      <c r="J33" s="968" t="s">
        <v>1399</v>
      </c>
      <c r="K33" s="968" t="s">
        <v>1400</v>
      </c>
      <c r="L33" s="968" t="s">
        <v>1401</v>
      </c>
      <c r="M33" s="968" t="s">
        <v>1402</v>
      </c>
      <c r="N33" s="969" t="s">
        <v>1403</v>
      </c>
      <c r="O33" s="942"/>
    </row>
    <row r="34" spans="1:15" ht="16.5" customHeight="1" x14ac:dyDescent="0.2">
      <c r="A34" s="970"/>
      <c r="B34" s="944" t="s">
        <v>1642</v>
      </c>
      <c r="C34" s="946">
        <f t="shared" ref="C34:N34" si="6">SUM(C18-C31)</f>
        <v>546811474.58333325</v>
      </c>
      <c r="D34" s="946">
        <f t="shared" si="6"/>
        <v>258428984</v>
      </c>
      <c r="E34" s="946">
        <f t="shared" si="6"/>
        <v>240569911</v>
      </c>
      <c r="F34" s="946">
        <f t="shared" si="6"/>
        <v>-75856017</v>
      </c>
      <c r="G34" s="946">
        <f t="shared" si="6"/>
        <v>-359856018</v>
      </c>
      <c r="H34" s="946">
        <f t="shared" si="6"/>
        <v>-144033018</v>
      </c>
      <c r="I34" s="946">
        <f t="shared" si="6"/>
        <v>-98856018</v>
      </c>
      <c r="J34" s="946">
        <f t="shared" si="6"/>
        <v>-178856018</v>
      </c>
      <c r="K34" s="946">
        <f t="shared" si="6"/>
        <v>83143982</v>
      </c>
      <c r="L34" s="946">
        <f t="shared" si="6"/>
        <v>-119856018</v>
      </c>
      <c r="M34" s="946">
        <f t="shared" si="6"/>
        <v>-79823286</v>
      </c>
      <c r="N34" s="971">
        <f t="shared" si="6"/>
        <v>-71817959</v>
      </c>
      <c r="O34" s="942"/>
    </row>
    <row r="35" spans="1:15" ht="18" customHeight="1" x14ac:dyDescent="0.2">
      <c r="A35" s="972"/>
      <c r="B35" s="962" t="s">
        <v>1641</v>
      </c>
      <c r="C35" s="963">
        <f>C34</f>
        <v>546811474.58333325</v>
      </c>
      <c r="D35" s="963">
        <f>C35+D34</f>
        <v>805240458.58333325</v>
      </c>
      <c r="E35" s="963">
        <f t="shared" ref="E35:N35" si="7">D35+E34</f>
        <v>1045810369.5833333</v>
      </c>
      <c r="F35" s="963">
        <f t="shared" si="7"/>
        <v>969954352.58333325</v>
      </c>
      <c r="G35" s="963">
        <f t="shared" si="7"/>
        <v>610098334.58333325</v>
      </c>
      <c r="H35" s="963">
        <f t="shared" si="7"/>
        <v>466065316.58333325</v>
      </c>
      <c r="I35" s="963">
        <f t="shared" si="7"/>
        <v>367209298.58333325</v>
      </c>
      <c r="J35" s="963">
        <f t="shared" si="7"/>
        <v>188353280.58333325</v>
      </c>
      <c r="K35" s="963">
        <f t="shared" si="7"/>
        <v>271497262.58333325</v>
      </c>
      <c r="L35" s="963">
        <f t="shared" si="7"/>
        <v>151641244.58333325</v>
      </c>
      <c r="M35" s="963">
        <f t="shared" si="7"/>
        <v>71817958.583333254</v>
      </c>
      <c r="N35" s="973">
        <f t="shared" si="7"/>
        <v>-0.41666674613952637</v>
      </c>
      <c r="O35" s="958"/>
    </row>
    <row r="36" spans="1:15" ht="21" customHeight="1" thickBot="1" x14ac:dyDescent="0.25">
      <c r="A36" s="974"/>
      <c r="B36" s="975" t="s">
        <v>1644</v>
      </c>
      <c r="C36" s="976" t="s">
        <v>1645</v>
      </c>
      <c r="D36" s="976" t="s">
        <v>1645</v>
      </c>
      <c r="E36" s="976" t="s">
        <v>1645</v>
      </c>
      <c r="F36" s="976" t="s">
        <v>1646</v>
      </c>
      <c r="G36" s="976" t="s">
        <v>1646</v>
      </c>
      <c r="H36" s="976" t="s">
        <v>1646</v>
      </c>
      <c r="I36" s="976" t="s">
        <v>1646</v>
      </c>
      <c r="J36" s="976" t="s">
        <v>1646</v>
      </c>
      <c r="K36" s="976" t="s">
        <v>1646</v>
      </c>
      <c r="L36" s="976" t="s">
        <v>1646</v>
      </c>
      <c r="M36" s="976" t="s">
        <v>1646</v>
      </c>
      <c r="N36" s="977" t="s">
        <v>1646</v>
      </c>
      <c r="O36" s="958"/>
    </row>
  </sheetData>
  <mergeCells count="4">
    <mergeCell ref="A33:B33"/>
    <mergeCell ref="A3:N3"/>
    <mergeCell ref="A4:N4"/>
    <mergeCell ref="A6:B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&amp;RPáty Község Önkormányzatának 2017. évi költségvetése
10. számú melléklet</oddHeader>
  </headerFooter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66.7109375" style="572" customWidth="1"/>
    <col min="2" max="2" width="14.85546875" style="572" customWidth="1"/>
    <col min="3" max="3" width="14.28515625" style="572" customWidth="1"/>
    <col min="4" max="4" width="13" style="572" customWidth="1"/>
    <col min="5" max="5" width="10.140625" style="572" customWidth="1"/>
    <col min="6" max="6" width="14.85546875" style="572" customWidth="1"/>
    <col min="7" max="7" width="14.28515625" style="572" customWidth="1"/>
    <col min="8" max="8" width="13" style="573" customWidth="1"/>
    <col min="9" max="9" width="10.140625" style="573" customWidth="1"/>
    <col min="10" max="10" width="10.85546875" style="573" bestFit="1" customWidth="1"/>
    <col min="11" max="16384" width="9.140625" style="573"/>
  </cols>
  <sheetData>
    <row r="1" spans="1:9" x14ac:dyDescent="0.2">
      <c r="A1" s="659" t="s">
        <v>1655</v>
      </c>
    </row>
    <row r="3" spans="1:9" ht="14.25" x14ac:dyDescent="0.2">
      <c r="A3" s="1034" t="s">
        <v>1327</v>
      </c>
      <c r="B3" s="1034"/>
      <c r="C3" s="1034"/>
      <c r="D3" s="1034"/>
      <c r="E3" s="1034"/>
      <c r="F3" s="1034"/>
      <c r="G3" s="1034"/>
      <c r="H3" s="1034"/>
      <c r="I3" s="1034"/>
    </row>
    <row r="4" spans="1:9" ht="14.25" x14ac:dyDescent="0.2">
      <c r="A4" s="1034" t="s">
        <v>1630</v>
      </c>
      <c r="B4" s="1034"/>
      <c r="C4" s="1034"/>
      <c r="D4" s="1034"/>
      <c r="E4" s="1034"/>
      <c r="F4" s="1034"/>
      <c r="G4" s="1034"/>
      <c r="H4" s="1034"/>
      <c r="I4" s="1034"/>
    </row>
    <row r="5" spans="1:9" ht="14.25" x14ac:dyDescent="0.2">
      <c r="A5" s="1034" t="s">
        <v>1565</v>
      </c>
      <c r="B5" s="1034"/>
      <c r="C5" s="1034"/>
      <c r="D5" s="1034"/>
      <c r="E5" s="1034"/>
      <c r="F5" s="1034"/>
      <c r="G5" s="1034"/>
      <c r="H5" s="1034"/>
      <c r="I5" s="1034"/>
    </row>
    <row r="6" spans="1:9" ht="13.5" thickBot="1" x14ac:dyDescent="0.25"/>
    <row r="7" spans="1:9" x14ac:dyDescent="0.2">
      <c r="A7" s="1038" t="s">
        <v>1538</v>
      </c>
      <c r="B7" s="1040" t="s">
        <v>1522</v>
      </c>
      <c r="C7" s="1036" t="s">
        <v>1522</v>
      </c>
      <c r="D7" s="1036" t="s">
        <v>1522</v>
      </c>
      <c r="E7" s="1036" t="s">
        <v>1522</v>
      </c>
      <c r="F7" s="1035" t="s">
        <v>1567</v>
      </c>
      <c r="G7" s="1036" t="s">
        <v>1522</v>
      </c>
      <c r="H7" s="1036" t="s">
        <v>1522</v>
      </c>
      <c r="I7" s="1037" t="s">
        <v>1522</v>
      </c>
    </row>
    <row r="8" spans="1:9" ht="25.5" x14ac:dyDescent="0.2">
      <c r="A8" s="1039"/>
      <c r="B8" s="574" t="s">
        <v>1404</v>
      </c>
      <c r="C8" s="575" t="s">
        <v>1521</v>
      </c>
      <c r="D8" s="575" t="s">
        <v>1520</v>
      </c>
      <c r="E8" s="827" t="s">
        <v>1519</v>
      </c>
      <c r="F8" s="837" t="s">
        <v>1404</v>
      </c>
      <c r="G8" s="575" t="s">
        <v>1521</v>
      </c>
      <c r="H8" s="575" t="s">
        <v>1520</v>
      </c>
      <c r="I8" s="576" t="s">
        <v>1519</v>
      </c>
    </row>
    <row r="9" spans="1:9" ht="23.25" customHeight="1" x14ac:dyDescent="0.2">
      <c r="A9" s="577" t="s">
        <v>1518</v>
      </c>
      <c r="B9" s="578">
        <f>SUM(B10:B12)+B15</f>
        <v>882234000</v>
      </c>
      <c r="C9" s="578">
        <f>SUM(C10:C12)+C15</f>
        <v>882234000</v>
      </c>
      <c r="D9" s="578">
        <f t="shared" ref="D9:E9" si="0">SUM(D10:D15)</f>
        <v>0</v>
      </c>
      <c r="E9" s="828">
        <f t="shared" si="0"/>
        <v>0</v>
      </c>
      <c r="F9" s="838">
        <f>SUM(F10:F12)+F15</f>
        <v>1240599324</v>
      </c>
      <c r="G9" s="578">
        <f>SUM(G10:G12)+G15</f>
        <v>1240599324</v>
      </c>
      <c r="H9" s="578">
        <f t="shared" ref="H9:I9" si="1">SUM(H10:H15)</f>
        <v>0</v>
      </c>
      <c r="I9" s="839">
        <f t="shared" si="1"/>
        <v>0</v>
      </c>
    </row>
    <row r="10" spans="1:9" x14ac:dyDescent="0.2">
      <c r="A10" s="433" t="s">
        <v>1537</v>
      </c>
      <c r="B10" s="579">
        <f>SUM(C10,E10)</f>
        <v>23520000</v>
      </c>
      <c r="C10" s="579">
        <f>'12 ÖNKORM'!C10+'13 PH'!C10+'14 OVI'!C10+'15 KÖZMŰV'!C10</f>
        <v>23520000</v>
      </c>
      <c r="D10" s="579">
        <v>0</v>
      </c>
      <c r="E10" s="829">
        <v>0</v>
      </c>
      <c r="F10" s="840">
        <f>SUM(G10,I10)</f>
        <v>42040087</v>
      </c>
      <c r="G10" s="579">
        <f>'12 ÖNKORM'!G10+'13 PH'!G10+'14 OVI'!G10+'15 KÖZMŰV'!G10</f>
        <v>42040087</v>
      </c>
      <c r="H10" s="579">
        <v>0</v>
      </c>
      <c r="I10" s="841">
        <v>0</v>
      </c>
    </row>
    <row r="11" spans="1:9" x14ac:dyDescent="0.2">
      <c r="A11" s="433" t="s">
        <v>1536</v>
      </c>
      <c r="B11" s="579">
        <f t="shared" ref="B11:B15" si="2">SUM(C11,E11)</f>
        <v>503300290</v>
      </c>
      <c r="C11" s="579">
        <f>'12 ÖNKORM'!C11+'13 PH'!C11+'14 OVI'!C11+'15 KÖZMŰV'!C11</f>
        <v>503300290</v>
      </c>
      <c r="D11" s="579">
        <v>0</v>
      </c>
      <c r="E11" s="829">
        <v>0</v>
      </c>
      <c r="F11" s="840">
        <f t="shared" ref="F11:F15" si="3">SUM(G11,I11)</f>
        <v>843145527</v>
      </c>
      <c r="G11" s="579">
        <f>'12 ÖNKORM'!G11+'13 PH'!G11+'14 OVI'!G11+'15 KÖZMŰV'!G11</f>
        <v>843145527</v>
      </c>
      <c r="H11" s="579">
        <v>0</v>
      </c>
      <c r="I11" s="841">
        <v>0</v>
      </c>
    </row>
    <row r="12" spans="1:9" x14ac:dyDescent="0.2">
      <c r="A12" s="433" t="s">
        <v>1535</v>
      </c>
      <c r="B12" s="579">
        <f t="shared" si="2"/>
        <v>355413710</v>
      </c>
      <c r="C12" s="579">
        <f>'12 ÖNKORM'!C12+'13 PH'!C12+'14 OVI'!C12+'15 KÖZMŰV'!C12</f>
        <v>355413710</v>
      </c>
      <c r="D12" s="579">
        <v>0</v>
      </c>
      <c r="E12" s="829">
        <v>0</v>
      </c>
      <c r="F12" s="840">
        <f t="shared" si="3"/>
        <v>355413710</v>
      </c>
      <c r="G12" s="579">
        <f>'12 ÖNKORM'!G12+'13 PH'!G12+'14 OVI'!G12+'15 KÖZMŰV'!G12</f>
        <v>355413710</v>
      </c>
      <c r="H12" s="579">
        <v>0</v>
      </c>
      <c r="I12" s="841">
        <v>0</v>
      </c>
    </row>
    <row r="13" spans="1:9" x14ac:dyDescent="0.2">
      <c r="A13" s="435" t="s">
        <v>1534</v>
      </c>
      <c r="B13" s="579">
        <f t="shared" si="2"/>
        <v>316563710</v>
      </c>
      <c r="C13" s="579">
        <f>'12 ÖNKORM'!C13+'13 PH'!C13+'14 OVI'!C13+'15 KÖZMŰV'!C13</f>
        <v>316563710</v>
      </c>
      <c r="D13" s="581">
        <v>0</v>
      </c>
      <c r="E13" s="829">
        <v>0</v>
      </c>
      <c r="F13" s="840">
        <f t="shared" si="3"/>
        <v>316563710</v>
      </c>
      <c r="G13" s="579">
        <f>'12 ÖNKORM'!G13+'13 PH'!G13+'14 OVI'!G13+'15 KÖZMŰV'!G13</f>
        <v>316563710</v>
      </c>
      <c r="H13" s="581">
        <v>0</v>
      </c>
      <c r="I13" s="841">
        <v>0</v>
      </c>
    </row>
    <row r="14" spans="1:9" x14ac:dyDescent="0.2">
      <c r="A14" s="435" t="s">
        <v>1499</v>
      </c>
      <c r="B14" s="579">
        <f t="shared" si="2"/>
        <v>38850000</v>
      </c>
      <c r="C14" s="579">
        <f>'12 ÖNKORM'!C14+'13 PH'!C14+'14 OVI'!C14+'15 KÖZMŰV'!C14</f>
        <v>38850000</v>
      </c>
      <c r="D14" s="581">
        <v>0</v>
      </c>
      <c r="E14" s="829">
        <v>0</v>
      </c>
      <c r="F14" s="840">
        <f t="shared" si="3"/>
        <v>38850000</v>
      </c>
      <c r="G14" s="579">
        <f>'12 ÖNKORM'!G14+'13 PH'!G14+'14 OVI'!G14+'15 KÖZMŰV'!G14</f>
        <v>38850000</v>
      </c>
      <c r="H14" s="581">
        <v>0</v>
      </c>
      <c r="I14" s="841">
        <v>0</v>
      </c>
    </row>
    <row r="15" spans="1:9" x14ac:dyDescent="0.2">
      <c r="A15" s="433" t="s">
        <v>1533</v>
      </c>
      <c r="B15" s="579">
        <f t="shared" si="2"/>
        <v>0</v>
      </c>
      <c r="C15" s="579">
        <f>'12 ÖNKORM'!C15+'13 PH'!C15+'14 OVI'!C15+'15 KÖZMŰV'!C15</f>
        <v>0</v>
      </c>
      <c r="D15" s="579">
        <v>0</v>
      </c>
      <c r="E15" s="829">
        <v>0</v>
      </c>
      <c r="F15" s="840">
        <f t="shared" si="3"/>
        <v>0</v>
      </c>
      <c r="G15" s="579">
        <f>'12 ÖNKORM'!G15+'13 PH'!G15+'14 OVI'!G15+'15 KÖZMŰV'!G15</f>
        <v>0</v>
      </c>
      <c r="H15" s="579">
        <v>0</v>
      </c>
      <c r="I15" s="841">
        <v>0</v>
      </c>
    </row>
    <row r="16" spans="1:9" ht="13.5" x14ac:dyDescent="0.25">
      <c r="A16" s="433"/>
      <c r="B16" s="583"/>
      <c r="C16" s="581"/>
      <c r="D16" s="581"/>
      <c r="E16" s="830"/>
      <c r="F16" s="842"/>
      <c r="G16" s="581"/>
      <c r="H16" s="581"/>
      <c r="I16" s="584"/>
    </row>
    <row r="17" spans="1:9" ht="13.5" thickBot="1" x14ac:dyDescent="0.25">
      <c r="A17" s="434"/>
      <c r="B17" s="585"/>
      <c r="C17" s="586"/>
      <c r="D17" s="586"/>
      <c r="E17" s="831"/>
      <c r="F17" s="843"/>
      <c r="G17" s="586"/>
      <c r="H17" s="586"/>
      <c r="I17" s="587"/>
    </row>
    <row r="18" spans="1:9" s="612" customFormat="1" ht="24" customHeight="1" thickTop="1" x14ac:dyDescent="0.2">
      <c r="A18" s="588" t="s">
        <v>1510</v>
      </c>
      <c r="B18" s="589">
        <f>SUM(B19:B21)</f>
        <v>9823000</v>
      </c>
      <c r="C18" s="589">
        <f t="shared" ref="C18:E18" si="4">SUM(C19:C21)</f>
        <v>9823000</v>
      </c>
      <c r="D18" s="589">
        <f t="shared" si="4"/>
        <v>0</v>
      </c>
      <c r="E18" s="832">
        <f t="shared" si="4"/>
        <v>0</v>
      </c>
      <c r="F18" s="844">
        <f>SUM(F19:F21)</f>
        <v>121396640</v>
      </c>
      <c r="G18" s="589">
        <f t="shared" ref="G18:I18" si="5">SUM(G19:G21)</f>
        <v>121396640</v>
      </c>
      <c r="H18" s="589">
        <f t="shared" si="5"/>
        <v>0</v>
      </c>
      <c r="I18" s="845">
        <f t="shared" si="5"/>
        <v>0</v>
      </c>
    </row>
    <row r="19" spans="1:9" x14ac:dyDescent="0.2">
      <c r="A19" s="433" t="s">
        <v>1532</v>
      </c>
      <c r="B19" s="579">
        <f t="shared" ref="B19:B21" si="6">SUM(C19,E19)</f>
        <v>0</v>
      </c>
      <c r="C19" s="579">
        <f>'12 ÖNKORM'!C19+'13 PH'!C19+'14 OVI'!C19+'15 KÖZMŰV'!C19</f>
        <v>0</v>
      </c>
      <c r="D19" s="579">
        <v>0</v>
      </c>
      <c r="E19" s="829">
        <v>0</v>
      </c>
      <c r="F19" s="840">
        <f t="shared" ref="F19:F21" si="7">SUM(G19,I19)</f>
        <v>6692913</v>
      </c>
      <c r="G19" s="579">
        <f>'12 ÖNKORM'!G19+'13 PH'!G19+'14 OVI'!G19+'15 KÖZMŰV'!G19</f>
        <v>6692913</v>
      </c>
      <c r="H19" s="579">
        <v>0</v>
      </c>
      <c r="I19" s="841">
        <v>0</v>
      </c>
    </row>
    <row r="20" spans="1:9" x14ac:dyDescent="0.2">
      <c r="A20" s="433" t="s">
        <v>1531</v>
      </c>
      <c r="B20" s="579">
        <f t="shared" si="6"/>
        <v>9823000</v>
      </c>
      <c r="C20" s="579">
        <f>'12 ÖNKORM'!C20+'13 PH'!C20+'14 OVI'!C20+'15 KÖZMŰV'!C20</f>
        <v>9823000</v>
      </c>
      <c r="D20" s="579">
        <v>0</v>
      </c>
      <c r="E20" s="829">
        <v>0</v>
      </c>
      <c r="F20" s="840">
        <f t="shared" si="7"/>
        <v>114703727</v>
      </c>
      <c r="G20" s="579">
        <f>'12 ÖNKORM'!G20+'13 PH'!G20+'14 OVI'!G20+'15 KÖZMŰV'!G20</f>
        <v>114703727</v>
      </c>
      <c r="H20" s="579">
        <v>0</v>
      </c>
      <c r="I20" s="841">
        <v>0</v>
      </c>
    </row>
    <row r="21" spans="1:9" x14ac:dyDescent="0.2">
      <c r="A21" s="433" t="s">
        <v>1530</v>
      </c>
      <c r="B21" s="579">
        <f t="shared" si="6"/>
        <v>0</v>
      </c>
      <c r="C21" s="579">
        <f>'12 ÖNKORM'!C21+'13 PH'!C21+'14 OVI'!C21+'15 KÖZMŰV'!C21</f>
        <v>0</v>
      </c>
      <c r="D21" s="579">
        <v>0</v>
      </c>
      <c r="E21" s="829">
        <v>0</v>
      </c>
      <c r="F21" s="840">
        <f t="shared" si="7"/>
        <v>0</v>
      </c>
      <c r="G21" s="579">
        <f>'12 ÖNKORM'!G21+'13 PH'!G21+'14 OVI'!G21+'15 KÖZMŰV'!G21</f>
        <v>0</v>
      </c>
      <c r="H21" s="579">
        <v>0</v>
      </c>
      <c r="I21" s="841">
        <v>0</v>
      </c>
    </row>
    <row r="22" spans="1:9" ht="13.5" x14ac:dyDescent="0.25">
      <c r="A22" s="433"/>
      <c r="B22" s="583"/>
      <c r="C22" s="581"/>
      <c r="D22" s="581"/>
      <c r="E22" s="830"/>
      <c r="F22" s="842"/>
      <c r="G22" s="581"/>
      <c r="H22" s="581"/>
      <c r="I22" s="584"/>
    </row>
    <row r="23" spans="1:9" ht="14.25" thickBot="1" x14ac:dyDescent="0.3">
      <c r="A23" s="869" t="s">
        <v>1529</v>
      </c>
      <c r="B23" s="870">
        <f>B9+B18</f>
        <v>892057000</v>
      </c>
      <c r="C23" s="870">
        <f t="shared" ref="C23:E23" si="8">C9+C18</f>
        <v>892057000</v>
      </c>
      <c r="D23" s="870">
        <f t="shared" si="8"/>
        <v>0</v>
      </c>
      <c r="E23" s="871">
        <f t="shared" si="8"/>
        <v>0</v>
      </c>
      <c r="F23" s="872">
        <f>F9+F18</f>
        <v>1361995964</v>
      </c>
      <c r="G23" s="870">
        <f t="shared" ref="G23:I23" si="9">G9+G18</f>
        <v>1361995964</v>
      </c>
      <c r="H23" s="870">
        <f t="shared" si="9"/>
        <v>0</v>
      </c>
      <c r="I23" s="873">
        <f t="shared" si="9"/>
        <v>0</v>
      </c>
    </row>
    <row r="24" spans="1:9" x14ac:dyDescent="0.2">
      <c r="A24" s="431" t="s">
        <v>1528</v>
      </c>
      <c r="B24" s="579">
        <f t="shared" ref="B24:B28" si="10">SUM(C24,E24)</f>
        <v>1180850000</v>
      </c>
      <c r="C24" s="591">
        <f t="shared" ref="C24:E24" si="11">SUM(C25:C28)</f>
        <v>1180850000</v>
      </c>
      <c r="D24" s="591">
        <f t="shared" si="11"/>
        <v>0</v>
      </c>
      <c r="E24" s="834">
        <f t="shared" si="11"/>
        <v>0</v>
      </c>
      <c r="F24" s="840">
        <f t="shared" ref="F24:F28" si="12">SUM(G24,I24)</f>
        <v>1188008429</v>
      </c>
      <c r="G24" s="591">
        <f t="shared" ref="G24:I24" si="13">SUM(G25:G28)</f>
        <v>1188008429</v>
      </c>
      <c r="H24" s="591">
        <f t="shared" si="13"/>
        <v>0</v>
      </c>
      <c r="I24" s="848">
        <f t="shared" si="13"/>
        <v>0</v>
      </c>
    </row>
    <row r="25" spans="1:9" x14ac:dyDescent="0.2">
      <c r="A25" s="430" t="s">
        <v>1527</v>
      </c>
      <c r="B25" s="420">
        <f t="shared" si="10"/>
        <v>641264000</v>
      </c>
      <c r="C25" s="422">
        <f>'12 ÖNKORM'!C25+'13 PH'!C25+'14 OVI'!C25+'15 KÖZMŰV'!C25</f>
        <v>641264000</v>
      </c>
      <c r="D25" s="422">
        <v>0</v>
      </c>
      <c r="E25" s="835">
        <v>0</v>
      </c>
      <c r="F25" s="849">
        <f t="shared" si="12"/>
        <v>640781493</v>
      </c>
      <c r="G25" s="422">
        <f>'12 ÖNKORM'!G25+'13 PH'!G25+'14 OVI'!G25+'15 KÖZMŰV'!G25</f>
        <v>640781493</v>
      </c>
      <c r="H25" s="422">
        <v>0</v>
      </c>
      <c r="I25" s="850">
        <v>0</v>
      </c>
    </row>
    <row r="26" spans="1:9" x14ac:dyDescent="0.2">
      <c r="A26" s="430" t="s">
        <v>1526</v>
      </c>
      <c r="B26" s="420">
        <f t="shared" si="10"/>
        <v>0</v>
      </c>
      <c r="C26" s="422">
        <f>'12 ÖNKORM'!C26+'13 PH'!C26+'14 OVI'!C26+'15 KÖZMŰV'!C26</f>
        <v>0</v>
      </c>
      <c r="D26" s="422">
        <v>0</v>
      </c>
      <c r="E26" s="835">
        <v>0</v>
      </c>
      <c r="F26" s="849">
        <f t="shared" si="12"/>
        <v>0</v>
      </c>
      <c r="G26" s="422">
        <f>'12 ÖNKORM'!G26+'13 PH'!G26+'14 OVI'!G26+'15 KÖZMŰV'!G26</f>
        <v>0</v>
      </c>
      <c r="H26" s="422">
        <v>0</v>
      </c>
      <c r="I26" s="850">
        <v>0</v>
      </c>
    </row>
    <row r="27" spans="1:9" x14ac:dyDescent="0.2">
      <c r="A27" s="430" t="s">
        <v>1525</v>
      </c>
      <c r="B27" s="420">
        <f t="shared" si="10"/>
        <v>539586000</v>
      </c>
      <c r="C27" s="422">
        <f>'12 ÖNKORM'!C27+'13 PH'!C27+'14 OVI'!C27+'15 KÖZMŰV'!C27</f>
        <v>539586000</v>
      </c>
      <c r="D27" s="422">
        <v>0</v>
      </c>
      <c r="E27" s="835">
        <v>0</v>
      </c>
      <c r="F27" s="849">
        <f t="shared" si="12"/>
        <v>547226936</v>
      </c>
      <c r="G27" s="422">
        <f>'12 ÖNKORM'!G27+'13 PH'!G27+'14 OVI'!G27+'15 KÖZMŰV'!G27</f>
        <v>547226936</v>
      </c>
      <c r="H27" s="422">
        <v>0</v>
      </c>
      <c r="I27" s="850">
        <v>0</v>
      </c>
    </row>
    <row r="28" spans="1:9" x14ac:dyDescent="0.2">
      <c r="A28" s="430" t="s">
        <v>1524</v>
      </c>
      <c r="B28" s="420">
        <f t="shared" si="10"/>
        <v>0</v>
      </c>
      <c r="C28" s="422">
        <f>'12 ÖNKORM'!C28+'13 PH'!C28+'14 OVI'!C28+'15 KÖZMŰV'!C28</f>
        <v>0</v>
      </c>
      <c r="D28" s="422">
        <v>0</v>
      </c>
      <c r="E28" s="835">
        <v>0</v>
      </c>
      <c r="F28" s="849">
        <f t="shared" si="12"/>
        <v>0</v>
      </c>
      <c r="G28" s="422">
        <f>'12 ÖNKORM'!G28+'13 PH'!G28+'14 OVI'!G28+'15 KÖZMŰV'!G28</f>
        <v>0</v>
      </c>
      <c r="H28" s="422">
        <v>0</v>
      </c>
      <c r="I28" s="850">
        <v>0</v>
      </c>
    </row>
    <row r="29" spans="1:9" s="613" customFormat="1" ht="13.5" thickBot="1" x14ac:dyDescent="0.25">
      <c r="A29" s="429" t="s">
        <v>1500</v>
      </c>
      <c r="B29" s="596">
        <f>B23+B24</f>
        <v>2072907000</v>
      </c>
      <c r="C29" s="596">
        <f t="shared" ref="C29:E29" si="14">C23+C24</f>
        <v>2072907000</v>
      </c>
      <c r="D29" s="596">
        <f t="shared" si="14"/>
        <v>0</v>
      </c>
      <c r="E29" s="836">
        <f t="shared" si="14"/>
        <v>0</v>
      </c>
      <c r="F29" s="851">
        <f>F23+F24</f>
        <v>2550004393</v>
      </c>
      <c r="G29" s="596">
        <f t="shared" ref="G29:I29" si="15">G23+G24</f>
        <v>2550004393</v>
      </c>
      <c r="H29" s="596">
        <f t="shared" si="15"/>
        <v>0</v>
      </c>
      <c r="I29" s="852">
        <f t="shared" si="15"/>
        <v>0</v>
      </c>
    </row>
    <row r="30" spans="1:9" x14ac:dyDescent="0.2">
      <c r="A30" s="885"/>
      <c r="B30" s="911"/>
      <c r="F30" s="597"/>
      <c r="H30" s="572"/>
      <c r="I30" s="572"/>
    </row>
    <row r="31" spans="1:9" ht="14.25" thickBot="1" x14ac:dyDescent="0.3">
      <c r="A31" s="912"/>
      <c r="B31" s="597"/>
      <c r="F31" s="597"/>
      <c r="H31" s="572"/>
      <c r="I31" s="572"/>
    </row>
    <row r="32" spans="1:9" x14ac:dyDescent="0.2">
      <c r="A32" s="1041" t="s">
        <v>1523</v>
      </c>
      <c r="B32" s="1040" t="s">
        <v>1522</v>
      </c>
      <c r="C32" s="1036" t="s">
        <v>1522</v>
      </c>
      <c r="D32" s="1036" t="s">
        <v>1522</v>
      </c>
      <c r="E32" s="1036" t="s">
        <v>1522</v>
      </c>
      <c r="F32" s="1035" t="str">
        <f>F7</f>
        <v>2017. évi módosított előirányzat</v>
      </c>
      <c r="G32" s="1036" t="s">
        <v>1522</v>
      </c>
      <c r="H32" s="1036" t="s">
        <v>1522</v>
      </c>
      <c r="I32" s="1037" t="s">
        <v>1522</v>
      </c>
    </row>
    <row r="33" spans="1:10" ht="25.5" x14ac:dyDescent="0.2">
      <c r="A33" s="1042"/>
      <c r="B33" s="599" t="str">
        <f>B8</f>
        <v>Összesen</v>
      </c>
      <c r="C33" s="575" t="s">
        <v>1521</v>
      </c>
      <c r="D33" s="575" t="s">
        <v>1520</v>
      </c>
      <c r="E33" s="827" t="s">
        <v>1519</v>
      </c>
      <c r="F33" s="857" t="str">
        <f>F8</f>
        <v>Összesen</v>
      </c>
      <c r="G33" s="575" t="s">
        <v>1521</v>
      </c>
      <c r="H33" s="575" t="s">
        <v>1520</v>
      </c>
      <c r="I33" s="576" t="s">
        <v>1519</v>
      </c>
    </row>
    <row r="34" spans="1:10" s="614" customFormat="1" ht="24" customHeight="1" x14ac:dyDescent="0.2">
      <c r="A34" s="600" t="s">
        <v>1518</v>
      </c>
      <c r="B34" s="578">
        <f>SUM(B35:B39)</f>
        <v>1375589000</v>
      </c>
      <c r="C34" s="578">
        <f>SUM(C35:C39)</f>
        <v>1244881000</v>
      </c>
      <c r="D34" s="578">
        <f t="shared" ref="D34:E34" si="16">SUM(D35:D39)</f>
        <v>130708000</v>
      </c>
      <c r="E34" s="828">
        <f t="shared" si="16"/>
        <v>0</v>
      </c>
      <c r="F34" s="838">
        <f>SUM(F35:F39)</f>
        <v>1283726007</v>
      </c>
      <c r="G34" s="578">
        <f>SUM(G35:G39)</f>
        <v>1148623907</v>
      </c>
      <c r="H34" s="578">
        <f t="shared" ref="H34:I34" si="17">SUM(H35:H39)</f>
        <v>135102100</v>
      </c>
      <c r="I34" s="839">
        <f t="shared" si="17"/>
        <v>0</v>
      </c>
    </row>
    <row r="35" spans="1:10" x14ac:dyDescent="0.2">
      <c r="A35" s="426" t="s">
        <v>1517</v>
      </c>
      <c r="B35" s="579">
        <f>SUM(C35,E35)</f>
        <v>388695000</v>
      </c>
      <c r="C35" s="420">
        <f>'12 ÖNKORM'!C35+'13 PH'!C35+'14 OVI'!C35+'15 KÖZMŰV'!C35</f>
        <v>388695000</v>
      </c>
      <c r="D35" s="420">
        <v>0</v>
      </c>
      <c r="E35" s="853">
        <v>0</v>
      </c>
      <c r="F35" s="840">
        <f>SUM(G35,I35)</f>
        <v>389829295</v>
      </c>
      <c r="G35" s="420">
        <f>'12 ÖNKORM'!G35+'13 PH'!G35+'14 OVI'!G35+'15 KÖZMŰV'!G35</f>
        <v>389829295</v>
      </c>
      <c r="H35" s="420">
        <v>0</v>
      </c>
      <c r="I35" s="858">
        <v>0</v>
      </c>
    </row>
    <row r="36" spans="1:10" x14ac:dyDescent="0.2">
      <c r="A36" s="426" t="s">
        <v>1516</v>
      </c>
      <c r="B36" s="579">
        <f t="shared" ref="B36:B38" si="18">SUM(C36,E36)</f>
        <v>100928000</v>
      </c>
      <c r="C36" s="420">
        <f>'12 ÖNKORM'!C36+'13 PH'!C36+'14 OVI'!C36+'15 KÖZMŰV'!C36</f>
        <v>100928000</v>
      </c>
      <c r="D36" s="420">
        <v>0</v>
      </c>
      <c r="E36" s="853">
        <v>0</v>
      </c>
      <c r="F36" s="840">
        <f t="shared" ref="F36:F38" si="19">SUM(G36,I36)</f>
        <v>101177545</v>
      </c>
      <c r="G36" s="420">
        <f>'12 ÖNKORM'!G36+'13 PH'!G36+'14 OVI'!G36+'15 KÖZMŰV'!G36</f>
        <v>101177545</v>
      </c>
      <c r="H36" s="420">
        <v>0</v>
      </c>
      <c r="I36" s="858">
        <v>0</v>
      </c>
    </row>
    <row r="37" spans="1:10" x14ac:dyDescent="0.2">
      <c r="A37" s="426" t="s">
        <v>1515</v>
      </c>
      <c r="B37" s="579">
        <f t="shared" si="18"/>
        <v>284193000</v>
      </c>
      <c r="C37" s="420">
        <f>'12 ÖNKORM'!C37+'13 PH'!C37+'14 OVI'!C37+'15 KÖZMŰV'!C37</f>
        <v>284193000</v>
      </c>
      <c r="D37" s="420">
        <v>0</v>
      </c>
      <c r="E37" s="853">
        <v>0</v>
      </c>
      <c r="F37" s="840">
        <f t="shared" si="19"/>
        <v>366429402</v>
      </c>
      <c r="G37" s="420">
        <f>'12 ÖNKORM'!G37+'13 PH'!G37+'14 OVI'!G37+'15 KÖZMŰV'!G37</f>
        <v>366429402</v>
      </c>
      <c r="H37" s="420">
        <v>0</v>
      </c>
      <c r="I37" s="858">
        <v>0</v>
      </c>
    </row>
    <row r="38" spans="1:10" x14ac:dyDescent="0.2">
      <c r="A38" s="426" t="s">
        <v>1514</v>
      </c>
      <c r="B38" s="579">
        <f t="shared" si="18"/>
        <v>15296000</v>
      </c>
      <c r="C38" s="420">
        <f>'12 ÖNKORM'!C38+'13 PH'!C38+'14 OVI'!C38+'15 KÖZMŰV'!C38</f>
        <v>15296000</v>
      </c>
      <c r="D38" s="420">
        <v>0</v>
      </c>
      <c r="E38" s="853">
        <v>0</v>
      </c>
      <c r="F38" s="840">
        <f t="shared" si="19"/>
        <v>15296000</v>
      </c>
      <c r="G38" s="420">
        <f>'12 ÖNKORM'!G38+'13 PH'!G38+'14 OVI'!G38+'15 KÖZMŰV'!G38</f>
        <v>15296000</v>
      </c>
      <c r="H38" s="420">
        <v>0</v>
      </c>
      <c r="I38" s="858">
        <v>0</v>
      </c>
    </row>
    <row r="39" spans="1:10" x14ac:dyDescent="0.2">
      <c r="A39" s="426" t="s">
        <v>1513</v>
      </c>
      <c r="B39" s="579">
        <f>SUM(C39:E39)</f>
        <v>586477000</v>
      </c>
      <c r="C39" s="420">
        <f>'12 ÖNKORM'!C39+'13 PH'!C39+'14 OVI'!C39+'15 KÖZMŰV'!C39</f>
        <v>455769000</v>
      </c>
      <c r="D39" s="420">
        <f>'12 ÖNKORM'!D39</f>
        <v>130708000</v>
      </c>
      <c r="E39" s="853">
        <v>0</v>
      </c>
      <c r="F39" s="840">
        <f>SUM(G39:I39)</f>
        <v>410993765</v>
      </c>
      <c r="G39" s="420">
        <f>'12 ÖNKORM'!G39+'13 PH'!G39+'14 OVI'!G39+'15 KÖZMŰV'!G39</f>
        <v>275891665</v>
      </c>
      <c r="H39" s="420">
        <f>'12 ÖNKORM'!H39</f>
        <v>135102100</v>
      </c>
      <c r="I39" s="858">
        <v>0</v>
      </c>
      <c r="J39" s="935">
        <f>SUM(F41:F43)</f>
        <v>275891665</v>
      </c>
    </row>
    <row r="40" spans="1:10" x14ac:dyDescent="0.2">
      <c r="A40" s="428" t="s">
        <v>1512</v>
      </c>
      <c r="B40" s="420"/>
      <c r="C40" s="420">
        <f>'12 ÖNKORM'!C40+'13 PH'!C40+'14 OVI'!C40+'15 KÖZMŰV'!C40</f>
        <v>0</v>
      </c>
      <c r="D40" s="581"/>
      <c r="E40" s="830"/>
      <c r="F40" s="849"/>
      <c r="G40" s="420">
        <f>'12 ÖNKORM'!G40+'13 PH'!G40+'14 OVI'!G40+'15 KÖZMŰV'!G40</f>
        <v>0</v>
      </c>
      <c r="H40" s="581"/>
      <c r="I40" s="584"/>
    </row>
    <row r="41" spans="1:10" x14ac:dyDescent="0.2">
      <c r="A41" s="423" t="s">
        <v>1498</v>
      </c>
      <c r="B41" s="420">
        <f>SUM(C41,E41)</f>
        <v>93237000</v>
      </c>
      <c r="C41" s="420">
        <f>'12 ÖNKORM'!C41+'13 PH'!C41+'14 OVI'!C41+'15 KÖZMŰV'!C41</f>
        <v>93237000</v>
      </c>
      <c r="D41" s="420">
        <v>0</v>
      </c>
      <c r="E41" s="853">
        <v>0</v>
      </c>
      <c r="F41" s="849">
        <f>SUM(G41,I41)</f>
        <v>73336191</v>
      </c>
      <c r="G41" s="420">
        <f>'09 tartalékok'!D11</f>
        <v>73336191</v>
      </c>
      <c r="H41" s="420">
        <v>0</v>
      </c>
      <c r="I41" s="858">
        <v>0</v>
      </c>
    </row>
    <row r="42" spans="1:10" x14ac:dyDescent="0.2">
      <c r="A42" s="423" t="s">
        <v>1511</v>
      </c>
      <c r="B42" s="420">
        <f>SUM(C42,E42)</f>
        <v>362532000</v>
      </c>
      <c r="C42" s="420">
        <f>'12 ÖNKORM'!C42+'13 PH'!C42+'14 OVI'!C42+'15 KÖZMŰV'!C42</f>
        <v>362532000</v>
      </c>
      <c r="D42" s="420">
        <v>0</v>
      </c>
      <c r="E42" s="853">
        <v>0</v>
      </c>
      <c r="F42" s="849">
        <f>SUM(G42,I42)</f>
        <v>202555474</v>
      </c>
      <c r="G42" s="420">
        <f>'09 tartalékok'!D12</f>
        <v>202555474</v>
      </c>
      <c r="H42" s="420">
        <v>0</v>
      </c>
      <c r="I42" s="858">
        <v>0</v>
      </c>
    </row>
    <row r="43" spans="1:10" ht="13.5" thickBot="1" x14ac:dyDescent="0.25">
      <c r="A43" s="427"/>
      <c r="B43" s="585"/>
      <c r="C43" s="586"/>
      <c r="D43" s="586"/>
      <c r="E43" s="831"/>
      <c r="F43" s="843"/>
      <c r="G43" s="586"/>
      <c r="H43" s="586"/>
      <c r="I43" s="587"/>
    </row>
    <row r="44" spans="1:10" s="612" customFormat="1" ht="24" customHeight="1" thickTop="1" x14ac:dyDescent="0.2">
      <c r="A44" s="601" t="s">
        <v>1510</v>
      </c>
      <c r="B44" s="589">
        <f>SUM(B45:B48)</f>
        <v>147418000</v>
      </c>
      <c r="C44" s="589">
        <f t="shared" ref="C44:E44" si="20">SUM(C45:C48)</f>
        <v>147418000</v>
      </c>
      <c r="D44" s="589">
        <f t="shared" si="20"/>
        <v>0</v>
      </c>
      <c r="E44" s="832">
        <f t="shared" si="20"/>
        <v>0</v>
      </c>
      <c r="F44" s="844">
        <f>SUM(F45:F48)</f>
        <v>408737450</v>
      </c>
      <c r="G44" s="589">
        <f t="shared" ref="G44:I44" si="21">SUM(G45:G48)</f>
        <v>401022450</v>
      </c>
      <c r="H44" s="589">
        <f t="shared" si="21"/>
        <v>7715000</v>
      </c>
      <c r="I44" s="845">
        <f t="shared" si="21"/>
        <v>0</v>
      </c>
    </row>
    <row r="45" spans="1:10" x14ac:dyDescent="0.2">
      <c r="A45" s="426" t="s">
        <v>1509</v>
      </c>
      <c r="B45" s="579">
        <f t="shared" ref="B45:B48" si="22">SUM(C45,E45)</f>
        <v>39113000</v>
      </c>
      <c r="C45" s="420">
        <f>'12 ÖNKORM'!C45+'13 PH'!C45+'14 OVI'!C45+'15 KÖZMŰV'!C45</f>
        <v>39113000</v>
      </c>
      <c r="D45" s="420">
        <v>0</v>
      </c>
      <c r="E45" s="829">
        <v>0</v>
      </c>
      <c r="F45" s="840">
        <f t="shared" ref="F45:F48" si="23">SUM(G45,I45)</f>
        <v>296371128</v>
      </c>
      <c r="G45" s="420">
        <f>'12 ÖNKORM'!G45+'13 PH'!G45+'14 OVI'!G45+'15 KÖZMŰV'!G45</f>
        <v>296371128</v>
      </c>
      <c r="H45" s="420">
        <v>0</v>
      </c>
      <c r="I45" s="841">
        <v>0</v>
      </c>
    </row>
    <row r="46" spans="1:10" x14ac:dyDescent="0.2">
      <c r="A46" s="426" t="s">
        <v>1508</v>
      </c>
      <c r="B46" s="579">
        <f t="shared" si="22"/>
        <v>108305000</v>
      </c>
      <c r="C46" s="420">
        <f>'12 ÖNKORM'!C46+'13 PH'!C46+'14 OVI'!C46+'15 KÖZMŰV'!C46</f>
        <v>108305000</v>
      </c>
      <c r="D46" s="420">
        <v>0</v>
      </c>
      <c r="E46" s="829">
        <v>0</v>
      </c>
      <c r="F46" s="840">
        <f t="shared" si="23"/>
        <v>104651322</v>
      </c>
      <c r="G46" s="420">
        <f>'12 ÖNKORM'!G46+'13 PH'!G46+'14 OVI'!G46+'15 KÖZMŰV'!G46</f>
        <v>104651322</v>
      </c>
      <c r="H46" s="420">
        <v>0</v>
      </c>
      <c r="I46" s="841">
        <v>0</v>
      </c>
    </row>
    <row r="47" spans="1:10" x14ac:dyDescent="0.2">
      <c r="A47" s="426" t="s">
        <v>1507</v>
      </c>
      <c r="B47" s="579">
        <f t="shared" si="22"/>
        <v>0</v>
      </c>
      <c r="C47" s="420">
        <f>'12 ÖNKORM'!C47+'13 PH'!C47+'14 OVI'!C47+'15 KÖZMŰV'!C47</f>
        <v>0</v>
      </c>
      <c r="D47" s="420">
        <v>0</v>
      </c>
      <c r="E47" s="829">
        <v>0</v>
      </c>
      <c r="F47" s="840">
        <f>SUM(G47:I47)</f>
        <v>7715000</v>
      </c>
      <c r="G47" s="420">
        <f>'12 ÖNKORM'!G47+'13 PH'!G47+'14 OVI'!G47+'15 KÖZMŰV'!G47</f>
        <v>0</v>
      </c>
      <c r="H47" s="420">
        <f>'12 ÖNKORM'!H47+'13 PH'!H47+'14 OVI'!H47+'15 KÖZMŰV'!H47</f>
        <v>7715000</v>
      </c>
      <c r="I47" s="841">
        <v>0</v>
      </c>
    </row>
    <row r="48" spans="1:10" x14ac:dyDescent="0.2">
      <c r="A48" s="426" t="s">
        <v>1506</v>
      </c>
      <c r="B48" s="579">
        <f t="shared" si="22"/>
        <v>0</v>
      </c>
      <c r="C48" s="420">
        <f>'12 ÖNKORM'!C48+'13 PH'!C48+'14 OVI'!C48+'15 KÖZMŰV'!C48</f>
        <v>0</v>
      </c>
      <c r="D48" s="420">
        <v>0</v>
      </c>
      <c r="E48" s="829">
        <v>0</v>
      </c>
      <c r="F48" s="840">
        <f t="shared" si="23"/>
        <v>0</v>
      </c>
      <c r="G48" s="420">
        <f>'12 ÖNKORM'!G48+'13 PH'!G48+'14 OVI'!G48+'15 KÖZMŰV'!G48</f>
        <v>0</v>
      </c>
      <c r="H48" s="420">
        <v>0</v>
      </c>
      <c r="I48" s="841">
        <v>0</v>
      </c>
    </row>
    <row r="49" spans="1:9" x14ac:dyDescent="0.2">
      <c r="A49" s="421"/>
      <c r="B49" s="422"/>
      <c r="C49" s="595"/>
      <c r="D49" s="595"/>
      <c r="E49" s="854"/>
      <c r="F49" s="859"/>
      <c r="G49" s="595"/>
      <c r="H49" s="595"/>
      <c r="I49" s="602"/>
    </row>
    <row r="50" spans="1:9" ht="13.5" thickBot="1" x14ac:dyDescent="0.25">
      <c r="A50" s="874" t="s">
        <v>1505</v>
      </c>
      <c r="B50" s="875">
        <f t="shared" ref="B50:I50" si="24">B34+B44</f>
        <v>1523007000</v>
      </c>
      <c r="C50" s="875">
        <f t="shared" si="24"/>
        <v>1392299000</v>
      </c>
      <c r="D50" s="875">
        <f t="shared" si="24"/>
        <v>130708000</v>
      </c>
      <c r="E50" s="876">
        <f t="shared" si="24"/>
        <v>0</v>
      </c>
      <c r="F50" s="877">
        <f t="shared" si="24"/>
        <v>1692463457</v>
      </c>
      <c r="G50" s="875">
        <f t="shared" si="24"/>
        <v>1549646357</v>
      </c>
      <c r="H50" s="875">
        <f t="shared" si="24"/>
        <v>142817100</v>
      </c>
      <c r="I50" s="878">
        <f t="shared" si="24"/>
        <v>0</v>
      </c>
    </row>
    <row r="51" spans="1:9" ht="13.5" x14ac:dyDescent="0.25">
      <c r="A51" s="424" t="s">
        <v>1504</v>
      </c>
      <c r="B51" s="579">
        <f t="shared" ref="B51" si="25">SUM(C51,E51)</f>
        <v>549900000</v>
      </c>
      <c r="C51" s="826">
        <f t="shared" ref="C51:E51" si="26">SUM(C52:C54)</f>
        <v>549900000</v>
      </c>
      <c r="D51" s="826">
        <f t="shared" si="26"/>
        <v>0</v>
      </c>
      <c r="E51" s="856">
        <f t="shared" si="26"/>
        <v>0</v>
      </c>
      <c r="F51" s="840">
        <f t="shared" ref="F51:F54" si="27">SUM(G51,I51)</f>
        <v>857540936</v>
      </c>
      <c r="G51" s="826">
        <f t="shared" ref="G51:I51" si="28">SUM(G52:G54)</f>
        <v>857540936</v>
      </c>
      <c r="H51" s="826">
        <f t="shared" si="28"/>
        <v>0</v>
      </c>
      <c r="I51" s="862">
        <f t="shared" si="28"/>
        <v>0</v>
      </c>
    </row>
    <row r="52" spans="1:9" x14ac:dyDescent="0.2">
      <c r="A52" s="423" t="s">
        <v>1503</v>
      </c>
      <c r="B52" s="420">
        <f t="shared" ref="B52:B54" si="29">SUM(C52,E52)</f>
        <v>539586000</v>
      </c>
      <c r="C52" s="422">
        <f>'12 ÖNKORM'!C52</f>
        <v>539586000</v>
      </c>
      <c r="D52" s="422">
        <v>0</v>
      </c>
      <c r="E52" s="835">
        <v>0</v>
      </c>
      <c r="F52" s="849">
        <f t="shared" si="27"/>
        <v>547226936</v>
      </c>
      <c r="G52" s="422">
        <f>'12 ÖNKORM'!G52</f>
        <v>547226936</v>
      </c>
      <c r="H52" s="422">
        <v>0</v>
      </c>
      <c r="I52" s="850">
        <v>0</v>
      </c>
    </row>
    <row r="53" spans="1:9" x14ac:dyDescent="0.2">
      <c r="A53" s="421" t="s">
        <v>1561</v>
      </c>
      <c r="B53" s="420">
        <f t="shared" si="29"/>
        <v>10314000</v>
      </c>
      <c r="C53" s="420">
        <f>'12 ÖNKORM'!C53</f>
        <v>10314000</v>
      </c>
      <c r="D53" s="422">
        <v>0</v>
      </c>
      <c r="E53" s="835">
        <v>0</v>
      </c>
      <c r="F53" s="849">
        <f t="shared" si="27"/>
        <v>10314000</v>
      </c>
      <c r="G53" s="420">
        <f>'12 ÖNKORM'!G53</f>
        <v>10314000</v>
      </c>
      <c r="H53" s="422">
        <v>0</v>
      </c>
      <c r="I53" s="850">
        <v>0</v>
      </c>
    </row>
    <row r="54" spans="1:9" x14ac:dyDescent="0.2">
      <c r="A54" s="421" t="s">
        <v>1569</v>
      </c>
      <c r="B54" s="420">
        <f t="shared" si="29"/>
        <v>0</v>
      </c>
      <c r="C54" s="420">
        <f>'12 ÖNKORM'!C54</f>
        <v>0</v>
      </c>
      <c r="D54" s="422">
        <v>0</v>
      </c>
      <c r="E54" s="835">
        <v>0</v>
      </c>
      <c r="F54" s="849">
        <f t="shared" si="27"/>
        <v>300000000</v>
      </c>
      <c r="G54" s="420">
        <f>'12 ÖNKORM'!G54</f>
        <v>300000000</v>
      </c>
      <c r="H54" s="422">
        <v>0</v>
      </c>
      <c r="I54" s="850">
        <v>0</v>
      </c>
    </row>
    <row r="55" spans="1:9" ht="13.5" thickBot="1" x14ac:dyDescent="0.25">
      <c r="A55" s="419" t="s">
        <v>1500</v>
      </c>
      <c r="B55" s="596">
        <f>B50+B51</f>
        <v>2072907000</v>
      </c>
      <c r="C55" s="596">
        <f>C50+C51</f>
        <v>1942199000</v>
      </c>
      <c r="D55" s="596">
        <f t="shared" ref="D55:E55" si="30">D50+D51</f>
        <v>130708000</v>
      </c>
      <c r="E55" s="836">
        <f t="shared" si="30"/>
        <v>0</v>
      </c>
      <c r="F55" s="851">
        <f>F50+F51</f>
        <v>2550004393</v>
      </c>
      <c r="G55" s="596">
        <f>G50+G51</f>
        <v>2407187293</v>
      </c>
      <c r="H55" s="596">
        <f t="shared" ref="H55:I55" si="31">H50+H51</f>
        <v>142817100</v>
      </c>
      <c r="I55" s="852">
        <f t="shared" si="31"/>
        <v>0</v>
      </c>
    </row>
    <row r="56" spans="1:9" x14ac:dyDescent="0.2">
      <c r="A56" s="573"/>
      <c r="H56" s="572"/>
      <c r="I56" s="572"/>
    </row>
    <row r="57" spans="1:9" x14ac:dyDescent="0.2">
      <c r="B57" s="597">
        <f>B29-B55</f>
        <v>0</v>
      </c>
      <c r="F57" s="597">
        <f>F29-F55</f>
        <v>0</v>
      </c>
      <c r="H57" s="572"/>
      <c r="I57" s="572"/>
    </row>
    <row r="74" spans="2:2" x14ac:dyDescent="0.2">
      <c r="B74" s="597"/>
    </row>
    <row r="75" spans="2:2" x14ac:dyDescent="0.2">
      <c r="B75" s="597">
        <f>B52-B26</f>
        <v>539586000</v>
      </c>
    </row>
  </sheetData>
  <mergeCells count="9">
    <mergeCell ref="A3:I3"/>
    <mergeCell ref="A4:I4"/>
    <mergeCell ref="A5:I5"/>
    <mergeCell ref="F7:I7"/>
    <mergeCell ref="F32:I32"/>
    <mergeCell ref="A7:A8"/>
    <mergeCell ref="B7:E7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3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view="pageBreakPreview" zoomScaleNormal="120" zoomScaleSheetLayoutView="100" workbookViewId="0">
      <selection activeCell="A2" sqref="A2"/>
    </sheetView>
  </sheetViews>
  <sheetFormatPr defaultRowHeight="12.75" x14ac:dyDescent="0.2"/>
  <cols>
    <col min="1" max="1" width="66.7109375" style="572" customWidth="1"/>
    <col min="2" max="2" width="13.42578125" style="572" customWidth="1"/>
    <col min="3" max="3" width="12.28515625" style="572" customWidth="1"/>
    <col min="4" max="4" width="11.42578125" style="572" bestFit="1" customWidth="1"/>
    <col min="5" max="5" width="10.140625" style="572" customWidth="1"/>
    <col min="6" max="6" width="14.140625" style="572" customWidth="1"/>
    <col min="7" max="7" width="12.5703125" style="572" customWidth="1"/>
    <col min="8" max="8" width="11.42578125" style="573" bestFit="1" customWidth="1"/>
    <col min="9" max="9" width="10.140625" style="573" customWidth="1"/>
    <col min="10" max="16384" width="9.140625" style="573"/>
  </cols>
  <sheetData>
    <row r="1" spans="1:9" x14ac:dyDescent="0.2">
      <c r="A1" s="659" t="s">
        <v>1656</v>
      </c>
    </row>
    <row r="3" spans="1:9" ht="14.25" x14ac:dyDescent="0.2">
      <c r="A3" s="1034" t="s">
        <v>1327</v>
      </c>
      <c r="B3" s="1034"/>
      <c r="C3" s="1034"/>
      <c r="D3" s="1034"/>
      <c r="E3" s="1034"/>
      <c r="F3" s="1034"/>
      <c r="G3" s="1034"/>
      <c r="H3" s="1034"/>
      <c r="I3" s="1034"/>
    </row>
    <row r="4" spans="1:9" ht="14.25" x14ac:dyDescent="0.2">
      <c r="A4" s="1034" t="s">
        <v>1564</v>
      </c>
      <c r="B4" s="1034"/>
      <c r="C4" s="1034"/>
      <c r="D4" s="1034"/>
      <c r="E4" s="1034"/>
      <c r="F4" s="1034"/>
      <c r="G4" s="1034"/>
      <c r="H4" s="1034"/>
      <c r="I4" s="1034"/>
    </row>
    <row r="5" spans="1:9" ht="14.25" x14ac:dyDescent="0.2">
      <c r="A5" s="1034" t="s">
        <v>1566</v>
      </c>
      <c r="B5" s="1034"/>
      <c r="C5" s="1034"/>
      <c r="D5" s="1034"/>
      <c r="E5" s="1034"/>
      <c r="F5" s="1034"/>
      <c r="G5" s="1034"/>
      <c r="H5" s="1034"/>
      <c r="I5" s="1034"/>
    </row>
    <row r="6" spans="1:9" ht="29.25" customHeight="1" thickBot="1" x14ac:dyDescent="0.25"/>
    <row r="7" spans="1:9" x14ac:dyDescent="0.2">
      <c r="A7" s="1038" t="s">
        <v>1538</v>
      </c>
      <c r="B7" s="1040" t="s">
        <v>1522</v>
      </c>
      <c r="C7" s="1036" t="s">
        <v>1522</v>
      </c>
      <c r="D7" s="1036" t="s">
        <v>1522</v>
      </c>
      <c r="E7" s="1036" t="s">
        <v>1522</v>
      </c>
      <c r="F7" s="1035" t="s">
        <v>1567</v>
      </c>
      <c r="G7" s="1036" t="s">
        <v>1522</v>
      </c>
      <c r="H7" s="1036" t="s">
        <v>1522</v>
      </c>
      <c r="I7" s="1037" t="s">
        <v>1522</v>
      </c>
    </row>
    <row r="8" spans="1:9" ht="25.5" x14ac:dyDescent="0.2">
      <c r="A8" s="1039"/>
      <c r="B8" s="574" t="s">
        <v>1404</v>
      </c>
      <c r="C8" s="575" t="s">
        <v>1521</v>
      </c>
      <c r="D8" s="575" t="s">
        <v>1520</v>
      </c>
      <c r="E8" s="827" t="s">
        <v>1519</v>
      </c>
      <c r="F8" s="837" t="s">
        <v>1404</v>
      </c>
      <c r="G8" s="575" t="s">
        <v>1521</v>
      </c>
      <c r="H8" s="575" t="s">
        <v>1520</v>
      </c>
      <c r="I8" s="576" t="s">
        <v>1519</v>
      </c>
    </row>
    <row r="9" spans="1:9" ht="23.25" customHeight="1" x14ac:dyDescent="0.2">
      <c r="A9" s="577" t="s">
        <v>1518</v>
      </c>
      <c r="B9" s="578">
        <f>SUM(B10:B12)</f>
        <v>871899000</v>
      </c>
      <c r="C9" s="578">
        <f>SUM(C10:C12)</f>
        <v>871899000</v>
      </c>
      <c r="D9" s="578">
        <f>SUM(D10:D15)</f>
        <v>0</v>
      </c>
      <c r="E9" s="828">
        <f>SUM(E10:E15)</f>
        <v>0</v>
      </c>
      <c r="F9" s="838">
        <f>SUM(F10:F12)</f>
        <v>1229680324</v>
      </c>
      <c r="G9" s="578">
        <f>SUM(G10:G12)</f>
        <v>1229680324</v>
      </c>
      <c r="H9" s="578">
        <f>SUM(H10:H15)</f>
        <v>0</v>
      </c>
      <c r="I9" s="839">
        <f>SUM(I10:I15)</f>
        <v>0</v>
      </c>
    </row>
    <row r="10" spans="1:9" x14ac:dyDescent="0.2">
      <c r="A10" s="433" t="s">
        <v>1537</v>
      </c>
      <c r="B10" s="579">
        <f>'bevétel részletes'!D228</f>
        <v>13185000</v>
      </c>
      <c r="C10" s="420">
        <f>B10-D10</f>
        <v>13185000</v>
      </c>
      <c r="D10" s="420">
        <v>0</v>
      </c>
      <c r="E10" s="830">
        <v>0</v>
      </c>
      <c r="F10" s="840">
        <f>'bevétel részletes'!E228</f>
        <v>31121087</v>
      </c>
      <c r="G10" s="420">
        <f>F10-H10</f>
        <v>31121087</v>
      </c>
      <c r="H10" s="420">
        <v>0</v>
      </c>
      <c r="I10" s="584">
        <v>0</v>
      </c>
    </row>
    <row r="11" spans="1:9" x14ac:dyDescent="0.2">
      <c r="A11" s="433" t="s">
        <v>1536</v>
      </c>
      <c r="B11" s="579">
        <f>'bevétel részletes'!D193</f>
        <v>503300290</v>
      </c>
      <c r="C11" s="420">
        <f>B11-D11</f>
        <v>503300290</v>
      </c>
      <c r="D11" s="420">
        <f>[1]önkori_elemi!W35+[1]önkori_elemi!AC35</f>
        <v>0</v>
      </c>
      <c r="E11" s="830">
        <v>0</v>
      </c>
      <c r="F11" s="840">
        <f>'bevétel részletes'!E193</f>
        <v>843145527</v>
      </c>
      <c r="G11" s="420">
        <f>F11-H11</f>
        <v>843145527</v>
      </c>
      <c r="H11" s="420">
        <v>0</v>
      </c>
      <c r="I11" s="584">
        <v>0</v>
      </c>
    </row>
    <row r="12" spans="1:9" x14ac:dyDescent="0.2">
      <c r="A12" s="433" t="s">
        <v>1535</v>
      </c>
      <c r="B12" s="579">
        <f>'bevétel részletes'!D48</f>
        <v>355413710</v>
      </c>
      <c r="C12" s="420">
        <f>B12-D12</f>
        <v>355413710</v>
      </c>
      <c r="D12" s="420">
        <v>0</v>
      </c>
      <c r="E12" s="830">
        <v>0</v>
      </c>
      <c r="F12" s="840">
        <f>'bevétel részletes'!E48</f>
        <v>355413710</v>
      </c>
      <c r="G12" s="420">
        <f>F12-H12</f>
        <v>355413710</v>
      </c>
      <c r="H12" s="420">
        <v>0</v>
      </c>
      <c r="I12" s="584">
        <v>0</v>
      </c>
    </row>
    <row r="13" spans="1:9" x14ac:dyDescent="0.2">
      <c r="A13" s="435" t="s">
        <v>1534</v>
      </c>
      <c r="B13" s="611">
        <f>C13</f>
        <v>316563710</v>
      </c>
      <c r="C13" s="420">
        <f>'bevétel részletes'!D9</f>
        <v>316563710</v>
      </c>
      <c r="D13" s="581">
        <v>0</v>
      </c>
      <c r="E13" s="830">
        <v>0</v>
      </c>
      <c r="F13" s="864">
        <f>'bevétel részletes'!E9</f>
        <v>316563710</v>
      </c>
      <c r="G13" s="420">
        <f t="shared" ref="G13:G15" si="0">F13-H13</f>
        <v>316563710</v>
      </c>
      <c r="H13" s="581">
        <v>0</v>
      </c>
      <c r="I13" s="584">
        <v>0</v>
      </c>
    </row>
    <row r="14" spans="1:9" x14ac:dyDescent="0.2">
      <c r="A14" s="435" t="s">
        <v>1499</v>
      </c>
      <c r="B14" s="611">
        <f>C14</f>
        <v>38850000</v>
      </c>
      <c r="C14" s="420">
        <f>'bevétel részletes'!D34</f>
        <v>38850000</v>
      </c>
      <c r="D14" s="581">
        <v>0</v>
      </c>
      <c r="E14" s="830">
        <v>0</v>
      </c>
      <c r="F14" s="864">
        <f>'bevétel részletes'!E34</f>
        <v>38850000</v>
      </c>
      <c r="G14" s="420">
        <f t="shared" si="0"/>
        <v>38850000</v>
      </c>
      <c r="H14" s="581">
        <v>0</v>
      </c>
      <c r="I14" s="584">
        <v>0</v>
      </c>
    </row>
    <row r="15" spans="1:9" x14ac:dyDescent="0.2">
      <c r="A15" s="433" t="s">
        <v>1533</v>
      </c>
      <c r="B15" s="579">
        <v>0</v>
      </c>
      <c r="C15" s="420">
        <f>B15-D15</f>
        <v>0</v>
      </c>
      <c r="D15" s="581">
        <v>0</v>
      </c>
      <c r="E15" s="830">
        <v>0</v>
      </c>
      <c r="F15" s="840">
        <f>'bevétel részletes'!E265</f>
        <v>0</v>
      </c>
      <c r="G15" s="420">
        <f t="shared" si="0"/>
        <v>0</v>
      </c>
      <c r="H15" s="581">
        <v>0</v>
      </c>
      <c r="I15" s="584">
        <v>0</v>
      </c>
    </row>
    <row r="16" spans="1:9" ht="13.5" x14ac:dyDescent="0.25">
      <c r="A16" s="433"/>
      <c r="B16" s="583"/>
      <c r="C16" s="581"/>
      <c r="D16" s="581"/>
      <c r="E16" s="830"/>
      <c r="F16" s="842"/>
      <c r="G16" s="581"/>
      <c r="H16" s="581"/>
      <c r="I16" s="584"/>
    </row>
    <row r="17" spans="1:10" ht="13.5" thickBot="1" x14ac:dyDescent="0.25">
      <c r="A17" s="434"/>
      <c r="B17" s="585"/>
      <c r="C17" s="586"/>
      <c r="D17" s="586"/>
      <c r="E17" s="831"/>
      <c r="F17" s="843"/>
      <c r="G17" s="586"/>
      <c r="H17" s="586"/>
      <c r="I17" s="587"/>
    </row>
    <row r="18" spans="1:10" s="612" customFormat="1" ht="24" customHeight="1" thickTop="1" x14ac:dyDescent="0.2">
      <c r="A18" s="588" t="s">
        <v>1510</v>
      </c>
      <c r="B18" s="589">
        <f t="shared" ref="B18:I18" si="1">SUM(B19:B21)</f>
        <v>9823000</v>
      </c>
      <c r="C18" s="589">
        <f t="shared" si="1"/>
        <v>9823000</v>
      </c>
      <c r="D18" s="589">
        <f t="shared" si="1"/>
        <v>0</v>
      </c>
      <c r="E18" s="832">
        <f t="shared" si="1"/>
        <v>0</v>
      </c>
      <c r="F18" s="844">
        <f t="shared" si="1"/>
        <v>121396640</v>
      </c>
      <c r="G18" s="589">
        <f t="shared" si="1"/>
        <v>121396640</v>
      </c>
      <c r="H18" s="589">
        <f t="shared" si="1"/>
        <v>0</v>
      </c>
      <c r="I18" s="845">
        <f t="shared" si="1"/>
        <v>0</v>
      </c>
    </row>
    <row r="19" spans="1:10" ht="13.5" x14ac:dyDescent="0.25">
      <c r="A19" s="433" t="s">
        <v>1532</v>
      </c>
      <c r="B19" s="583">
        <f>'bevétel részletes'!D238</f>
        <v>0</v>
      </c>
      <c r="C19" s="420">
        <f t="shared" ref="C19:C21" si="2">B19-D19</f>
        <v>0</v>
      </c>
      <c r="D19" s="581">
        <v>0</v>
      </c>
      <c r="E19" s="830">
        <v>0</v>
      </c>
      <c r="F19" s="842">
        <f>'bevétel részletes'!E238</f>
        <v>6692913</v>
      </c>
      <c r="G19" s="420">
        <f t="shared" ref="G19:G21" si="3">F19-H19</f>
        <v>6692913</v>
      </c>
      <c r="H19" s="581">
        <v>0</v>
      </c>
      <c r="I19" s="584">
        <v>0</v>
      </c>
    </row>
    <row r="20" spans="1:10" ht="13.5" x14ac:dyDescent="0.25">
      <c r="A20" s="433" t="s">
        <v>1531</v>
      </c>
      <c r="B20" s="583">
        <f>'bevétel részletes'!D85</f>
        <v>9823000</v>
      </c>
      <c r="C20" s="420">
        <f t="shared" si="2"/>
        <v>9823000</v>
      </c>
      <c r="D20" s="581">
        <v>0</v>
      </c>
      <c r="E20" s="830">
        <v>0</v>
      </c>
      <c r="F20" s="842">
        <f>'bevétel részletes'!E85</f>
        <v>114703727</v>
      </c>
      <c r="G20" s="420">
        <f t="shared" si="3"/>
        <v>114703727</v>
      </c>
      <c r="H20" s="581">
        <v>0</v>
      </c>
      <c r="I20" s="584">
        <v>0</v>
      </c>
    </row>
    <row r="21" spans="1:10" x14ac:dyDescent="0.2">
      <c r="A21" s="433" t="s">
        <v>1530</v>
      </c>
      <c r="B21" s="420">
        <f>'bevétel részletes'!D292</f>
        <v>0</v>
      </c>
      <c r="C21" s="420">
        <f t="shared" si="2"/>
        <v>0</v>
      </c>
      <c r="D21" s="581">
        <v>0</v>
      </c>
      <c r="E21" s="830">
        <v>0</v>
      </c>
      <c r="F21" s="849">
        <f>'bevétel részletes'!E292</f>
        <v>0</v>
      </c>
      <c r="G21" s="420">
        <f t="shared" si="3"/>
        <v>0</v>
      </c>
      <c r="H21" s="581">
        <v>0</v>
      </c>
      <c r="I21" s="584">
        <v>0</v>
      </c>
    </row>
    <row r="22" spans="1:10" ht="13.5" x14ac:dyDescent="0.25">
      <c r="A22" s="433"/>
      <c r="B22" s="583"/>
      <c r="C22" s="581"/>
      <c r="D22" s="581"/>
      <c r="E22" s="830"/>
      <c r="F22" s="842"/>
      <c r="G22" s="581"/>
      <c r="H22" s="581"/>
      <c r="I22" s="584"/>
    </row>
    <row r="23" spans="1:10" ht="14.25" thickBot="1" x14ac:dyDescent="0.3">
      <c r="A23" s="869" t="s">
        <v>1529</v>
      </c>
      <c r="B23" s="870">
        <f t="shared" ref="B23:I23" si="4">B9+B18</f>
        <v>881722000</v>
      </c>
      <c r="C23" s="870">
        <f t="shared" si="4"/>
        <v>881722000</v>
      </c>
      <c r="D23" s="870">
        <f t="shared" si="4"/>
        <v>0</v>
      </c>
      <c r="E23" s="871">
        <f t="shared" si="4"/>
        <v>0</v>
      </c>
      <c r="F23" s="872">
        <f t="shared" si="4"/>
        <v>1351076964</v>
      </c>
      <c r="G23" s="870">
        <f t="shared" si="4"/>
        <v>1351076964</v>
      </c>
      <c r="H23" s="870">
        <f t="shared" si="4"/>
        <v>0</v>
      </c>
      <c r="I23" s="873">
        <f t="shared" si="4"/>
        <v>0</v>
      </c>
    </row>
    <row r="24" spans="1:10" x14ac:dyDescent="0.2">
      <c r="A24" s="431" t="s">
        <v>1528</v>
      </c>
      <c r="B24" s="592">
        <f t="shared" ref="B24:I24" si="5">SUM(B25:B28)</f>
        <v>632613000</v>
      </c>
      <c r="C24" s="592">
        <f t="shared" si="5"/>
        <v>632613000</v>
      </c>
      <c r="D24" s="592">
        <f t="shared" si="5"/>
        <v>0</v>
      </c>
      <c r="E24" s="863">
        <f t="shared" si="5"/>
        <v>0</v>
      </c>
      <c r="F24" s="865">
        <f t="shared" si="5"/>
        <v>632131229</v>
      </c>
      <c r="G24" s="592">
        <f t="shared" si="5"/>
        <v>632131229</v>
      </c>
      <c r="H24" s="592">
        <f t="shared" si="5"/>
        <v>0</v>
      </c>
      <c r="I24" s="866">
        <f t="shared" si="5"/>
        <v>0</v>
      </c>
    </row>
    <row r="25" spans="1:10" x14ac:dyDescent="0.2">
      <c r="A25" s="430" t="s">
        <v>1527</v>
      </c>
      <c r="B25" s="593">
        <f>'bevétel részletes'!D310</f>
        <v>632613000</v>
      </c>
      <c r="C25" s="420">
        <f>B25-D25</f>
        <v>632613000</v>
      </c>
      <c r="D25" s="595">
        <v>0</v>
      </c>
      <c r="E25" s="854">
        <v>0</v>
      </c>
      <c r="F25" s="867">
        <f>'bevétel részletes'!E310</f>
        <v>632131229</v>
      </c>
      <c r="G25" s="420">
        <f>F25-H25</f>
        <v>632131229</v>
      </c>
      <c r="H25" s="595">
        <v>0</v>
      </c>
      <c r="I25" s="602">
        <v>0</v>
      </c>
    </row>
    <row r="26" spans="1:10" x14ac:dyDescent="0.2">
      <c r="A26" s="430" t="s">
        <v>1526</v>
      </c>
      <c r="B26" s="422">
        <v>0</v>
      </c>
      <c r="C26" s="420">
        <f>B26-D26</f>
        <v>0</v>
      </c>
      <c r="D26" s="595">
        <v>0</v>
      </c>
      <c r="E26" s="854">
        <v>0</v>
      </c>
      <c r="F26" s="859">
        <v>0</v>
      </c>
      <c r="G26" s="420">
        <f>F26-H26</f>
        <v>0</v>
      </c>
      <c r="H26" s="595">
        <v>0</v>
      </c>
      <c r="I26" s="602">
        <v>0</v>
      </c>
    </row>
    <row r="27" spans="1:10" x14ac:dyDescent="0.2">
      <c r="A27" s="430" t="s">
        <v>1525</v>
      </c>
      <c r="B27" s="420">
        <v>0</v>
      </c>
      <c r="C27" s="420">
        <f>B27-D27</f>
        <v>0</v>
      </c>
      <c r="D27" s="595">
        <v>0</v>
      </c>
      <c r="E27" s="854">
        <v>0</v>
      </c>
      <c r="F27" s="849">
        <v>0</v>
      </c>
      <c r="G27" s="420">
        <f>F27-H27</f>
        <v>0</v>
      </c>
      <c r="H27" s="595">
        <v>0</v>
      </c>
      <c r="I27" s="602">
        <v>0</v>
      </c>
    </row>
    <row r="28" spans="1:10" x14ac:dyDescent="0.2">
      <c r="A28" s="430" t="s">
        <v>1524</v>
      </c>
      <c r="B28" s="420">
        <v>0</v>
      </c>
      <c r="C28" s="420">
        <f>B28-D28</f>
        <v>0</v>
      </c>
      <c r="D28" s="595">
        <v>0</v>
      </c>
      <c r="E28" s="854">
        <v>0</v>
      </c>
      <c r="F28" s="849">
        <v>0</v>
      </c>
      <c r="G28" s="420">
        <f>F28-H28</f>
        <v>0</v>
      </c>
      <c r="H28" s="595">
        <v>0</v>
      </c>
      <c r="I28" s="602">
        <v>0</v>
      </c>
    </row>
    <row r="29" spans="1:10" s="613" customFormat="1" ht="13.5" thickBot="1" x14ac:dyDescent="0.25">
      <c r="A29" s="429" t="s">
        <v>1500</v>
      </c>
      <c r="B29" s="596">
        <f t="shared" ref="B29:I29" si="6">B23+B24</f>
        <v>1514335000</v>
      </c>
      <c r="C29" s="596">
        <f t="shared" si="6"/>
        <v>1514335000</v>
      </c>
      <c r="D29" s="596">
        <f t="shared" si="6"/>
        <v>0</v>
      </c>
      <c r="E29" s="836">
        <f t="shared" si="6"/>
        <v>0</v>
      </c>
      <c r="F29" s="851">
        <f t="shared" si="6"/>
        <v>1983208193</v>
      </c>
      <c r="G29" s="596">
        <f t="shared" si="6"/>
        <v>1983208193</v>
      </c>
      <c r="H29" s="596">
        <f t="shared" si="6"/>
        <v>0</v>
      </c>
      <c r="I29" s="852">
        <f t="shared" si="6"/>
        <v>0</v>
      </c>
    </row>
    <row r="30" spans="1:10" x14ac:dyDescent="0.2">
      <c r="A30" s="885"/>
      <c r="B30" s="597"/>
      <c r="F30" s="597"/>
      <c r="H30" s="572"/>
      <c r="I30" s="572"/>
      <c r="J30" s="886"/>
    </row>
    <row r="31" spans="1:10" ht="14.25" thickBot="1" x14ac:dyDescent="0.3">
      <c r="A31" s="598"/>
      <c r="B31" s="597"/>
      <c r="F31" s="597"/>
      <c r="H31" s="572"/>
      <c r="I31" s="572"/>
    </row>
    <row r="32" spans="1:10" x14ac:dyDescent="0.2">
      <c r="A32" s="1041" t="s">
        <v>1523</v>
      </c>
      <c r="B32" s="1040" t="s">
        <v>1522</v>
      </c>
      <c r="C32" s="1036" t="s">
        <v>1522</v>
      </c>
      <c r="D32" s="1036" t="s">
        <v>1522</v>
      </c>
      <c r="E32" s="1036" t="s">
        <v>1522</v>
      </c>
      <c r="F32" s="1035" t="str">
        <f>F7</f>
        <v>2017. évi módosított előirányzat</v>
      </c>
      <c r="G32" s="1036" t="s">
        <v>1522</v>
      </c>
      <c r="H32" s="1036" t="s">
        <v>1522</v>
      </c>
      <c r="I32" s="1037" t="s">
        <v>1522</v>
      </c>
    </row>
    <row r="33" spans="1:9" ht="25.5" x14ac:dyDescent="0.2">
      <c r="A33" s="1042"/>
      <c r="B33" s="599" t="str">
        <f>B8</f>
        <v>Összesen</v>
      </c>
      <c r="C33" s="575" t="s">
        <v>1521</v>
      </c>
      <c r="D33" s="575" t="s">
        <v>1520</v>
      </c>
      <c r="E33" s="827" t="s">
        <v>1519</v>
      </c>
      <c r="F33" s="857" t="str">
        <f>F8</f>
        <v>Összesen</v>
      </c>
      <c r="G33" s="575" t="s">
        <v>1521</v>
      </c>
      <c r="H33" s="575" t="s">
        <v>1520</v>
      </c>
      <c r="I33" s="576" t="s">
        <v>1519</v>
      </c>
    </row>
    <row r="34" spans="1:9" s="614" customFormat="1" ht="24" customHeight="1" x14ac:dyDescent="0.2">
      <c r="A34" s="600" t="s">
        <v>1518</v>
      </c>
      <c r="B34" s="578">
        <f t="shared" ref="B34:I34" si="7">SUM(B35:B39)</f>
        <v>829017000</v>
      </c>
      <c r="C34" s="578">
        <f t="shared" si="7"/>
        <v>698309000</v>
      </c>
      <c r="D34" s="578">
        <f t="shared" si="7"/>
        <v>130708000</v>
      </c>
      <c r="E34" s="828">
        <f t="shared" si="7"/>
        <v>0</v>
      </c>
      <c r="F34" s="838">
        <f t="shared" si="7"/>
        <v>728929807</v>
      </c>
      <c r="G34" s="578">
        <f t="shared" si="7"/>
        <v>593827707</v>
      </c>
      <c r="H34" s="578">
        <f t="shared" si="7"/>
        <v>135102100</v>
      </c>
      <c r="I34" s="839">
        <f t="shared" si="7"/>
        <v>0</v>
      </c>
    </row>
    <row r="35" spans="1:9" x14ac:dyDescent="0.2">
      <c r="A35" s="426" t="s">
        <v>1517</v>
      </c>
      <c r="B35" s="579">
        <f>'kiadás részletes'!D22</f>
        <v>50854000</v>
      </c>
      <c r="C35" s="420">
        <f t="shared" ref="C35:C42" si="8">B35-D35</f>
        <v>50854000</v>
      </c>
      <c r="D35" s="420">
        <v>0</v>
      </c>
      <c r="E35" s="830"/>
      <c r="F35" s="840">
        <f>'kiadás részletes'!E22</f>
        <v>51988295</v>
      </c>
      <c r="G35" s="420">
        <f t="shared" ref="G35:G42" si="9">F35-H35</f>
        <v>51988295</v>
      </c>
      <c r="H35" s="420">
        <v>0</v>
      </c>
      <c r="I35" s="584"/>
    </row>
    <row r="36" spans="1:9" x14ac:dyDescent="0.2">
      <c r="A36" s="426" t="s">
        <v>1516</v>
      </c>
      <c r="B36" s="579">
        <f>'kiadás részletes'!D24</f>
        <v>13600000</v>
      </c>
      <c r="C36" s="420">
        <f t="shared" si="8"/>
        <v>13600000</v>
      </c>
      <c r="D36" s="420">
        <v>0</v>
      </c>
      <c r="E36" s="830"/>
      <c r="F36" s="840">
        <f>'kiadás részletes'!E24</f>
        <v>13849545</v>
      </c>
      <c r="G36" s="420">
        <f t="shared" si="9"/>
        <v>13849545</v>
      </c>
      <c r="H36" s="420">
        <v>0</v>
      </c>
      <c r="I36" s="584"/>
    </row>
    <row r="37" spans="1:9" x14ac:dyDescent="0.2">
      <c r="A37" s="426" t="s">
        <v>1515</v>
      </c>
      <c r="B37" s="579">
        <f>'kiadás részletes'!D64</f>
        <v>162790000</v>
      </c>
      <c r="C37" s="420">
        <f t="shared" si="8"/>
        <v>162790000</v>
      </c>
      <c r="D37" s="420">
        <v>0</v>
      </c>
      <c r="E37" s="830"/>
      <c r="F37" s="840">
        <f>'kiadás részletes'!E64</f>
        <v>236802202</v>
      </c>
      <c r="G37" s="420">
        <f t="shared" si="9"/>
        <v>236802202</v>
      </c>
      <c r="H37" s="420">
        <v>0</v>
      </c>
      <c r="I37" s="584"/>
    </row>
    <row r="38" spans="1:9" x14ac:dyDescent="0.2">
      <c r="A38" s="426" t="s">
        <v>1514</v>
      </c>
      <c r="B38" s="579">
        <f>'kiadás részletes'!D137</f>
        <v>15296000</v>
      </c>
      <c r="C38" s="420">
        <f t="shared" si="8"/>
        <v>15296000</v>
      </c>
      <c r="D38" s="581">
        <v>0</v>
      </c>
      <c r="E38" s="830"/>
      <c r="F38" s="840">
        <f>'kiadás részletes'!E137</f>
        <v>15296000</v>
      </c>
      <c r="G38" s="420">
        <f t="shared" si="9"/>
        <v>15296000</v>
      </c>
      <c r="H38" s="581">
        <v>0</v>
      </c>
      <c r="I38" s="584"/>
    </row>
    <row r="39" spans="1:9" x14ac:dyDescent="0.2">
      <c r="A39" s="426" t="s">
        <v>1513</v>
      </c>
      <c r="B39" s="579">
        <f>'kiadás részletes'!D210</f>
        <v>586477000</v>
      </c>
      <c r="C39" s="420">
        <f>B39-D39</f>
        <v>455769000</v>
      </c>
      <c r="D39" s="420">
        <f>'06 támogatási kiadások'!D36</f>
        <v>130708000</v>
      </c>
      <c r="E39" s="830"/>
      <c r="F39" s="840">
        <f>'kiadás részletes'!E210</f>
        <v>410993765</v>
      </c>
      <c r="G39" s="420">
        <f t="shared" si="9"/>
        <v>275891665</v>
      </c>
      <c r="H39" s="420">
        <f>'06 támogatási kiadások'!E36</f>
        <v>135102100</v>
      </c>
      <c r="I39" s="584"/>
    </row>
    <row r="40" spans="1:9" x14ac:dyDescent="0.2">
      <c r="A40" s="428" t="s">
        <v>1512</v>
      </c>
      <c r="B40" s="420"/>
      <c r="C40" s="420">
        <f t="shared" si="8"/>
        <v>0</v>
      </c>
      <c r="D40" s="581"/>
      <c r="E40" s="830"/>
      <c r="F40" s="849"/>
      <c r="G40" s="420">
        <f t="shared" si="9"/>
        <v>0</v>
      </c>
      <c r="H40" s="581"/>
      <c r="I40" s="584"/>
    </row>
    <row r="41" spans="1:9" x14ac:dyDescent="0.2">
      <c r="A41" s="423" t="s">
        <v>1498</v>
      </c>
      <c r="B41" s="420">
        <f>'kiadás részletes'!D208</f>
        <v>93237000</v>
      </c>
      <c r="C41" s="420">
        <f t="shared" si="8"/>
        <v>93237000</v>
      </c>
      <c r="D41" s="581">
        <v>0</v>
      </c>
      <c r="E41" s="830"/>
      <c r="F41" s="849">
        <f>'kiadás részletes'!E208</f>
        <v>73336191</v>
      </c>
      <c r="G41" s="420">
        <f t="shared" si="9"/>
        <v>73336191</v>
      </c>
      <c r="H41" s="581">
        <v>0</v>
      </c>
      <c r="I41" s="584"/>
    </row>
    <row r="42" spans="1:9" x14ac:dyDescent="0.2">
      <c r="A42" s="423" t="s">
        <v>1560</v>
      </c>
      <c r="B42" s="420">
        <f>'kiadás részletes'!D209</f>
        <v>362532000</v>
      </c>
      <c r="C42" s="420">
        <f t="shared" si="8"/>
        <v>362532000</v>
      </c>
      <c r="D42" s="581">
        <v>0</v>
      </c>
      <c r="E42" s="830"/>
      <c r="F42" s="849">
        <f>'kiadás részletes'!E209</f>
        <v>202555474</v>
      </c>
      <c r="G42" s="420">
        <f t="shared" si="9"/>
        <v>202555474</v>
      </c>
      <c r="H42" s="581">
        <v>0</v>
      </c>
      <c r="I42" s="584"/>
    </row>
    <row r="43" spans="1:9" ht="13.5" thickBot="1" x14ac:dyDescent="0.25">
      <c r="A43" s="427"/>
      <c r="B43" s="585"/>
      <c r="C43" s="586"/>
      <c r="D43" s="586"/>
      <c r="E43" s="831"/>
      <c r="F43" s="843"/>
      <c r="G43" s="586"/>
      <c r="H43" s="586"/>
      <c r="I43" s="587"/>
    </row>
    <row r="44" spans="1:9" s="612" customFormat="1" ht="24" customHeight="1" thickTop="1" x14ac:dyDescent="0.2">
      <c r="A44" s="601" t="s">
        <v>1510</v>
      </c>
      <c r="B44" s="589">
        <f t="shared" ref="B44:I44" si="10">SUM(B45:B48)</f>
        <v>135418000</v>
      </c>
      <c r="C44" s="589">
        <f t="shared" si="10"/>
        <v>135418000</v>
      </c>
      <c r="D44" s="589">
        <f t="shared" si="10"/>
        <v>0</v>
      </c>
      <c r="E44" s="832">
        <f t="shared" si="10"/>
        <v>0</v>
      </c>
      <c r="F44" s="844">
        <f t="shared" si="10"/>
        <v>396737450</v>
      </c>
      <c r="G44" s="589">
        <f t="shared" si="10"/>
        <v>389022450</v>
      </c>
      <c r="H44" s="589">
        <f t="shared" si="10"/>
        <v>7715000</v>
      </c>
      <c r="I44" s="845">
        <f t="shared" si="10"/>
        <v>0</v>
      </c>
    </row>
    <row r="45" spans="1:9" x14ac:dyDescent="0.2">
      <c r="A45" s="426" t="s">
        <v>1509</v>
      </c>
      <c r="B45" s="579">
        <f>'kiadás részletes'!D230</f>
        <v>39113000</v>
      </c>
      <c r="C45" s="420">
        <f>B45-D45</f>
        <v>39113000</v>
      </c>
      <c r="D45" s="581">
        <v>0</v>
      </c>
      <c r="E45" s="830"/>
      <c r="F45" s="840">
        <f>'kiadás részletes'!E230</f>
        <v>296371128</v>
      </c>
      <c r="G45" s="420">
        <f>F45-H45</f>
        <v>296371128</v>
      </c>
      <c r="H45" s="581">
        <v>0</v>
      </c>
      <c r="I45" s="584"/>
    </row>
    <row r="46" spans="1:9" x14ac:dyDescent="0.2">
      <c r="A46" s="426" t="s">
        <v>1508</v>
      </c>
      <c r="B46" s="579">
        <f>'kiadás részletes'!D224</f>
        <v>96305000</v>
      </c>
      <c r="C46" s="420">
        <f>B46-D46</f>
        <v>96305000</v>
      </c>
      <c r="D46" s="420">
        <v>0</v>
      </c>
      <c r="E46" s="830"/>
      <c r="F46" s="840">
        <f>'kiadás részletes'!E224</f>
        <v>92651322</v>
      </c>
      <c r="G46" s="420">
        <f>F46-H46</f>
        <v>92651322</v>
      </c>
      <c r="H46" s="420">
        <v>0</v>
      </c>
      <c r="I46" s="584"/>
    </row>
    <row r="47" spans="1:9" x14ac:dyDescent="0.2">
      <c r="A47" s="426" t="s">
        <v>1507</v>
      </c>
      <c r="B47" s="579">
        <v>0</v>
      </c>
      <c r="C47" s="420">
        <f>B47-D47</f>
        <v>0</v>
      </c>
      <c r="D47" s="581">
        <v>0</v>
      </c>
      <c r="E47" s="830"/>
      <c r="F47" s="840">
        <f>'kiadás részletes'!E293</f>
        <v>7715000</v>
      </c>
      <c r="G47" s="420">
        <f>F47-H47</f>
        <v>0</v>
      </c>
      <c r="H47" s="420">
        <v>7715000</v>
      </c>
      <c r="I47" s="584"/>
    </row>
    <row r="48" spans="1:9" x14ac:dyDescent="0.2">
      <c r="A48" s="426" t="s">
        <v>1506</v>
      </c>
      <c r="B48" s="579">
        <v>0</v>
      </c>
      <c r="C48" s="420">
        <f>B48-D48</f>
        <v>0</v>
      </c>
      <c r="D48" s="581">
        <v>0</v>
      </c>
      <c r="E48" s="830"/>
      <c r="F48" s="840">
        <v>0</v>
      </c>
      <c r="G48" s="420">
        <f>F48-H48</f>
        <v>0</v>
      </c>
      <c r="H48" s="581">
        <v>0</v>
      </c>
      <c r="I48" s="584"/>
    </row>
    <row r="49" spans="1:9" x14ac:dyDescent="0.2">
      <c r="A49" s="421"/>
      <c r="B49" s="422"/>
      <c r="C49" s="595"/>
      <c r="D49" s="595"/>
      <c r="E49" s="854"/>
      <c r="F49" s="859"/>
      <c r="G49" s="595"/>
      <c r="H49" s="595"/>
      <c r="I49" s="602"/>
    </row>
    <row r="50" spans="1:9" ht="13.5" thickBot="1" x14ac:dyDescent="0.25">
      <c r="A50" s="874" t="s">
        <v>1505</v>
      </c>
      <c r="B50" s="875">
        <f t="shared" ref="B50:I50" si="11">B34+B44</f>
        <v>964435000</v>
      </c>
      <c r="C50" s="875">
        <f t="shared" si="11"/>
        <v>833727000</v>
      </c>
      <c r="D50" s="875">
        <f t="shared" si="11"/>
        <v>130708000</v>
      </c>
      <c r="E50" s="876">
        <f t="shared" si="11"/>
        <v>0</v>
      </c>
      <c r="F50" s="877">
        <f t="shared" si="11"/>
        <v>1125667257</v>
      </c>
      <c r="G50" s="875">
        <f t="shared" si="11"/>
        <v>982850157</v>
      </c>
      <c r="H50" s="875">
        <f t="shared" si="11"/>
        <v>142817100</v>
      </c>
      <c r="I50" s="878">
        <f t="shared" si="11"/>
        <v>0</v>
      </c>
    </row>
    <row r="51" spans="1:9" ht="13.5" x14ac:dyDescent="0.25">
      <c r="A51" s="424" t="s">
        <v>1504</v>
      </c>
      <c r="B51" s="604">
        <f t="shared" ref="B51:I51" si="12">SUM(B52:B54)</f>
        <v>549900000</v>
      </c>
      <c r="C51" s="604">
        <f t="shared" si="12"/>
        <v>549900000</v>
      </c>
      <c r="D51" s="604">
        <f t="shared" si="12"/>
        <v>0</v>
      </c>
      <c r="E51" s="856">
        <f t="shared" si="12"/>
        <v>0</v>
      </c>
      <c r="F51" s="868">
        <f t="shared" si="12"/>
        <v>857540936</v>
      </c>
      <c r="G51" s="604">
        <f t="shared" si="12"/>
        <v>857540936</v>
      </c>
      <c r="H51" s="604">
        <f t="shared" si="12"/>
        <v>0</v>
      </c>
      <c r="I51" s="862">
        <f t="shared" si="12"/>
        <v>0</v>
      </c>
    </row>
    <row r="52" spans="1:9" x14ac:dyDescent="0.2">
      <c r="A52" s="423" t="s">
        <v>1503</v>
      </c>
      <c r="B52" s="422">
        <f>'kiadás részletes'!D318</f>
        <v>539586000</v>
      </c>
      <c r="C52" s="422">
        <f>B52-D52</f>
        <v>539586000</v>
      </c>
      <c r="D52" s="422">
        <v>0</v>
      </c>
      <c r="E52" s="854"/>
      <c r="F52" s="859">
        <f>'kiadás részletes'!E318</f>
        <v>547226936</v>
      </c>
      <c r="G52" s="422">
        <f>F52-H52</f>
        <v>547226936</v>
      </c>
      <c r="H52" s="422">
        <v>0</v>
      </c>
      <c r="I52" s="602"/>
    </row>
    <row r="53" spans="1:9" x14ac:dyDescent="0.2">
      <c r="A53" s="421" t="s">
        <v>1561</v>
      </c>
      <c r="B53" s="420">
        <f>'kiadás részletes'!D317</f>
        <v>10314000</v>
      </c>
      <c r="C53" s="422">
        <f>B53-D53</f>
        <v>10314000</v>
      </c>
      <c r="D53" s="581">
        <v>0</v>
      </c>
      <c r="E53" s="830"/>
      <c r="F53" s="849">
        <f>'kiadás részletes'!E317</f>
        <v>10314000</v>
      </c>
      <c r="G53" s="422">
        <f>F53-H53</f>
        <v>10314000</v>
      </c>
      <c r="H53" s="581">
        <v>0</v>
      </c>
      <c r="I53" s="584"/>
    </row>
    <row r="54" spans="1:9" x14ac:dyDescent="0.2">
      <c r="A54" s="421" t="s">
        <v>1562</v>
      </c>
      <c r="B54" s="420">
        <v>0</v>
      </c>
      <c r="C54" s="422">
        <f>B54-D54</f>
        <v>0</v>
      </c>
      <c r="D54" s="420">
        <v>0</v>
      </c>
      <c r="E54" s="830"/>
      <c r="F54" s="849">
        <f>'kiadás részletes'!E304</f>
        <v>300000000</v>
      </c>
      <c r="G54" s="422">
        <f>F54-H54</f>
        <v>300000000</v>
      </c>
      <c r="H54" s="420">
        <v>0</v>
      </c>
      <c r="I54" s="584"/>
    </row>
    <row r="55" spans="1:9" ht="13.5" thickBot="1" x14ac:dyDescent="0.25">
      <c r="A55" s="419" t="s">
        <v>1500</v>
      </c>
      <c r="B55" s="596">
        <f t="shared" ref="B55:I55" si="13">B50+B51</f>
        <v>1514335000</v>
      </c>
      <c r="C55" s="596">
        <f t="shared" si="13"/>
        <v>1383627000</v>
      </c>
      <c r="D55" s="596">
        <f t="shared" si="13"/>
        <v>130708000</v>
      </c>
      <c r="E55" s="836">
        <f t="shared" si="13"/>
        <v>0</v>
      </c>
      <c r="F55" s="851">
        <f t="shared" si="13"/>
        <v>1983208193</v>
      </c>
      <c r="G55" s="596">
        <f t="shared" si="13"/>
        <v>1840391093</v>
      </c>
      <c r="H55" s="596">
        <f t="shared" si="13"/>
        <v>142817100</v>
      </c>
      <c r="I55" s="852">
        <f t="shared" si="13"/>
        <v>0</v>
      </c>
    </row>
    <row r="56" spans="1:9" x14ac:dyDescent="0.2">
      <c r="A56" s="573"/>
      <c r="H56" s="572"/>
      <c r="I56" s="572"/>
    </row>
    <row r="57" spans="1:9" x14ac:dyDescent="0.2">
      <c r="B57" s="597">
        <f>B29-B55</f>
        <v>0</v>
      </c>
      <c r="F57" s="597">
        <f>F29-F55</f>
        <v>0</v>
      </c>
      <c r="H57" s="572"/>
      <c r="I57" s="572"/>
    </row>
    <row r="74" spans="2:2" x14ac:dyDescent="0.2">
      <c r="B74" s="597"/>
    </row>
    <row r="75" spans="2:2" x14ac:dyDescent="0.2">
      <c r="B75" s="597">
        <f>B52-B26</f>
        <v>539586000</v>
      </c>
    </row>
  </sheetData>
  <mergeCells count="9">
    <mergeCell ref="F7:I7"/>
    <mergeCell ref="F32:I32"/>
    <mergeCell ref="A3:I3"/>
    <mergeCell ref="A4:I4"/>
    <mergeCell ref="A5:I5"/>
    <mergeCell ref="B7:E7"/>
    <mergeCell ref="A7:A8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3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view="pageBreakPreview" zoomScaleNormal="120" zoomScaleSheetLayoutView="100" workbookViewId="0">
      <selection activeCell="A2" sqref="A2"/>
    </sheetView>
  </sheetViews>
  <sheetFormatPr defaultRowHeight="12.75" x14ac:dyDescent="0.2"/>
  <cols>
    <col min="1" max="1" width="61.28515625" style="572" customWidth="1"/>
    <col min="2" max="2" width="13.140625" style="572" customWidth="1"/>
    <col min="3" max="3" width="12.42578125" style="572" customWidth="1"/>
    <col min="4" max="4" width="11.140625" style="572" customWidth="1"/>
    <col min="5" max="5" width="10.42578125" style="572" customWidth="1"/>
    <col min="6" max="6" width="12.7109375" style="573" customWidth="1"/>
    <col min="7" max="7" width="12.42578125" style="573" customWidth="1"/>
    <col min="8" max="8" width="10.140625" style="573" customWidth="1"/>
    <col min="9" max="9" width="10.42578125" style="573" customWidth="1"/>
    <col min="10" max="16384" width="9.140625" style="573"/>
  </cols>
  <sheetData>
    <row r="1" spans="1:9" x14ac:dyDescent="0.2">
      <c r="A1" s="659" t="s">
        <v>1657</v>
      </c>
    </row>
    <row r="3" spans="1:9" x14ac:dyDescent="0.2">
      <c r="A3" s="1043" t="s">
        <v>1568</v>
      </c>
      <c r="B3" s="1043"/>
      <c r="C3" s="1043"/>
      <c r="D3" s="1043"/>
      <c r="E3" s="1043"/>
      <c r="F3" s="1043"/>
      <c r="G3" s="1043"/>
      <c r="H3" s="1043"/>
      <c r="I3" s="1043"/>
    </row>
    <row r="4" spans="1:9" x14ac:dyDescent="0.2">
      <c r="A4" s="1043" t="s">
        <v>1564</v>
      </c>
      <c r="B4" s="1043"/>
      <c r="C4" s="1043"/>
      <c r="D4" s="1043"/>
      <c r="E4" s="1043"/>
      <c r="F4" s="1043"/>
      <c r="G4" s="1043"/>
      <c r="H4" s="1043"/>
      <c r="I4" s="1043"/>
    </row>
    <row r="5" spans="1:9" ht="16.5" customHeight="1" x14ac:dyDescent="0.2">
      <c r="A5" s="1043" t="s">
        <v>1565</v>
      </c>
      <c r="B5" s="1043"/>
      <c r="C5" s="1043"/>
      <c r="D5" s="1043"/>
      <c r="E5" s="1043"/>
      <c r="F5" s="1043"/>
      <c r="G5" s="1043"/>
      <c r="H5" s="1043"/>
      <c r="I5" s="1043"/>
    </row>
    <row r="6" spans="1:9" ht="28.5" customHeight="1" thickBot="1" x14ac:dyDescent="0.25"/>
    <row r="7" spans="1:9" x14ac:dyDescent="0.2">
      <c r="A7" s="1038" t="s">
        <v>1538</v>
      </c>
      <c r="B7" s="1040" t="s">
        <v>1522</v>
      </c>
      <c r="C7" s="1036" t="s">
        <v>1522</v>
      </c>
      <c r="D7" s="1036" t="s">
        <v>1522</v>
      </c>
      <c r="E7" s="1036" t="s">
        <v>1522</v>
      </c>
      <c r="F7" s="1035" t="s">
        <v>1567</v>
      </c>
      <c r="G7" s="1036"/>
      <c r="H7" s="1036"/>
      <c r="I7" s="1037"/>
    </row>
    <row r="8" spans="1:9" ht="25.5" customHeight="1" x14ac:dyDescent="0.2">
      <c r="A8" s="1039"/>
      <c r="B8" s="574" t="s">
        <v>1404</v>
      </c>
      <c r="C8" s="575" t="s">
        <v>1521</v>
      </c>
      <c r="D8" s="575" t="s">
        <v>1520</v>
      </c>
      <c r="E8" s="827" t="s">
        <v>1519</v>
      </c>
      <c r="F8" s="837" t="s">
        <v>1404</v>
      </c>
      <c r="G8" s="575" t="s">
        <v>1521</v>
      </c>
      <c r="H8" s="575" t="s">
        <v>1520</v>
      </c>
      <c r="I8" s="576" t="s">
        <v>1519</v>
      </c>
    </row>
    <row r="9" spans="1:9" ht="13.5" x14ac:dyDescent="0.2">
      <c r="A9" s="577" t="s">
        <v>1518</v>
      </c>
      <c r="B9" s="578">
        <f>SUM(B10:B12)</f>
        <v>0</v>
      </c>
      <c r="C9" s="578">
        <f t="shared" ref="C9:E9" si="0">SUM(C10:C15)</f>
        <v>0</v>
      </c>
      <c r="D9" s="578">
        <f t="shared" si="0"/>
        <v>0</v>
      </c>
      <c r="E9" s="828">
        <f t="shared" si="0"/>
        <v>0</v>
      </c>
      <c r="F9" s="838">
        <f>SUM(F10:F12)</f>
        <v>584000</v>
      </c>
      <c r="G9" s="578">
        <f t="shared" ref="G9:I9" si="1">SUM(G10:G15)</f>
        <v>584000</v>
      </c>
      <c r="H9" s="578">
        <f t="shared" si="1"/>
        <v>0</v>
      </c>
      <c r="I9" s="839">
        <f t="shared" si="1"/>
        <v>0</v>
      </c>
    </row>
    <row r="10" spans="1:9" x14ac:dyDescent="0.2">
      <c r="A10" s="433" t="s">
        <v>1537</v>
      </c>
      <c r="B10" s="579">
        <f>[1]ph_elemi!G15</f>
        <v>0</v>
      </c>
      <c r="C10" s="581"/>
      <c r="D10" s="581"/>
      <c r="E10" s="830"/>
      <c r="F10" s="840">
        <f>'bevétel részletes'!G228</f>
        <v>584000</v>
      </c>
      <c r="G10" s="420">
        <f t="shared" ref="G10:G15" si="2">F10</f>
        <v>584000</v>
      </c>
      <c r="H10" s="581"/>
      <c r="I10" s="584"/>
    </row>
    <row r="11" spans="1:9" x14ac:dyDescent="0.2">
      <c r="A11" s="433" t="s">
        <v>1536</v>
      </c>
      <c r="B11" s="579">
        <v>0</v>
      </c>
      <c r="C11" s="581"/>
      <c r="D11" s="581"/>
      <c r="E11" s="830"/>
      <c r="F11" s="840">
        <v>0</v>
      </c>
      <c r="G11" s="420">
        <f t="shared" si="2"/>
        <v>0</v>
      </c>
      <c r="H11" s="581"/>
      <c r="I11" s="584"/>
    </row>
    <row r="12" spans="1:9" x14ac:dyDescent="0.2">
      <c r="A12" s="433" t="s">
        <v>1535</v>
      </c>
      <c r="B12" s="579">
        <f>'bevétel részletes'!F48</f>
        <v>0</v>
      </c>
      <c r="C12" s="581">
        <v>0</v>
      </c>
      <c r="D12" s="581">
        <v>0</v>
      </c>
      <c r="E12" s="830"/>
      <c r="F12" s="840">
        <f>'bevétel részletes'!G48</f>
        <v>0</v>
      </c>
      <c r="G12" s="420">
        <f t="shared" si="2"/>
        <v>0</v>
      </c>
      <c r="H12" s="581">
        <v>0</v>
      </c>
      <c r="I12" s="584"/>
    </row>
    <row r="13" spans="1:9" x14ac:dyDescent="0.2">
      <c r="A13" s="435" t="s">
        <v>1534</v>
      </c>
      <c r="B13" s="420"/>
      <c r="C13" s="581"/>
      <c r="D13" s="581"/>
      <c r="E13" s="830"/>
      <c r="F13" s="849">
        <v>0</v>
      </c>
      <c r="G13" s="420">
        <f t="shared" si="2"/>
        <v>0</v>
      </c>
      <c r="H13" s="581"/>
      <c r="I13" s="584"/>
    </row>
    <row r="14" spans="1:9" ht="13.5" x14ac:dyDescent="0.25">
      <c r="A14" s="435" t="s">
        <v>1499</v>
      </c>
      <c r="B14" s="583">
        <v>0</v>
      </c>
      <c r="C14" s="581"/>
      <c r="D14" s="581">
        <v>0</v>
      </c>
      <c r="E14" s="830"/>
      <c r="F14" s="842">
        <v>0</v>
      </c>
      <c r="G14" s="420">
        <f t="shared" si="2"/>
        <v>0</v>
      </c>
      <c r="H14" s="581">
        <v>0</v>
      </c>
      <c r="I14" s="584"/>
    </row>
    <row r="15" spans="1:9" x14ac:dyDescent="0.2">
      <c r="A15" s="433" t="s">
        <v>1533</v>
      </c>
      <c r="B15" s="579">
        <v>0</v>
      </c>
      <c r="C15" s="581"/>
      <c r="D15" s="581"/>
      <c r="E15" s="830"/>
      <c r="F15" s="840">
        <f>'bevétel részletes'!G265</f>
        <v>0</v>
      </c>
      <c r="G15" s="420">
        <f t="shared" si="2"/>
        <v>0</v>
      </c>
      <c r="H15" s="581"/>
      <c r="I15" s="584"/>
    </row>
    <row r="16" spans="1:9" ht="13.5" x14ac:dyDescent="0.25">
      <c r="A16" s="433"/>
      <c r="B16" s="583"/>
      <c r="C16" s="581"/>
      <c r="D16" s="581"/>
      <c r="E16" s="830"/>
      <c r="F16" s="842"/>
      <c r="G16" s="581"/>
      <c r="H16" s="581"/>
      <c r="I16" s="584"/>
    </row>
    <row r="17" spans="1:9" ht="13.5" thickBot="1" x14ac:dyDescent="0.25">
      <c r="A17" s="434"/>
      <c r="B17" s="585"/>
      <c r="C17" s="586"/>
      <c r="D17" s="586"/>
      <c r="E17" s="831"/>
      <c r="F17" s="843"/>
      <c r="G17" s="586"/>
      <c r="H17" s="586"/>
      <c r="I17" s="587"/>
    </row>
    <row r="18" spans="1:9" ht="14.25" thickTop="1" x14ac:dyDescent="0.2">
      <c r="A18" s="588" t="s">
        <v>1510</v>
      </c>
      <c r="B18" s="589">
        <f>SUM(B19:B21)</f>
        <v>0</v>
      </c>
      <c r="C18" s="589">
        <f t="shared" ref="C18:E18" si="3">SUM(C19:C21)</f>
        <v>0</v>
      </c>
      <c r="D18" s="589">
        <f t="shared" si="3"/>
        <v>0</v>
      </c>
      <c r="E18" s="832">
        <f t="shared" si="3"/>
        <v>0</v>
      </c>
      <c r="F18" s="844">
        <f>SUM(F19:F21)</f>
        <v>0</v>
      </c>
      <c r="G18" s="589">
        <f t="shared" ref="G18:I18" si="4">SUM(G19:G21)</f>
        <v>0</v>
      </c>
      <c r="H18" s="589">
        <f t="shared" si="4"/>
        <v>0</v>
      </c>
      <c r="I18" s="845">
        <f t="shared" si="4"/>
        <v>0</v>
      </c>
    </row>
    <row r="19" spans="1:9" ht="13.5" x14ac:dyDescent="0.25">
      <c r="A19" s="433" t="s">
        <v>1532</v>
      </c>
      <c r="B19" s="583">
        <f>[1]ph_elemi!G18</f>
        <v>0</v>
      </c>
      <c r="C19" s="581"/>
      <c r="D19" s="581"/>
      <c r="E19" s="830"/>
      <c r="F19" s="842">
        <f>'bevétel részletes'!G238</f>
        <v>0</v>
      </c>
      <c r="G19" s="581"/>
      <c r="H19" s="581"/>
      <c r="I19" s="584"/>
    </row>
    <row r="20" spans="1:9" ht="13.5" x14ac:dyDescent="0.25">
      <c r="A20" s="433" t="s">
        <v>1531</v>
      </c>
      <c r="B20" s="583">
        <v>0</v>
      </c>
      <c r="C20" s="581"/>
      <c r="D20" s="581"/>
      <c r="E20" s="830"/>
      <c r="F20" s="842">
        <f>'bevétel részletes'!G85</f>
        <v>0</v>
      </c>
      <c r="G20" s="581"/>
      <c r="H20" s="581"/>
      <c r="I20" s="584"/>
    </row>
    <row r="21" spans="1:9" x14ac:dyDescent="0.2">
      <c r="A21" s="433" t="s">
        <v>1530</v>
      </c>
      <c r="B21" s="420">
        <v>0</v>
      </c>
      <c r="C21" s="581"/>
      <c r="D21" s="581"/>
      <c r="E21" s="830"/>
      <c r="F21" s="849">
        <f>'bevétel részletes'!G292</f>
        <v>0</v>
      </c>
      <c r="G21" s="581"/>
      <c r="H21" s="581"/>
      <c r="I21" s="584"/>
    </row>
    <row r="22" spans="1:9" ht="13.5" x14ac:dyDescent="0.25">
      <c r="A22" s="433"/>
      <c r="B22" s="583"/>
      <c r="C22" s="581"/>
      <c r="D22" s="581"/>
      <c r="E22" s="830"/>
      <c r="F22" s="842"/>
      <c r="G22" s="581"/>
      <c r="H22" s="581"/>
      <c r="I22" s="584"/>
    </row>
    <row r="23" spans="1:9" ht="14.25" thickBot="1" x14ac:dyDescent="0.3">
      <c r="A23" s="432" t="s">
        <v>1529</v>
      </c>
      <c r="B23" s="590">
        <f>B9+B18</f>
        <v>0</v>
      </c>
      <c r="C23" s="590">
        <f t="shared" ref="C23:E23" si="5">C9+C18</f>
        <v>0</v>
      </c>
      <c r="D23" s="590">
        <f t="shared" si="5"/>
        <v>0</v>
      </c>
      <c r="E23" s="833">
        <f t="shared" si="5"/>
        <v>0</v>
      </c>
      <c r="F23" s="846">
        <f>F9+F18</f>
        <v>584000</v>
      </c>
      <c r="G23" s="590">
        <f t="shared" ref="G23:I23" si="6">G9+G18</f>
        <v>584000</v>
      </c>
      <c r="H23" s="590">
        <f t="shared" si="6"/>
        <v>0</v>
      </c>
      <c r="I23" s="847">
        <f t="shared" si="6"/>
        <v>0</v>
      </c>
    </row>
    <row r="24" spans="1:9" x14ac:dyDescent="0.2">
      <c r="A24" s="431" t="s">
        <v>1528</v>
      </c>
      <c r="B24" s="592">
        <f>SUM(B25:B28)</f>
        <v>186007000</v>
      </c>
      <c r="C24" s="592">
        <f t="shared" ref="C24:E24" si="7">SUM(C25:C28)</f>
        <v>186007000</v>
      </c>
      <c r="D24" s="592">
        <f t="shared" si="7"/>
        <v>0</v>
      </c>
      <c r="E24" s="863">
        <f t="shared" si="7"/>
        <v>0</v>
      </c>
      <c r="F24" s="865">
        <f>SUM(F25:F28)</f>
        <v>190147200</v>
      </c>
      <c r="G24" s="592">
        <f t="shared" ref="G24:I24" si="8">SUM(G25:G28)</f>
        <v>190147200</v>
      </c>
      <c r="H24" s="592">
        <f t="shared" si="8"/>
        <v>0</v>
      </c>
      <c r="I24" s="866">
        <f t="shared" si="8"/>
        <v>0</v>
      </c>
    </row>
    <row r="25" spans="1:9" x14ac:dyDescent="0.2">
      <c r="A25" s="430" t="s">
        <v>1527</v>
      </c>
      <c r="B25" s="593">
        <f>'bevétel részletes'!F310</f>
        <v>726000</v>
      </c>
      <c r="C25" s="420">
        <f t="shared" ref="C25:C26" si="9">B25</f>
        <v>726000</v>
      </c>
      <c r="D25" s="595"/>
      <c r="E25" s="854"/>
      <c r="F25" s="867">
        <f>'bevétel részletes'!G310</f>
        <v>725715</v>
      </c>
      <c r="G25" s="420">
        <f t="shared" ref="G25:G26" si="10">F25</f>
        <v>725715</v>
      </c>
      <c r="H25" s="595"/>
      <c r="I25" s="602"/>
    </row>
    <row r="26" spans="1:9" x14ac:dyDescent="0.2">
      <c r="A26" s="430" t="s">
        <v>1526</v>
      </c>
      <c r="B26" s="422">
        <v>0</v>
      </c>
      <c r="C26" s="420">
        <f t="shared" si="9"/>
        <v>0</v>
      </c>
      <c r="D26" s="595"/>
      <c r="E26" s="854"/>
      <c r="F26" s="859">
        <v>0</v>
      </c>
      <c r="G26" s="420">
        <f t="shared" si="10"/>
        <v>0</v>
      </c>
      <c r="H26" s="595"/>
      <c r="I26" s="602"/>
    </row>
    <row r="27" spans="1:9" x14ac:dyDescent="0.2">
      <c r="A27" s="430" t="s">
        <v>1525</v>
      </c>
      <c r="B27" s="420">
        <f>'bevétel részletes'!F314</f>
        <v>185281000</v>
      </c>
      <c r="C27" s="420">
        <f>B27</f>
        <v>185281000</v>
      </c>
      <c r="D27" s="581"/>
      <c r="E27" s="830"/>
      <c r="F27" s="849">
        <f>'bevétel részletes'!G314</f>
        <v>189421485</v>
      </c>
      <c r="G27" s="420">
        <f>F27</f>
        <v>189421485</v>
      </c>
      <c r="H27" s="581"/>
      <c r="I27" s="584"/>
    </row>
    <row r="28" spans="1:9" x14ac:dyDescent="0.2">
      <c r="A28" s="430" t="s">
        <v>1524</v>
      </c>
      <c r="B28" s="420">
        <v>0</v>
      </c>
      <c r="C28" s="581"/>
      <c r="D28" s="581"/>
      <c r="E28" s="830"/>
      <c r="F28" s="849">
        <v>0</v>
      </c>
      <c r="G28" s="581"/>
      <c r="H28" s="581"/>
      <c r="I28" s="584"/>
    </row>
    <row r="29" spans="1:9" ht="13.5" thickBot="1" x14ac:dyDescent="0.25">
      <c r="A29" s="429" t="s">
        <v>1500</v>
      </c>
      <c r="B29" s="596">
        <f>B23+B24</f>
        <v>186007000</v>
      </c>
      <c r="C29" s="596">
        <f t="shared" ref="C29:E29" si="11">C23+C24</f>
        <v>186007000</v>
      </c>
      <c r="D29" s="596">
        <f t="shared" si="11"/>
        <v>0</v>
      </c>
      <c r="E29" s="836">
        <f t="shared" si="11"/>
        <v>0</v>
      </c>
      <c r="F29" s="851">
        <f>F23+F24</f>
        <v>190731200</v>
      </c>
      <c r="G29" s="596">
        <f t="shared" ref="G29:I29" si="12">G23+G24</f>
        <v>190731200</v>
      </c>
      <c r="H29" s="596">
        <f t="shared" si="12"/>
        <v>0</v>
      </c>
      <c r="I29" s="852">
        <f t="shared" si="12"/>
        <v>0</v>
      </c>
    </row>
    <row r="30" spans="1:9" x14ac:dyDescent="0.2">
      <c r="A30" s="885"/>
      <c r="B30" s="911"/>
      <c r="C30" s="913"/>
      <c r="D30" s="913"/>
      <c r="E30" s="913"/>
      <c r="F30" s="911"/>
      <c r="G30" s="913"/>
      <c r="H30" s="913"/>
      <c r="I30" s="913"/>
    </row>
    <row r="31" spans="1:9" ht="14.25" thickBot="1" x14ac:dyDescent="0.3">
      <c r="A31" s="912"/>
      <c r="B31" s="597"/>
      <c r="F31" s="597"/>
      <c r="G31" s="572"/>
      <c r="H31" s="572"/>
      <c r="I31" s="572"/>
    </row>
    <row r="32" spans="1:9" x14ac:dyDescent="0.2">
      <c r="A32" s="1041" t="s">
        <v>1523</v>
      </c>
      <c r="B32" s="1040" t="s">
        <v>1522</v>
      </c>
      <c r="C32" s="1036" t="s">
        <v>1522</v>
      </c>
      <c r="D32" s="1036" t="s">
        <v>1522</v>
      </c>
      <c r="E32" s="1036" t="s">
        <v>1522</v>
      </c>
      <c r="F32" s="1035" t="str">
        <f>F7</f>
        <v>2017. évi módosított előirányzat</v>
      </c>
      <c r="G32" s="1036"/>
      <c r="H32" s="1036"/>
      <c r="I32" s="1037"/>
    </row>
    <row r="33" spans="1:9" ht="25.5" x14ac:dyDescent="0.2">
      <c r="A33" s="1042"/>
      <c r="B33" s="599" t="str">
        <f>B8</f>
        <v>Összesen</v>
      </c>
      <c r="C33" s="575" t="s">
        <v>1521</v>
      </c>
      <c r="D33" s="575" t="s">
        <v>1520</v>
      </c>
      <c r="E33" s="827" t="s">
        <v>1519</v>
      </c>
      <c r="F33" s="857" t="str">
        <f>F8</f>
        <v>Összesen</v>
      </c>
      <c r="G33" s="575" t="s">
        <v>1521</v>
      </c>
      <c r="H33" s="575" t="s">
        <v>1520</v>
      </c>
      <c r="I33" s="576" t="s">
        <v>1519</v>
      </c>
    </row>
    <row r="34" spans="1:9" ht="13.5" x14ac:dyDescent="0.2">
      <c r="A34" s="600" t="s">
        <v>1518</v>
      </c>
      <c r="B34" s="578">
        <f>SUM(B35:B39)</f>
        <v>180007000</v>
      </c>
      <c r="C34" s="578">
        <f t="shared" ref="C34:E34" si="13">SUM(C35:C39)</f>
        <v>180007000</v>
      </c>
      <c r="D34" s="578">
        <f t="shared" si="13"/>
        <v>0</v>
      </c>
      <c r="E34" s="828">
        <f t="shared" si="13"/>
        <v>0</v>
      </c>
      <c r="F34" s="838">
        <f>SUM(F35:F39)</f>
        <v>184731200</v>
      </c>
      <c r="G34" s="578">
        <f t="shared" ref="G34:I34" si="14">SUM(G35:G39)</f>
        <v>184731200</v>
      </c>
      <c r="H34" s="578">
        <f t="shared" si="14"/>
        <v>0</v>
      </c>
      <c r="I34" s="839">
        <f t="shared" si="14"/>
        <v>0</v>
      </c>
    </row>
    <row r="35" spans="1:9" x14ac:dyDescent="0.2">
      <c r="A35" s="426" t="s">
        <v>1517</v>
      </c>
      <c r="B35" s="579">
        <f>'kiadás részletes'!F22</f>
        <v>118377000</v>
      </c>
      <c r="C35" s="420">
        <f>B35-D35</f>
        <v>118377000</v>
      </c>
      <c r="D35" s="581">
        <v>0</v>
      </c>
      <c r="E35" s="830">
        <v>0</v>
      </c>
      <c r="F35" s="840">
        <f>'kiadás részletes'!G22</f>
        <v>118377000</v>
      </c>
      <c r="G35" s="420">
        <f>F35-H35</f>
        <v>118377000</v>
      </c>
      <c r="H35" s="581">
        <v>0</v>
      </c>
      <c r="I35" s="584">
        <v>0</v>
      </c>
    </row>
    <row r="36" spans="1:9" x14ac:dyDescent="0.2">
      <c r="A36" s="426" t="s">
        <v>1516</v>
      </c>
      <c r="B36" s="579">
        <f>'kiadás részletes'!F24</f>
        <v>31780000</v>
      </c>
      <c r="C36" s="420">
        <f t="shared" ref="C36:C42" si="15">B36-D36</f>
        <v>31780000</v>
      </c>
      <c r="D36" s="610">
        <v>0</v>
      </c>
      <c r="E36" s="830">
        <v>0</v>
      </c>
      <c r="F36" s="840">
        <f>'kiadás részletes'!G24</f>
        <v>31780000</v>
      </c>
      <c r="G36" s="420">
        <f t="shared" ref="G36:G42" si="16">F36-H36</f>
        <v>31780000</v>
      </c>
      <c r="H36" s="610">
        <v>0</v>
      </c>
      <c r="I36" s="584">
        <v>0</v>
      </c>
    </row>
    <row r="37" spans="1:9" x14ac:dyDescent="0.2">
      <c r="A37" s="426" t="s">
        <v>1515</v>
      </c>
      <c r="B37" s="579">
        <f>'kiadás részletes'!F64</f>
        <v>29850000</v>
      </c>
      <c r="C37" s="420">
        <f t="shared" si="15"/>
        <v>29850000</v>
      </c>
      <c r="D37" s="581">
        <v>0</v>
      </c>
      <c r="E37" s="830">
        <v>0</v>
      </c>
      <c r="F37" s="840">
        <f>'kiadás részletes'!G64</f>
        <v>34574200</v>
      </c>
      <c r="G37" s="420">
        <f t="shared" si="16"/>
        <v>34574200</v>
      </c>
      <c r="H37" s="581">
        <v>0</v>
      </c>
      <c r="I37" s="584">
        <v>0</v>
      </c>
    </row>
    <row r="38" spans="1:9" x14ac:dyDescent="0.2">
      <c r="A38" s="426" t="s">
        <v>1514</v>
      </c>
      <c r="B38" s="579">
        <v>0</v>
      </c>
      <c r="C38" s="420">
        <f t="shared" si="15"/>
        <v>0</v>
      </c>
      <c r="D38" s="581">
        <v>0</v>
      </c>
      <c r="E38" s="830">
        <v>0</v>
      </c>
      <c r="F38" s="840">
        <v>0</v>
      </c>
      <c r="G38" s="420">
        <f t="shared" si="16"/>
        <v>0</v>
      </c>
      <c r="H38" s="581">
        <v>0</v>
      </c>
      <c r="I38" s="584">
        <v>0</v>
      </c>
    </row>
    <row r="39" spans="1:9" x14ac:dyDescent="0.2">
      <c r="A39" s="426" t="s">
        <v>1513</v>
      </c>
      <c r="B39" s="579">
        <f>[1]ph_elemi!G68</f>
        <v>0</v>
      </c>
      <c r="C39" s="420">
        <f t="shared" si="15"/>
        <v>0</v>
      </c>
      <c r="D39" s="581">
        <v>0</v>
      </c>
      <c r="E39" s="830">
        <v>0</v>
      </c>
      <c r="F39" s="840">
        <f>'kiadás részletes'!G210</f>
        <v>0</v>
      </c>
      <c r="G39" s="420">
        <f t="shared" si="16"/>
        <v>0</v>
      </c>
      <c r="H39" s="581">
        <v>0</v>
      </c>
      <c r="I39" s="584">
        <v>0</v>
      </c>
    </row>
    <row r="40" spans="1:9" x14ac:dyDescent="0.2">
      <c r="A40" s="428" t="s">
        <v>1512</v>
      </c>
      <c r="B40" s="420"/>
      <c r="C40" s="420">
        <f t="shared" si="15"/>
        <v>0</v>
      </c>
      <c r="D40" s="581">
        <v>0</v>
      </c>
      <c r="E40" s="830">
        <v>0</v>
      </c>
      <c r="F40" s="849"/>
      <c r="G40" s="420">
        <f t="shared" si="16"/>
        <v>0</v>
      </c>
      <c r="H40" s="581">
        <v>0</v>
      </c>
      <c r="I40" s="584">
        <v>0</v>
      </c>
    </row>
    <row r="41" spans="1:9" x14ac:dyDescent="0.2">
      <c r="A41" s="423" t="s">
        <v>1498</v>
      </c>
      <c r="B41" s="420">
        <v>0</v>
      </c>
      <c r="C41" s="420">
        <f t="shared" si="15"/>
        <v>0</v>
      </c>
      <c r="D41" s="581">
        <v>0</v>
      </c>
      <c r="E41" s="830">
        <v>0</v>
      </c>
      <c r="F41" s="849">
        <v>0</v>
      </c>
      <c r="G41" s="420">
        <f t="shared" si="16"/>
        <v>0</v>
      </c>
      <c r="H41" s="581">
        <v>0</v>
      </c>
      <c r="I41" s="584">
        <v>0</v>
      </c>
    </row>
    <row r="42" spans="1:9" x14ac:dyDescent="0.2">
      <c r="A42" s="423" t="s">
        <v>1511</v>
      </c>
      <c r="B42" s="420">
        <v>0</v>
      </c>
      <c r="C42" s="420">
        <f t="shared" si="15"/>
        <v>0</v>
      </c>
      <c r="D42" s="581">
        <v>0</v>
      </c>
      <c r="E42" s="830">
        <v>0</v>
      </c>
      <c r="F42" s="849">
        <v>0</v>
      </c>
      <c r="G42" s="420">
        <f t="shared" si="16"/>
        <v>0</v>
      </c>
      <c r="H42" s="581">
        <v>0</v>
      </c>
      <c r="I42" s="584">
        <v>0</v>
      </c>
    </row>
    <row r="43" spans="1:9" ht="13.5" thickBot="1" x14ac:dyDescent="0.25">
      <c r="A43" s="427"/>
      <c r="B43" s="585"/>
      <c r="C43" s="586"/>
      <c r="D43" s="586"/>
      <c r="E43" s="831"/>
      <c r="F43" s="843"/>
      <c r="G43" s="586"/>
      <c r="H43" s="586"/>
      <c r="I43" s="587"/>
    </row>
    <row r="44" spans="1:9" ht="14.25" thickTop="1" x14ac:dyDescent="0.2">
      <c r="A44" s="601" t="s">
        <v>1510</v>
      </c>
      <c r="B44" s="589">
        <f>SUM(B45:B48)</f>
        <v>6000000</v>
      </c>
      <c r="C44" s="589">
        <f t="shared" ref="C44:D44" si="17">SUM(C45:C48)</f>
        <v>6000000</v>
      </c>
      <c r="D44" s="589">
        <f t="shared" si="17"/>
        <v>0</v>
      </c>
      <c r="E44" s="832">
        <f>SUM(E45:E48)</f>
        <v>0</v>
      </c>
      <c r="F44" s="844">
        <f>SUM(F45:F48)</f>
        <v>6000000</v>
      </c>
      <c r="G44" s="589">
        <f t="shared" ref="G44:H44" si="18">SUM(G45:G48)</f>
        <v>6000000</v>
      </c>
      <c r="H44" s="589">
        <f t="shared" si="18"/>
        <v>0</v>
      </c>
      <c r="I44" s="845">
        <f>SUM(I45:I48)</f>
        <v>0</v>
      </c>
    </row>
    <row r="45" spans="1:9" x14ac:dyDescent="0.2">
      <c r="A45" s="426" t="s">
        <v>1509</v>
      </c>
      <c r="B45" s="579">
        <v>0</v>
      </c>
      <c r="C45" s="420">
        <f t="shared" ref="C45:C48" si="19">B45-D45</f>
        <v>0</v>
      </c>
      <c r="D45" s="581">
        <v>0</v>
      </c>
      <c r="E45" s="830">
        <v>0</v>
      </c>
      <c r="F45" s="840">
        <v>0</v>
      </c>
      <c r="G45" s="420">
        <f t="shared" ref="G45:G48" si="20">F45-H45</f>
        <v>0</v>
      </c>
      <c r="H45" s="581">
        <v>0</v>
      </c>
      <c r="I45" s="584">
        <v>0</v>
      </c>
    </row>
    <row r="46" spans="1:9" x14ac:dyDescent="0.2">
      <c r="A46" s="426" t="s">
        <v>1508</v>
      </c>
      <c r="B46" s="579">
        <f>'kiadás részletes'!F224</f>
        <v>6000000</v>
      </c>
      <c r="C46" s="420">
        <f t="shared" si="19"/>
        <v>6000000</v>
      </c>
      <c r="D46" s="581">
        <v>0</v>
      </c>
      <c r="E46" s="830">
        <v>0</v>
      </c>
      <c r="F46" s="840">
        <f>'kiadás részletes'!G224</f>
        <v>6000000</v>
      </c>
      <c r="G46" s="420">
        <f t="shared" si="20"/>
        <v>6000000</v>
      </c>
      <c r="H46" s="581">
        <v>0</v>
      </c>
      <c r="I46" s="584">
        <v>0</v>
      </c>
    </row>
    <row r="47" spans="1:9" x14ac:dyDescent="0.2">
      <c r="A47" s="426" t="s">
        <v>1507</v>
      </c>
      <c r="B47" s="579">
        <v>0</v>
      </c>
      <c r="C47" s="420">
        <f t="shared" si="19"/>
        <v>0</v>
      </c>
      <c r="D47" s="581">
        <v>0</v>
      </c>
      <c r="E47" s="830">
        <v>0</v>
      </c>
      <c r="F47" s="840">
        <v>0</v>
      </c>
      <c r="G47" s="420">
        <f t="shared" si="20"/>
        <v>0</v>
      </c>
      <c r="H47" s="581">
        <v>0</v>
      </c>
      <c r="I47" s="584">
        <v>0</v>
      </c>
    </row>
    <row r="48" spans="1:9" x14ac:dyDescent="0.2">
      <c r="A48" s="426" t="s">
        <v>1506</v>
      </c>
      <c r="B48" s="579">
        <v>0</v>
      </c>
      <c r="C48" s="420">
        <f t="shared" si="19"/>
        <v>0</v>
      </c>
      <c r="D48" s="581">
        <v>0</v>
      </c>
      <c r="E48" s="830">
        <v>0</v>
      </c>
      <c r="F48" s="840">
        <v>0</v>
      </c>
      <c r="G48" s="420">
        <f t="shared" si="20"/>
        <v>0</v>
      </c>
      <c r="H48" s="581">
        <v>0</v>
      </c>
      <c r="I48" s="584">
        <v>0</v>
      </c>
    </row>
    <row r="49" spans="1:9" x14ac:dyDescent="0.2">
      <c r="A49" s="421"/>
      <c r="B49" s="422"/>
      <c r="C49" s="595"/>
      <c r="D49" s="595"/>
      <c r="E49" s="854"/>
      <c r="F49" s="859"/>
      <c r="G49" s="595"/>
      <c r="H49" s="595"/>
      <c r="I49" s="602"/>
    </row>
    <row r="50" spans="1:9" ht="13.5" thickBot="1" x14ac:dyDescent="0.25">
      <c r="A50" s="425" t="s">
        <v>1505</v>
      </c>
      <c r="B50" s="603">
        <f t="shared" ref="B50:I50" si="21">B34+B44</f>
        <v>186007000</v>
      </c>
      <c r="C50" s="603">
        <f t="shared" si="21"/>
        <v>186007000</v>
      </c>
      <c r="D50" s="603">
        <f t="shared" si="21"/>
        <v>0</v>
      </c>
      <c r="E50" s="855">
        <f t="shared" si="21"/>
        <v>0</v>
      </c>
      <c r="F50" s="860">
        <f t="shared" si="21"/>
        <v>190731200</v>
      </c>
      <c r="G50" s="603">
        <f t="shared" si="21"/>
        <v>190731200</v>
      </c>
      <c r="H50" s="603">
        <f t="shared" si="21"/>
        <v>0</v>
      </c>
      <c r="I50" s="861">
        <f t="shared" si="21"/>
        <v>0</v>
      </c>
    </row>
    <row r="51" spans="1:9" ht="13.5" x14ac:dyDescent="0.25">
      <c r="A51" s="424" t="s">
        <v>1504</v>
      </c>
      <c r="B51" s="604">
        <f>SUM(B52:B54)</f>
        <v>0</v>
      </c>
      <c r="C51" s="604">
        <f t="shared" ref="C51:E51" si="22">SUM(C52:C54)</f>
        <v>0</v>
      </c>
      <c r="D51" s="604">
        <f t="shared" si="22"/>
        <v>0</v>
      </c>
      <c r="E51" s="856">
        <f t="shared" si="22"/>
        <v>0</v>
      </c>
      <c r="F51" s="868">
        <f>SUM(F52:F54)</f>
        <v>0</v>
      </c>
      <c r="G51" s="604">
        <f t="shared" ref="G51:I51" si="23">SUM(G52:G54)</f>
        <v>0</v>
      </c>
      <c r="H51" s="604">
        <f t="shared" si="23"/>
        <v>0</v>
      </c>
      <c r="I51" s="862">
        <f t="shared" si="23"/>
        <v>0</v>
      </c>
    </row>
    <row r="52" spans="1:9" x14ac:dyDescent="0.2">
      <c r="A52" s="423" t="s">
        <v>1503</v>
      </c>
      <c r="B52" s="422">
        <v>0</v>
      </c>
      <c r="C52" s="595">
        <v>0</v>
      </c>
      <c r="D52" s="595">
        <v>0</v>
      </c>
      <c r="E52" s="854">
        <v>0</v>
      </c>
      <c r="F52" s="859">
        <v>0</v>
      </c>
      <c r="G52" s="595">
        <v>0</v>
      </c>
      <c r="H52" s="595">
        <v>0</v>
      </c>
      <c r="I52" s="602">
        <v>0</v>
      </c>
    </row>
    <row r="53" spans="1:9" x14ac:dyDescent="0.2">
      <c r="A53" s="421" t="s">
        <v>1502</v>
      </c>
      <c r="B53" s="420">
        <v>0</v>
      </c>
      <c r="C53" s="595">
        <v>0</v>
      </c>
      <c r="D53" s="595">
        <v>0</v>
      </c>
      <c r="E53" s="854">
        <v>0</v>
      </c>
      <c r="F53" s="849">
        <v>0</v>
      </c>
      <c r="G53" s="595">
        <v>0</v>
      </c>
      <c r="H53" s="595">
        <v>0</v>
      </c>
      <c r="I53" s="602">
        <v>0</v>
      </c>
    </row>
    <row r="54" spans="1:9" x14ac:dyDescent="0.2">
      <c r="A54" s="421" t="s">
        <v>1501</v>
      </c>
      <c r="B54" s="420">
        <v>0</v>
      </c>
      <c r="C54" s="595">
        <v>0</v>
      </c>
      <c r="D54" s="595">
        <v>0</v>
      </c>
      <c r="E54" s="854">
        <v>0</v>
      </c>
      <c r="F54" s="849">
        <v>0</v>
      </c>
      <c r="G54" s="595">
        <v>0</v>
      </c>
      <c r="H54" s="595">
        <v>0</v>
      </c>
      <c r="I54" s="602">
        <v>0</v>
      </c>
    </row>
    <row r="55" spans="1:9" ht="13.5" thickBot="1" x14ac:dyDescent="0.25">
      <c r="A55" s="419" t="s">
        <v>1500</v>
      </c>
      <c r="B55" s="596">
        <f>B50+B51</f>
        <v>186007000</v>
      </c>
      <c r="C55" s="596">
        <f t="shared" ref="C55:E55" si="24">C50+C51</f>
        <v>186007000</v>
      </c>
      <c r="D55" s="596">
        <f t="shared" si="24"/>
        <v>0</v>
      </c>
      <c r="E55" s="836">
        <f t="shared" si="24"/>
        <v>0</v>
      </c>
      <c r="F55" s="851">
        <f>F50+F51</f>
        <v>190731200</v>
      </c>
      <c r="G55" s="596">
        <f t="shared" ref="G55:I55" si="25">G50+G51</f>
        <v>190731200</v>
      </c>
      <c r="H55" s="596">
        <f t="shared" si="25"/>
        <v>0</v>
      </c>
      <c r="I55" s="852">
        <f t="shared" si="25"/>
        <v>0</v>
      </c>
    </row>
    <row r="56" spans="1:9" x14ac:dyDescent="0.2">
      <c r="A56" s="573"/>
      <c r="F56" s="572"/>
      <c r="G56" s="572"/>
      <c r="H56" s="572"/>
      <c r="I56" s="572"/>
    </row>
    <row r="57" spans="1:9" x14ac:dyDescent="0.2">
      <c r="B57" s="597">
        <f>B29-B55</f>
        <v>0</v>
      </c>
      <c r="F57" s="597">
        <f>F29-F55</f>
        <v>0</v>
      </c>
      <c r="G57" s="572"/>
      <c r="H57" s="572"/>
      <c r="I57" s="572"/>
    </row>
    <row r="74" spans="2:2" x14ac:dyDescent="0.2">
      <c r="B74" s="597"/>
    </row>
    <row r="75" spans="2:2" x14ac:dyDescent="0.2">
      <c r="B75" s="597">
        <f>B52-B26</f>
        <v>0</v>
      </c>
    </row>
  </sheetData>
  <mergeCells count="9">
    <mergeCell ref="A32:A33"/>
    <mergeCell ref="B32:E32"/>
    <mergeCell ref="F32:I32"/>
    <mergeCell ref="F7:I7"/>
    <mergeCell ref="A3:I3"/>
    <mergeCell ref="A4:I4"/>
    <mergeCell ref="A5:I5"/>
    <mergeCell ref="A7:A8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3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60.42578125" style="572" customWidth="1"/>
    <col min="2" max="2" width="13.140625" style="572" customWidth="1"/>
    <col min="3" max="3" width="12.7109375" style="572" customWidth="1"/>
    <col min="4" max="4" width="10.42578125" style="572" customWidth="1"/>
    <col min="5" max="5" width="10.140625" style="572" customWidth="1"/>
    <col min="6" max="6" width="13.140625" style="573" customWidth="1"/>
    <col min="7" max="7" width="12.42578125" style="573" customWidth="1"/>
    <col min="8" max="8" width="10.5703125" style="573" customWidth="1"/>
    <col min="9" max="9" width="10" style="573" customWidth="1"/>
    <col min="10" max="16384" width="9.140625" style="573"/>
  </cols>
  <sheetData>
    <row r="1" spans="1:9" x14ac:dyDescent="0.2">
      <c r="A1" s="659" t="s">
        <v>1658</v>
      </c>
    </row>
    <row r="3" spans="1:9" x14ac:dyDescent="0.2">
      <c r="A3" s="1043" t="s">
        <v>1266</v>
      </c>
      <c r="B3" s="1043"/>
      <c r="C3" s="1043"/>
      <c r="D3" s="1043"/>
      <c r="E3" s="1043"/>
      <c r="F3" s="1043"/>
      <c r="G3" s="1043"/>
      <c r="H3" s="1043"/>
      <c r="I3" s="1043"/>
    </row>
    <row r="4" spans="1:9" x14ac:dyDescent="0.2">
      <c r="A4" s="1043" t="s">
        <v>1539</v>
      </c>
      <c r="B4" s="1043"/>
      <c r="C4" s="1043"/>
      <c r="D4" s="1043"/>
      <c r="E4" s="1043"/>
      <c r="F4" s="1043"/>
      <c r="G4" s="1043"/>
      <c r="H4" s="1043"/>
      <c r="I4" s="1043"/>
    </row>
    <row r="5" spans="1:9" ht="18.75" customHeight="1" x14ac:dyDescent="0.2">
      <c r="A5" s="1043" t="s">
        <v>1565</v>
      </c>
      <c r="B5" s="1043"/>
      <c r="C5" s="1043"/>
      <c r="D5" s="1043"/>
      <c r="E5" s="1043"/>
      <c r="F5" s="1043"/>
      <c r="G5" s="1043"/>
      <c r="H5" s="1043"/>
      <c r="I5" s="1043"/>
    </row>
    <row r="6" spans="1:9" ht="24.75" customHeight="1" thickBot="1" x14ac:dyDescent="0.25"/>
    <row r="7" spans="1:9" x14ac:dyDescent="0.2">
      <c r="A7" s="1038" t="s">
        <v>1538</v>
      </c>
      <c r="B7" s="1040" t="s">
        <v>1522</v>
      </c>
      <c r="C7" s="1036" t="s">
        <v>1522</v>
      </c>
      <c r="D7" s="1036" t="s">
        <v>1522</v>
      </c>
      <c r="E7" s="1036" t="s">
        <v>1522</v>
      </c>
      <c r="F7" s="1035" t="s">
        <v>1567</v>
      </c>
      <c r="G7" s="1036" t="s">
        <v>1522</v>
      </c>
      <c r="H7" s="1036" t="s">
        <v>1522</v>
      </c>
      <c r="I7" s="1037" t="s">
        <v>1522</v>
      </c>
    </row>
    <row r="8" spans="1:9" ht="25.5" x14ac:dyDescent="0.2">
      <c r="A8" s="1039"/>
      <c r="B8" s="574" t="s">
        <v>1404</v>
      </c>
      <c r="C8" s="575" t="s">
        <v>1521</v>
      </c>
      <c r="D8" s="575" t="s">
        <v>1520</v>
      </c>
      <c r="E8" s="827" t="s">
        <v>1519</v>
      </c>
      <c r="F8" s="837" t="s">
        <v>1404</v>
      </c>
      <c r="G8" s="575" t="s">
        <v>1521</v>
      </c>
      <c r="H8" s="575" t="s">
        <v>1520</v>
      </c>
      <c r="I8" s="576" t="s">
        <v>1519</v>
      </c>
    </row>
    <row r="9" spans="1:9" ht="13.5" x14ac:dyDescent="0.2">
      <c r="A9" s="577" t="s">
        <v>1518</v>
      </c>
      <c r="B9" s="578">
        <f>SUM(B10:B15)</f>
        <v>9835000</v>
      </c>
      <c r="C9" s="605">
        <f>B9</f>
        <v>9835000</v>
      </c>
      <c r="D9" s="606"/>
      <c r="E9" s="881"/>
      <c r="F9" s="838">
        <f>SUM(F10:F15)</f>
        <v>9835000</v>
      </c>
      <c r="G9" s="605">
        <f>F9</f>
        <v>9835000</v>
      </c>
      <c r="H9" s="606"/>
      <c r="I9" s="607"/>
    </row>
    <row r="10" spans="1:9" x14ac:dyDescent="0.2">
      <c r="A10" s="433" t="s">
        <v>1537</v>
      </c>
      <c r="B10" s="579">
        <f>'bevétel részletes'!H228</f>
        <v>9835000</v>
      </c>
      <c r="C10" s="420">
        <f>B10</f>
        <v>9835000</v>
      </c>
      <c r="D10" s="581">
        <v>0</v>
      </c>
      <c r="E10" s="830">
        <v>0</v>
      </c>
      <c r="F10" s="840">
        <f>'bevétel részletes'!I228</f>
        <v>9835000</v>
      </c>
      <c r="G10" s="420">
        <f>F10</f>
        <v>9835000</v>
      </c>
      <c r="H10" s="581">
        <v>0</v>
      </c>
      <c r="I10" s="584">
        <v>0</v>
      </c>
    </row>
    <row r="11" spans="1:9" x14ac:dyDescent="0.2">
      <c r="A11" s="433" t="s">
        <v>1536</v>
      </c>
      <c r="B11" s="579">
        <v>0</v>
      </c>
      <c r="C11" s="581">
        <v>0</v>
      </c>
      <c r="D11" s="581">
        <v>0</v>
      </c>
      <c r="E11" s="830">
        <v>0</v>
      </c>
      <c r="F11" s="840">
        <v>0</v>
      </c>
      <c r="G11" s="581">
        <v>0</v>
      </c>
      <c r="H11" s="581">
        <v>0</v>
      </c>
      <c r="I11" s="584">
        <v>0</v>
      </c>
    </row>
    <row r="12" spans="1:9" x14ac:dyDescent="0.2">
      <c r="A12" s="433" t="s">
        <v>1535</v>
      </c>
      <c r="B12" s="579">
        <v>0</v>
      </c>
      <c r="C12" s="581">
        <v>0</v>
      </c>
      <c r="D12" s="581">
        <v>0</v>
      </c>
      <c r="E12" s="830">
        <v>0</v>
      </c>
      <c r="F12" s="840">
        <v>0</v>
      </c>
      <c r="G12" s="581">
        <v>0</v>
      </c>
      <c r="H12" s="581">
        <v>0</v>
      </c>
      <c r="I12" s="584">
        <v>0</v>
      </c>
    </row>
    <row r="13" spans="1:9" x14ac:dyDescent="0.2">
      <c r="A13" s="435" t="s">
        <v>1534</v>
      </c>
      <c r="B13" s="420"/>
      <c r="C13" s="581">
        <v>0</v>
      </c>
      <c r="D13" s="581">
        <v>0</v>
      </c>
      <c r="E13" s="830">
        <v>0</v>
      </c>
      <c r="F13" s="849"/>
      <c r="G13" s="581">
        <v>0</v>
      </c>
      <c r="H13" s="581">
        <v>0</v>
      </c>
      <c r="I13" s="584">
        <v>0</v>
      </c>
    </row>
    <row r="14" spans="1:9" ht="13.5" x14ac:dyDescent="0.25">
      <c r="A14" s="435" t="s">
        <v>1499</v>
      </c>
      <c r="B14" s="583"/>
      <c r="C14" s="581">
        <v>0</v>
      </c>
      <c r="D14" s="581">
        <v>0</v>
      </c>
      <c r="E14" s="830">
        <v>0</v>
      </c>
      <c r="F14" s="842"/>
      <c r="G14" s="581">
        <v>0</v>
      </c>
      <c r="H14" s="581">
        <v>0</v>
      </c>
      <c r="I14" s="584">
        <v>0</v>
      </c>
    </row>
    <row r="15" spans="1:9" x14ac:dyDescent="0.2">
      <c r="A15" s="433" t="s">
        <v>1533</v>
      </c>
      <c r="B15" s="579">
        <v>0</v>
      </c>
      <c r="C15" s="581">
        <v>0</v>
      </c>
      <c r="D15" s="581">
        <v>0</v>
      </c>
      <c r="E15" s="830">
        <v>0</v>
      </c>
      <c r="F15" s="840">
        <v>0</v>
      </c>
      <c r="G15" s="581">
        <v>0</v>
      </c>
      <c r="H15" s="581">
        <v>0</v>
      </c>
      <c r="I15" s="584">
        <v>0</v>
      </c>
    </row>
    <row r="16" spans="1:9" ht="13.5" x14ac:dyDescent="0.25">
      <c r="A16" s="433"/>
      <c r="B16" s="583"/>
      <c r="C16" s="581"/>
      <c r="D16" s="581"/>
      <c r="E16" s="830"/>
      <c r="F16" s="842"/>
      <c r="G16" s="581"/>
      <c r="H16" s="581"/>
      <c r="I16" s="584"/>
    </row>
    <row r="17" spans="1:9" ht="13.5" thickBot="1" x14ac:dyDescent="0.25">
      <c r="A17" s="434"/>
      <c r="B17" s="585"/>
      <c r="C17" s="586"/>
      <c r="D17" s="586"/>
      <c r="E17" s="831"/>
      <c r="F17" s="843"/>
      <c r="G17" s="586"/>
      <c r="H17" s="586"/>
      <c r="I17" s="587"/>
    </row>
    <row r="18" spans="1:9" ht="14.25" thickTop="1" x14ac:dyDescent="0.2">
      <c r="A18" s="588" t="s">
        <v>1510</v>
      </c>
      <c r="B18" s="589">
        <f>SUM(B19:B21)</f>
        <v>0</v>
      </c>
      <c r="C18" s="608"/>
      <c r="D18" s="608"/>
      <c r="E18" s="882"/>
      <c r="F18" s="844">
        <f>SUM(F19:F21)</f>
        <v>0</v>
      </c>
      <c r="G18" s="608"/>
      <c r="H18" s="608"/>
      <c r="I18" s="609"/>
    </row>
    <row r="19" spans="1:9" ht="13.5" x14ac:dyDescent="0.25">
      <c r="A19" s="433" t="s">
        <v>1532</v>
      </c>
      <c r="B19" s="583">
        <v>0</v>
      </c>
      <c r="C19" s="581">
        <v>0</v>
      </c>
      <c r="D19" s="581">
        <v>0</v>
      </c>
      <c r="E19" s="830">
        <v>0</v>
      </c>
      <c r="F19" s="842">
        <v>0</v>
      </c>
      <c r="G19" s="581">
        <v>0</v>
      </c>
      <c r="H19" s="581">
        <v>0</v>
      </c>
      <c r="I19" s="584">
        <v>0</v>
      </c>
    </row>
    <row r="20" spans="1:9" ht="13.5" x14ac:dyDescent="0.25">
      <c r="A20" s="433" t="s">
        <v>1531</v>
      </c>
      <c r="B20" s="583">
        <v>0</v>
      </c>
      <c r="C20" s="581">
        <v>0</v>
      </c>
      <c r="D20" s="581">
        <v>0</v>
      </c>
      <c r="E20" s="830">
        <v>0</v>
      </c>
      <c r="F20" s="842">
        <v>0</v>
      </c>
      <c r="G20" s="581">
        <v>0</v>
      </c>
      <c r="H20" s="581">
        <v>0</v>
      </c>
      <c r="I20" s="584">
        <v>0</v>
      </c>
    </row>
    <row r="21" spans="1:9" x14ac:dyDescent="0.2">
      <c r="A21" s="433" t="s">
        <v>1530</v>
      </c>
      <c r="B21" s="420">
        <v>0</v>
      </c>
      <c r="C21" s="581">
        <v>0</v>
      </c>
      <c r="D21" s="581">
        <v>0</v>
      </c>
      <c r="E21" s="830">
        <v>0</v>
      </c>
      <c r="F21" s="849">
        <v>0</v>
      </c>
      <c r="G21" s="581">
        <v>0</v>
      </c>
      <c r="H21" s="581">
        <v>0</v>
      </c>
      <c r="I21" s="584">
        <v>0</v>
      </c>
    </row>
    <row r="22" spans="1:9" ht="13.5" x14ac:dyDescent="0.25">
      <c r="A22" s="433"/>
      <c r="B22" s="583"/>
      <c r="C22" s="581"/>
      <c r="D22" s="581"/>
      <c r="E22" s="830"/>
      <c r="F22" s="842"/>
      <c r="G22" s="581"/>
      <c r="H22" s="581"/>
      <c r="I22" s="584"/>
    </row>
    <row r="23" spans="1:9" ht="14.25" thickBot="1" x14ac:dyDescent="0.3">
      <c r="A23" s="869" t="s">
        <v>1529</v>
      </c>
      <c r="B23" s="870">
        <f>B9+B18</f>
        <v>9835000</v>
      </c>
      <c r="C23" s="870">
        <f>C9+C18</f>
        <v>9835000</v>
      </c>
      <c r="D23" s="879"/>
      <c r="E23" s="883"/>
      <c r="F23" s="872">
        <f>F9+F18</f>
        <v>9835000</v>
      </c>
      <c r="G23" s="870">
        <f>G9+G18</f>
        <v>9835000</v>
      </c>
      <c r="H23" s="879"/>
      <c r="I23" s="880"/>
    </row>
    <row r="24" spans="1:9" x14ac:dyDescent="0.2">
      <c r="A24" s="431" t="s">
        <v>1528</v>
      </c>
      <c r="B24" s="592">
        <f>SUM(B25:B28)</f>
        <v>296018000</v>
      </c>
      <c r="C24" s="592">
        <f>SUM(C25:C28)</f>
        <v>296018000</v>
      </c>
      <c r="D24" s="592">
        <f t="shared" ref="D24:E24" si="0">SUM(D25:D28)</f>
        <v>0</v>
      </c>
      <c r="E24" s="863">
        <f t="shared" si="0"/>
        <v>0</v>
      </c>
      <c r="F24" s="865">
        <f>SUM(F25:F28)</f>
        <v>299518000</v>
      </c>
      <c r="G24" s="592">
        <f>SUM(G25:G28)</f>
        <v>299518000</v>
      </c>
      <c r="H24" s="592">
        <f t="shared" ref="H24:I24" si="1">SUM(H25:H28)</f>
        <v>0</v>
      </c>
      <c r="I24" s="866">
        <f t="shared" si="1"/>
        <v>0</v>
      </c>
    </row>
    <row r="25" spans="1:9" x14ac:dyDescent="0.2">
      <c r="A25" s="430" t="s">
        <v>1527</v>
      </c>
      <c r="B25" s="593">
        <f>'bevétel részletes'!H310</f>
        <v>6968000</v>
      </c>
      <c r="C25" s="420">
        <f t="shared" ref="C25:C26" si="2">B25</f>
        <v>6968000</v>
      </c>
      <c r="D25" s="595">
        <v>0</v>
      </c>
      <c r="E25" s="854">
        <v>0</v>
      </c>
      <c r="F25" s="867">
        <f>'bevétel részletes'!I310</f>
        <v>6967805</v>
      </c>
      <c r="G25" s="420">
        <f t="shared" ref="G25:G26" si="3">F25</f>
        <v>6967805</v>
      </c>
      <c r="H25" s="595">
        <v>0</v>
      </c>
      <c r="I25" s="602">
        <v>0</v>
      </c>
    </row>
    <row r="26" spans="1:9" x14ac:dyDescent="0.2">
      <c r="A26" s="430" t="s">
        <v>1526</v>
      </c>
      <c r="B26" s="422">
        <v>0</v>
      </c>
      <c r="C26" s="420">
        <f t="shared" si="2"/>
        <v>0</v>
      </c>
      <c r="D26" s="595">
        <v>0</v>
      </c>
      <c r="E26" s="854">
        <v>0</v>
      </c>
      <c r="F26" s="859">
        <v>0</v>
      </c>
      <c r="G26" s="420">
        <f t="shared" si="3"/>
        <v>0</v>
      </c>
      <c r="H26" s="595">
        <v>0</v>
      </c>
      <c r="I26" s="602">
        <v>0</v>
      </c>
    </row>
    <row r="27" spans="1:9" x14ac:dyDescent="0.2">
      <c r="A27" s="430" t="s">
        <v>1525</v>
      </c>
      <c r="B27" s="420">
        <f>'bevétel részletes'!H314</f>
        <v>289050000</v>
      </c>
      <c r="C27" s="420">
        <f>B27</f>
        <v>289050000</v>
      </c>
      <c r="D27" s="595">
        <v>0</v>
      </c>
      <c r="E27" s="854">
        <v>0</v>
      </c>
      <c r="F27" s="849">
        <f>'bevétel részletes'!I314</f>
        <v>292550195</v>
      </c>
      <c r="G27" s="420">
        <f>F27</f>
        <v>292550195</v>
      </c>
      <c r="H27" s="595">
        <v>0</v>
      </c>
      <c r="I27" s="602">
        <v>0</v>
      </c>
    </row>
    <row r="28" spans="1:9" x14ac:dyDescent="0.2">
      <c r="A28" s="430" t="s">
        <v>1524</v>
      </c>
      <c r="B28" s="420">
        <v>0</v>
      </c>
      <c r="C28" s="581">
        <v>0</v>
      </c>
      <c r="D28" s="595">
        <v>0</v>
      </c>
      <c r="E28" s="854">
        <v>0</v>
      </c>
      <c r="F28" s="849">
        <v>0</v>
      </c>
      <c r="G28" s="581">
        <v>0</v>
      </c>
      <c r="H28" s="595">
        <v>0</v>
      </c>
      <c r="I28" s="602">
        <v>0</v>
      </c>
    </row>
    <row r="29" spans="1:9" ht="13.5" thickBot="1" x14ac:dyDescent="0.25">
      <c r="A29" s="429" t="s">
        <v>1500</v>
      </c>
      <c r="B29" s="596">
        <f>B23+B24</f>
        <v>305853000</v>
      </c>
      <c r="C29" s="596">
        <f>C23+C24</f>
        <v>305853000</v>
      </c>
      <c r="D29" s="596">
        <f t="shared" ref="D29:E29" si="4">D23+D24</f>
        <v>0</v>
      </c>
      <c r="E29" s="836">
        <f t="shared" si="4"/>
        <v>0</v>
      </c>
      <c r="F29" s="851">
        <f>F23+F24</f>
        <v>309353000</v>
      </c>
      <c r="G29" s="596">
        <f>G23+G24</f>
        <v>309353000</v>
      </c>
      <c r="H29" s="596">
        <f t="shared" ref="H29:I29" si="5">H23+H24</f>
        <v>0</v>
      </c>
      <c r="I29" s="852">
        <f t="shared" si="5"/>
        <v>0</v>
      </c>
    </row>
    <row r="30" spans="1:9" x14ac:dyDescent="0.2">
      <c r="A30" s="914"/>
      <c r="B30" s="911"/>
      <c r="C30" s="913"/>
      <c r="D30" s="913"/>
      <c r="E30" s="913"/>
      <c r="F30" s="911"/>
      <c r="G30" s="913"/>
      <c r="H30" s="913"/>
      <c r="I30" s="913"/>
    </row>
    <row r="31" spans="1:9" ht="14.25" thickBot="1" x14ac:dyDescent="0.3">
      <c r="A31" s="912"/>
      <c r="B31" s="597"/>
      <c r="F31" s="597"/>
      <c r="G31" s="572"/>
      <c r="H31" s="572"/>
      <c r="I31" s="572"/>
    </row>
    <row r="32" spans="1:9" x14ac:dyDescent="0.2">
      <c r="A32" s="1041" t="s">
        <v>1523</v>
      </c>
      <c r="B32" s="1040" t="s">
        <v>1522</v>
      </c>
      <c r="C32" s="1036" t="s">
        <v>1522</v>
      </c>
      <c r="D32" s="1036" t="s">
        <v>1522</v>
      </c>
      <c r="E32" s="1036" t="s">
        <v>1522</v>
      </c>
      <c r="F32" s="1035" t="s">
        <v>1522</v>
      </c>
      <c r="G32" s="1036" t="s">
        <v>1522</v>
      </c>
      <c r="H32" s="1036" t="s">
        <v>1522</v>
      </c>
      <c r="I32" s="1037" t="s">
        <v>1522</v>
      </c>
    </row>
    <row r="33" spans="1:9" ht="25.5" x14ac:dyDescent="0.2">
      <c r="A33" s="1042"/>
      <c r="B33" s="599" t="str">
        <f>B8</f>
        <v>Összesen</v>
      </c>
      <c r="C33" s="575" t="s">
        <v>1521</v>
      </c>
      <c r="D33" s="575" t="s">
        <v>1520</v>
      </c>
      <c r="E33" s="827" t="s">
        <v>1519</v>
      </c>
      <c r="F33" s="857" t="str">
        <f>F8</f>
        <v>Összesen</v>
      </c>
      <c r="G33" s="575" t="s">
        <v>1521</v>
      </c>
      <c r="H33" s="575" t="s">
        <v>1520</v>
      </c>
      <c r="I33" s="576" t="s">
        <v>1519</v>
      </c>
    </row>
    <row r="34" spans="1:9" ht="13.5" x14ac:dyDescent="0.2">
      <c r="A34" s="600" t="s">
        <v>1518</v>
      </c>
      <c r="B34" s="578">
        <f>SUM(B35:B39)</f>
        <v>303853000</v>
      </c>
      <c r="C34" s="578">
        <f t="shared" ref="C34:E34" si="6">SUM(C35:C39)</f>
        <v>303853000</v>
      </c>
      <c r="D34" s="578">
        <f t="shared" si="6"/>
        <v>0</v>
      </c>
      <c r="E34" s="828">
        <f t="shared" si="6"/>
        <v>0</v>
      </c>
      <c r="F34" s="838">
        <f>SUM(F35:F39)</f>
        <v>307353000</v>
      </c>
      <c r="G34" s="578">
        <f t="shared" ref="G34:I34" si="7">SUM(G35:G39)</f>
        <v>307353000</v>
      </c>
      <c r="H34" s="578">
        <f t="shared" si="7"/>
        <v>0</v>
      </c>
      <c r="I34" s="839">
        <f t="shared" si="7"/>
        <v>0</v>
      </c>
    </row>
    <row r="35" spans="1:9" x14ac:dyDescent="0.2">
      <c r="A35" s="426" t="s">
        <v>1517</v>
      </c>
      <c r="B35" s="579">
        <f>'kiadás részletes'!H22</f>
        <v>202944000</v>
      </c>
      <c r="C35" s="420">
        <f>B35</f>
        <v>202944000</v>
      </c>
      <c r="D35" s="581">
        <v>0</v>
      </c>
      <c r="E35" s="830">
        <v>0</v>
      </c>
      <c r="F35" s="840">
        <f>'kiadás részletes'!I22</f>
        <v>202944000</v>
      </c>
      <c r="G35" s="420">
        <f>F35</f>
        <v>202944000</v>
      </c>
      <c r="H35" s="581">
        <v>0</v>
      </c>
      <c r="I35" s="584">
        <v>0</v>
      </c>
    </row>
    <row r="36" spans="1:9" x14ac:dyDescent="0.2">
      <c r="A36" s="426" t="s">
        <v>1516</v>
      </c>
      <c r="B36" s="579">
        <f>'kiadás részletes'!H24</f>
        <v>51556000</v>
      </c>
      <c r="C36" s="420">
        <f t="shared" ref="C36:C37" si="8">B36</f>
        <v>51556000</v>
      </c>
      <c r="D36" s="581">
        <v>0</v>
      </c>
      <c r="E36" s="830">
        <v>0</v>
      </c>
      <c r="F36" s="840">
        <f>'kiadás részletes'!I24</f>
        <v>51556000</v>
      </c>
      <c r="G36" s="420">
        <f t="shared" ref="G36:G37" si="9">F36</f>
        <v>51556000</v>
      </c>
      <c r="H36" s="581">
        <v>0</v>
      </c>
      <c r="I36" s="584">
        <v>0</v>
      </c>
    </row>
    <row r="37" spans="1:9" x14ac:dyDescent="0.2">
      <c r="A37" s="426" t="s">
        <v>1515</v>
      </c>
      <c r="B37" s="579">
        <f>'kiadás részletes'!H64</f>
        <v>49353000</v>
      </c>
      <c r="C37" s="420">
        <f t="shared" si="8"/>
        <v>49353000</v>
      </c>
      <c r="D37" s="581">
        <v>0</v>
      </c>
      <c r="E37" s="830">
        <v>0</v>
      </c>
      <c r="F37" s="840">
        <f>'kiadás részletes'!I64</f>
        <v>52853000</v>
      </c>
      <c r="G37" s="420">
        <f t="shared" si="9"/>
        <v>52853000</v>
      </c>
      <c r="H37" s="581">
        <v>0</v>
      </c>
      <c r="I37" s="584">
        <v>0</v>
      </c>
    </row>
    <row r="38" spans="1:9" x14ac:dyDescent="0.2">
      <c r="A38" s="426" t="s">
        <v>1514</v>
      </c>
      <c r="B38" s="579">
        <v>0</v>
      </c>
      <c r="C38" s="581">
        <v>0</v>
      </c>
      <c r="D38" s="581">
        <v>0</v>
      </c>
      <c r="E38" s="830">
        <v>0</v>
      </c>
      <c r="F38" s="840">
        <v>0</v>
      </c>
      <c r="G38" s="581">
        <v>0</v>
      </c>
      <c r="H38" s="581">
        <v>0</v>
      </c>
      <c r="I38" s="584">
        <v>0</v>
      </c>
    </row>
    <row r="39" spans="1:9" x14ac:dyDescent="0.2">
      <c r="A39" s="426" t="s">
        <v>1513</v>
      </c>
      <c r="B39" s="579">
        <v>0</v>
      </c>
      <c r="C39" s="581">
        <v>0</v>
      </c>
      <c r="D39" s="581">
        <v>0</v>
      </c>
      <c r="E39" s="830">
        <v>0</v>
      </c>
      <c r="F39" s="840">
        <v>0</v>
      </c>
      <c r="G39" s="581">
        <v>0</v>
      </c>
      <c r="H39" s="581">
        <v>0</v>
      </c>
      <c r="I39" s="584">
        <v>0</v>
      </c>
    </row>
    <row r="40" spans="1:9" x14ac:dyDescent="0.2">
      <c r="A40" s="428" t="s">
        <v>1512</v>
      </c>
      <c r="B40" s="420"/>
      <c r="C40" s="581">
        <v>0</v>
      </c>
      <c r="D40" s="581">
        <v>0</v>
      </c>
      <c r="E40" s="830">
        <v>0</v>
      </c>
      <c r="F40" s="849"/>
      <c r="G40" s="581">
        <v>0</v>
      </c>
      <c r="H40" s="581">
        <v>0</v>
      </c>
      <c r="I40" s="584">
        <v>0</v>
      </c>
    </row>
    <row r="41" spans="1:9" x14ac:dyDescent="0.2">
      <c r="A41" s="423" t="s">
        <v>1498</v>
      </c>
      <c r="B41" s="420">
        <v>0</v>
      </c>
      <c r="C41" s="581">
        <v>0</v>
      </c>
      <c r="D41" s="581">
        <v>0</v>
      </c>
      <c r="E41" s="830">
        <v>0</v>
      </c>
      <c r="F41" s="849">
        <v>0</v>
      </c>
      <c r="G41" s="581">
        <v>0</v>
      </c>
      <c r="H41" s="581">
        <v>0</v>
      </c>
      <c r="I41" s="584">
        <v>0</v>
      </c>
    </row>
    <row r="42" spans="1:9" x14ac:dyDescent="0.2">
      <c r="A42" s="423" t="s">
        <v>1558</v>
      </c>
      <c r="B42" s="420">
        <v>0</v>
      </c>
      <c r="C42" s="581">
        <v>0</v>
      </c>
      <c r="D42" s="581">
        <v>0</v>
      </c>
      <c r="E42" s="830">
        <v>0</v>
      </c>
      <c r="F42" s="849">
        <v>0</v>
      </c>
      <c r="G42" s="581">
        <v>0</v>
      </c>
      <c r="H42" s="581">
        <v>0</v>
      </c>
      <c r="I42" s="584">
        <v>0</v>
      </c>
    </row>
    <row r="43" spans="1:9" ht="13.5" thickBot="1" x14ac:dyDescent="0.25">
      <c r="A43" s="427"/>
      <c r="B43" s="585"/>
      <c r="C43" s="586"/>
      <c r="D43" s="586"/>
      <c r="E43" s="831"/>
      <c r="F43" s="843"/>
      <c r="G43" s="586"/>
      <c r="H43" s="586"/>
      <c r="I43" s="587"/>
    </row>
    <row r="44" spans="1:9" ht="14.25" thickTop="1" x14ac:dyDescent="0.2">
      <c r="A44" s="601" t="s">
        <v>1510</v>
      </c>
      <c r="B44" s="589">
        <f>SUM(B45:B48)</f>
        <v>2000000</v>
      </c>
      <c r="C44" s="589">
        <f t="shared" ref="C44:E44" si="10">SUM(C45:C48)</f>
        <v>2000000</v>
      </c>
      <c r="D44" s="589">
        <f t="shared" si="10"/>
        <v>0</v>
      </c>
      <c r="E44" s="832">
        <f t="shared" si="10"/>
        <v>0</v>
      </c>
      <c r="F44" s="844">
        <f>SUM(F45:F48)</f>
        <v>2000000</v>
      </c>
      <c r="G44" s="589">
        <f t="shared" ref="G44:I44" si="11">SUM(G45:G48)</f>
        <v>2000000</v>
      </c>
      <c r="H44" s="589">
        <f t="shared" si="11"/>
        <v>0</v>
      </c>
      <c r="I44" s="845">
        <f t="shared" si="11"/>
        <v>0</v>
      </c>
    </row>
    <row r="45" spans="1:9" x14ac:dyDescent="0.2">
      <c r="A45" s="426" t="s">
        <v>1509</v>
      </c>
      <c r="B45" s="579">
        <v>0</v>
      </c>
      <c r="C45" s="581">
        <v>0</v>
      </c>
      <c r="D45" s="581">
        <v>0</v>
      </c>
      <c r="E45" s="830">
        <v>0</v>
      </c>
      <c r="F45" s="840">
        <v>0</v>
      </c>
      <c r="G45" s="581">
        <v>0</v>
      </c>
      <c r="H45" s="581">
        <v>0</v>
      </c>
      <c r="I45" s="584">
        <v>0</v>
      </c>
    </row>
    <row r="46" spans="1:9" x14ac:dyDescent="0.2">
      <c r="A46" s="426" t="s">
        <v>1508</v>
      </c>
      <c r="B46" s="579">
        <f>'kiadás részletes'!H224</f>
        <v>2000000</v>
      </c>
      <c r="C46" s="420">
        <f>B46</f>
        <v>2000000</v>
      </c>
      <c r="D46" s="581">
        <v>0</v>
      </c>
      <c r="E46" s="830">
        <v>0</v>
      </c>
      <c r="F46" s="840">
        <f>'kiadás részletes'!I224</f>
        <v>2000000</v>
      </c>
      <c r="G46" s="420">
        <f>F46</f>
        <v>2000000</v>
      </c>
      <c r="H46" s="581">
        <v>0</v>
      </c>
      <c r="I46" s="584">
        <v>0</v>
      </c>
    </row>
    <row r="47" spans="1:9" x14ac:dyDescent="0.2">
      <c r="A47" s="426" t="s">
        <v>1507</v>
      </c>
      <c r="B47" s="579">
        <v>0</v>
      </c>
      <c r="C47" s="581">
        <v>0</v>
      </c>
      <c r="D47" s="581">
        <v>0</v>
      </c>
      <c r="E47" s="830">
        <v>0</v>
      </c>
      <c r="F47" s="840">
        <v>0</v>
      </c>
      <c r="G47" s="581">
        <v>0</v>
      </c>
      <c r="H47" s="581">
        <v>0</v>
      </c>
      <c r="I47" s="584">
        <v>0</v>
      </c>
    </row>
    <row r="48" spans="1:9" x14ac:dyDescent="0.2">
      <c r="A48" s="426" t="s">
        <v>1506</v>
      </c>
      <c r="B48" s="579">
        <v>0</v>
      </c>
      <c r="C48" s="581">
        <v>0</v>
      </c>
      <c r="D48" s="581">
        <v>0</v>
      </c>
      <c r="E48" s="830">
        <v>0</v>
      </c>
      <c r="F48" s="840">
        <v>0</v>
      </c>
      <c r="G48" s="581">
        <v>0</v>
      </c>
      <c r="H48" s="581">
        <v>0</v>
      </c>
      <c r="I48" s="584">
        <v>0</v>
      </c>
    </row>
    <row r="49" spans="1:9" x14ac:dyDescent="0.2">
      <c r="A49" s="421"/>
      <c r="B49" s="422"/>
      <c r="C49" s="595"/>
      <c r="D49" s="595"/>
      <c r="E49" s="854"/>
      <c r="F49" s="859"/>
      <c r="G49" s="595"/>
      <c r="H49" s="595"/>
      <c r="I49" s="602"/>
    </row>
    <row r="50" spans="1:9" ht="13.5" thickBot="1" x14ac:dyDescent="0.25">
      <c r="A50" s="874" t="s">
        <v>1505</v>
      </c>
      <c r="B50" s="875">
        <f t="shared" ref="B50:I50" si="12">B34+B44</f>
        <v>305853000</v>
      </c>
      <c r="C50" s="875">
        <f t="shared" si="12"/>
        <v>305853000</v>
      </c>
      <c r="D50" s="875">
        <f t="shared" si="12"/>
        <v>0</v>
      </c>
      <c r="E50" s="876">
        <f t="shared" si="12"/>
        <v>0</v>
      </c>
      <c r="F50" s="877">
        <f t="shared" si="12"/>
        <v>309353000</v>
      </c>
      <c r="G50" s="875">
        <f t="shared" si="12"/>
        <v>309353000</v>
      </c>
      <c r="H50" s="875">
        <f t="shared" si="12"/>
        <v>0</v>
      </c>
      <c r="I50" s="878">
        <f t="shared" si="12"/>
        <v>0</v>
      </c>
    </row>
    <row r="51" spans="1:9" ht="13.5" x14ac:dyDescent="0.25">
      <c r="A51" s="424" t="s">
        <v>1504</v>
      </c>
      <c r="B51" s="604">
        <f>SUM(B52:B54)</f>
        <v>0</v>
      </c>
      <c r="C51" s="604">
        <f t="shared" ref="C51:E51" si="13">SUM(C52:C54)</f>
        <v>0</v>
      </c>
      <c r="D51" s="604">
        <f t="shared" si="13"/>
        <v>0</v>
      </c>
      <c r="E51" s="856">
        <f t="shared" si="13"/>
        <v>0</v>
      </c>
      <c r="F51" s="868">
        <f>SUM(F52:F54)</f>
        <v>0</v>
      </c>
      <c r="G51" s="604">
        <f t="shared" ref="G51:I51" si="14">SUM(G52:G54)</f>
        <v>0</v>
      </c>
      <c r="H51" s="604">
        <f t="shared" si="14"/>
        <v>0</v>
      </c>
      <c r="I51" s="862">
        <f t="shared" si="14"/>
        <v>0</v>
      </c>
    </row>
    <row r="52" spans="1:9" x14ac:dyDescent="0.2">
      <c r="A52" s="423" t="s">
        <v>1503</v>
      </c>
      <c r="B52" s="422">
        <v>0</v>
      </c>
      <c r="C52" s="595">
        <v>0</v>
      </c>
      <c r="D52" s="595">
        <v>0</v>
      </c>
      <c r="E52" s="854">
        <v>0</v>
      </c>
      <c r="F52" s="859">
        <v>0</v>
      </c>
      <c r="G52" s="595">
        <v>0</v>
      </c>
      <c r="H52" s="595">
        <v>0</v>
      </c>
      <c r="I52" s="602">
        <v>0</v>
      </c>
    </row>
    <row r="53" spans="1:9" x14ac:dyDescent="0.2">
      <c r="A53" s="421" t="s">
        <v>1502</v>
      </c>
      <c r="B53" s="420">
        <v>0</v>
      </c>
      <c r="C53" s="595">
        <v>0</v>
      </c>
      <c r="D53" s="595">
        <v>0</v>
      </c>
      <c r="E53" s="854">
        <v>0</v>
      </c>
      <c r="F53" s="849">
        <v>0</v>
      </c>
      <c r="G53" s="595">
        <v>0</v>
      </c>
      <c r="H53" s="595">
        <v>0</v>
      </c>
      <c r="I53" s="602">
        <v>0</v>
      </c>
    </row>
    <row r="54" spans="1:9" x14ac:dyDescent="0.2">
      <c r="A54" s="421" t="s">
        <v>1501</v>
      </c>
      <c r="B54" s="420">
        <v>0</v>
      </c>
      <c r="C54" s="595">
        <v>0</v>
      </c>
      <c r="D54" s="595">
        <v>0</v>
      </c>
      <c r="E54" s="854">
        <v>0</v>
      </c>
      <c r="F54" s="849">
        <v>0</v>
      </c>
      <c r="G54" s="595">
        <v>0</v>
      </c>
      <c r="H54" s="595">
        <v>0</v>
      </c>
      <c r="I54" s="602">
        <v>0</v>
      </c>
    </row>
    <row r="55" spans="1:9" ht="13.5" thickBot="1" x14ac:dyDescent="0.25">
      <c r="A55" s="419" t="s">
        <v>1500</v>
      </c>
      <c r="B55" s="596">
        <f>B50+B51</f>
        <v>305853000</v>
      </c>
      <c r="C55" s="596">
        <f t="shared" ref="C55:E55" si="15">C50+C51</f>
        <v>305853000</v>
      </c>
      <c r="D55" s="596">
        <f t="shared" si="15"/>
        <v>0</v>
      </c>
      <c r="E55" s="836">
        <f t="shared" si="15"/>
        <v>0</v>
      </c>
      <c r="F55" s="851">
        <f>F50+F51</f>
        <v>309353000</v>
      </c>
      <c r="G55" s="596">
        <f t="shared" ref="G55:I55" si="16">G50+G51</f>
        <v>309353000</v>
      </c>
      <c r="H55" s="596">
        <f t="shared" si="16"/>
        <v>0</v>
      </c>
      <c r="I55" s="852">
        <f t="shared" si="16"/>
        <v>0</v>
      </c>
    </row>
    <row r="56" spans="1:9" x14ac:dyDescent="0.2">
      <c r="A56" s="573"/>
      <c r="F56" s="572"/>
      <c r="G56" s="572"/>
      <c r="H56" s="572"/>
      <c r="I56" s="572"/>
    </row>
    <row r="57" spans="1:9" x14ac:dyDescent="0.2">
      <c r="B57" s="597">
        <f>B29-B55</f>
        <v>0</v>
      </c>
      <c r="F57" s="597">
        <f>F29-F55</f>
        <v>0</v>
      </c>
      <c r="G57" s="572"/>
      <c r="H57" s="572"/>
      <c r="I57" s="572"/>
    </row>
    <row r="74" spans="2:2" x14ac:dyDescent="0.2">
      <c r="B74" s="597"/>
    </row>
    <row r="75" spans="2:2" x14ac:dyDescent="0.2">
      <c r="B75" s="597">
        <f>B52-B26</f>
        <v>0</v>
      </c>
    </row>
  </sheetData>
  <mergeCells count="9">
    <mergeCell ref="A3:I3"/>
    <mergeCell ref="A4:I4"/>
    <mergeCell ref="A5:I5"/>
    <mergeCell ref="F7:I7"/>
    <mergeCell ref="F32:I32"/>
    <mergeCell ref="A7:A8"/>
    <mergeCell ref="B7:E7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3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view="pageBreakPreview" zoomScaleNormal="100" zoomScaleSheetLayoutView="100" workbookViewId="0">
      <selection activeCell="A2" sqref="A2"/>
    </sheetView>
  </sheetViews>
  <sheetFormatPr defaultRowHeight="12.75" x14ac:dyDescent="0.2"/>
  <cols>
    <col min="1" max="1" width="60.42578125" style="572" customWidth="1"/>
    <col min="2" max="2" width="12.140625" style="572" customWidth="1"/>
    <col min="3" max="3" width="10.7109375" style="572" customWidth="1"/>
    <col min="4" max="4" width="10.140625" style="572" customWidth="1"/>
    <col min="5" max="5" width="10.28515625" style="572" customWidth="1"/>
    <col min="6" max="6" width="11.42578125" style="573" customWidth="1"/>
    <col min="7" max="7" width="11" style="573" customWidth="1"/>
    <col min="8" max="8" width="9.85546875" style="573" customWidth="1"/>
    <col min="9" max="9" width="10" style="573" customWidth="1"/>
    <col min="10" max="16384" width="9.140625" style="573"/>
  </cols>
  <sheetData>
    <row r="1" spans="1:9" x14ac:dyDescent="0.2">
      <c r="A1" s="659" t="s">
        <v>1659</v>
      </c>
    </row>
    <row r="3" spans="1:9" x14ac:dyDescent="0.2">
      <c r="A3" s="1043" t="s">
        <v>1559</v>
      </c>
      <c r="B3" s="1043"/>
      <c r="C3" s="1043"/>
      <c r="D3" s="1043"/>
      <c r="E3" s="1043"/>
      <c r="F3" s="1043"/>
      <c r="G3" s="1043"/>
      <c r="H3" s="1043"/>
      <c r="I3" s="1043"/>
    </row>
    <row r="4" spans="1:9" x14ac:dyDescent="0.2">
      <c r="A4" s="1043" t="s">
        <v>1539</v>
      </c>
      <c r="B4" s="1043"/>
      <c r="C4" s="1043"/>
      <c r="D4" s="1043"/>
      <c r="E4" s="1043"/>
      <c r="F4" s="1043"/>
      <c r="G4" s="1043"/>
      <c r="H4" s="1043"/>
      <c r="I4" s="1043"/>
    </row>
    <row r="5" spans="1:9" x14ac:dyDescent="0.2">
      <c r="A5" s="1043" t="s">
        <v>1565</v>
      </c>
      <c r="B5" s="1043"/>
      <c r="C5" s="1043"/>
      <c r="D5" s="1043"/>
      <c r="E5" s="1043"/>
      <c r="F5" s="1043"/>
      <c r="G5" s="1043"/>
      <c r="H5" s="1043"/>
      <c r="I5" s="1043"/>
    </row>
    <row r="6" spans="1:9" ht="33" customHeight="1" thickBot="1" x14ac:dyDescent="0.25"/>
    <row r="7" spans="1:9" x14ac:dyDescent="0.2">
      <c r="A7" s="1038" t="s">
        <v>1538</v>
      </c>
      <c r="B7" s="1040" t="s">
        <v>1522</v>
      </c>
      <c r="C7" s="1036" t="s">
        <v>1522</v>
      </c>
      <c r="D7" s="1036" t="s">
        <v>1522</v>
      </c>
      <c r="E7" s="1036" t="s">
        <v>1522</v>
      </c>
      <c r="F7" s="1035" t="s">
        <v>1567</v>
      </c>
      <c r="G7" s="1036" t="s">
        <v>1522</v>
      </c>
      <c r="H7" s="1036" t="s">
        <v>1522</v>
      </c>
      <c r="I7" s="1037" t="s">
        <v>1522</v>
      </c>
    </row>
    <row r="8" spans="1:9" ht="22.5" customHeight="1" x14ac:dyDescent="0.2">
      <c r="A8" s="1039"/>
      <c r="B8" s="574" t="s">
        <v>1404</v>
      </c>
      <c r="C8" s="575" t="s">
        <v>1521</v>
      </c>
      <c r="D8" s="575" t="s">
        <v>1520</v>
      </c>
      <c r="E8" s="827" t="s">
        <v>1519</v>
      </c>
      <c r="F8" s="837" t="s">
        <v>1404</v>
      </c>
      <c r="G8" s="575" t="s">
        <v>1521</v>
      </c>
      <c r="H8" s="575" t="s">
        <v>1520</v>
      </c>
      <c r="I8" s="576" t="s">
        <v>1519</v>
      </c>
    </row>
    <row r="9" spans="1:9" ht="13.5" x14ac:dyDescent="0.2">
      <c r="A9" s="577" t="s">
        <v>1518</v>
      </c>
      <c r="B9" s="578">
        <f>SUM(B10:B15)</f>
        <v>500000</v>
      </c>
      <c r="C9" s="578">
        <f t="shared" ref="C9:E9" si="0">SUM(C10:C15)</f>
        <v>500000</v>
      </c>
      <c r="D9" s="578">
        <f t="shared" si="0"/>
        <v>0</v>
      </c>
      <c r="E9" s="828">
        <f t="shared" si="0"/>
        <v>0</v>
      </c>
      <c r="F9" s="838">
        <f>SUM(F10:F15)</f>
        <v>500000</v>
      </c>
      <c r="G9" s="578">
        <f t="shared" ref="G9:I9" si="1">SUM(G10:G15)</f>
        <v>500000</v>
      </c>
      <c r="H9" s="578">
        <f t="shared" si="1"/>
        <v>0</v>
      </c>
      <c r="I9" s="839">
        <f t="shared" si="1"/>
        <v>0</v>
      </c>
    </row>
    <row r="10" spans="1:9" x14ac:dyDescent="0.2">
      <c r="A10" s="433" t="s">
        <v>1537</v>
      </c>
      <c r="B10" s="579">
        <f>SUM(C10:E10)</f>
        <v>500000</v>
      </c>
      <c r="C10" s="580">
        <f>'bevétel részletes'!J228</f>
        <v>500000</v>
      </c>
      <c r="D10" s="581">
        <v>0</v>
      </c>
      <c r="E10" s="830">
        <v>0</v>
      </c>
      <c r="F10" s="840">
        <f>'bevétel részletes'!K228</f>
        <v>500000</v>
      </c>
      <c r="G10" s="582">
        <f>F10</f>
        <v>500000</v>
      </c>
      <c r="H10" s="581">
        <v>0</v>
      </c>
      <c r="I10" s="584">
        <v>0</v>
      </c>
    </row>
    <row r="11" spans="1:9" x14ac:dyDescent="0.2">
      <c r="A11" s="433" t="s">
        <v>1536</v>
      </c>
      <c r="B11" s="579">
        <f t="shared" ref="B11:B15" si="2">SUM(C11:E11)</f>
        <v>0</v>
      </c>
      <c r="C11" s="581">
        <v>0</v>
      </c>
      <c r="D11" s="581">
        <v>0</v>
      </c>
      <c r="E11" s="830">
        <v>0</v>
      </c>
      <c r="F11" s="840">
        <f t="shared" ref="F11:F15" si="3">SUM(G11:I11)</f>
        <v>0</v>
      </c>
      <c r="G11" s="581">
        <v>0</v>
      </c>
      <c r="H11" s="581">
        <v>0</v>
      </c>
      <c r="I11" s="584">
        <v>0</v>
      </c>
    </row>
    <row r="12" spans="1:9" x14ac:dyDescent="0.2">
      <c r="A12" s="433" t="s">
        <v>1535</v>
      </c>
      <c r="B12" s="579">
        <f t="shared" si="2"/>
        <v>0</v>
      </c>
      <c r="C12" s="581">
        <v>0</v>
      </c>
      <c r="D12" s="581">
        <v>0</v>
      </c>
      <c r="E12" s="830">
        <v>0</v>
      </c>
      <c r="F12" s="840">
        <f t="shared" si="3"/>
        <v>0</v>
      </c>
      <c r="G12" s="581">
        <v>0</v>
      </c>
      <c r="H12" s="581">
        <v>0</v>
      </c>
      <c r="I12" s="584">
        <v>0</v>
      </c>
    </row>
    <row r="13" spans="1:9" x14ac:dyDescent="0.2">
      <c r="A13" s="435" t="s">
        <v>1534</v>
      </c>
      <c r="B13" s="579">
        <f t="shared" si="2"/>
        <v>0</v>
      </c>
      <c r="C13" s="581">
        <v>0</v>
      </c>
      <c r="D13" s="581">
        <v>0</v>
      </c>
      <c r="E13" s="830">
        <v>0</v>
      </c>
      <c r="F13" s="840">
        <f t="shared" si="3"/>
        <v>0</v>
      </c>
      <c r="G13" s="581">
        <v>0</v>
      </c>
      <c r="H13" s="581">
        <v>0</v>
      </c>
      <c r="I13" s="584">
        <v>0</v>
      </c>
    </row>
    <row r="14" spans="1:9" x14ac:dyDescent="0.2">
      <c r="A14" s="435" t="s">
        <v>1499</v>
      </c>
      <c r="B14" s="579">
        <f t="shared" si="2"/>
        <v>0</v>
      </c>
      <c r="C14" s="581">
        <v>0</v>
      </c>
      <c r="D14" s="581">
        <v>0</v>
      </c>
      <c r="E14" s="830">
        <v>0</v>
      </c>
      <c r="F14" s="840">
        <f t="shared" si="3"/>
        <v>0</v>
      </c>
      <c r="G14" s="581">
        <v>0</v>
      </c>
      <c r="H14" s="581">
        <v>0</v>
      </c>
      <c r="I14" s="584">
        <v>0</v>
      </c>
    </row>
    <row r="15" spans="1:9" x14ac:dyDescent="0.2">
      <c r="A15" s="433" t="s">
        <v>1533</v>
      </c>
      <c r="B15" s="579">
        <f t="shared" si="2"/>
        <v>0</v>
      </c>
      <c r="C15" s="581">
        <v>0</v>
      </c>
      <c r="D15" s="581">
        <v>0</v>
      </c>
      <c r="E15" s="830">
        <v>0</v>
      </c>
      <c r="F15" s="840">
        <f t="shared" si="3"/>
        <v>0</v>
      </c>
      <c r="G15" s="581">
        <v>0</v>
      </c>
      <c r="H15" s="581">
        <v>0</v>
      </c>
      <c r="I15" s="584">
        <v>0</v>
      </c>
    </row>
    <row r="16" spans="1:9" ht="13.5" x14ac:dyDescent="0.25">
      <c r="A16" s="433"/>
      <c r="B16" s="583"/>
      <c r="C16" s="581"/>
      <c r="D16" s="581"/>
      <c r="E16" s="830"/>
      <c r="F16" s="842"/>
      <c r="G16" s="581"/>
      <c r="H16" s="581"/>
      <c r="I16" s="584"/>
    </row>
    <row r="17" spans="1:11" ht="13.5" thickBot="1" x14ac:dyDescent="0.25">
      <c r="A17" s="434"/>
      <c r="B17" s="585"/>
      <c r="C17" s="586"/>
      <c r="D17" s="586"/>
      <c r="E17" s="831"/>
      <c r="F17" s="843"/>
      <c r="G17" s="586"/>
      <c r="H17" s="586"/>
      <c r="I17" s="587"/>
    </row>
    <row r="18" spans="1:11" ht="14.25" thickTop="1" x14ac:dyDescent="0.2">
      <c r="A18" s="588" t="s">
        <v>1510</v>
      </c>
      <c r="B18" s="589">
        <f>SUM(B19:B21)</f>
        <v>0</v>
      </c>
      <c r="C18" s="589">
        <f t="shared" ref="C18:E18" si="4">SUM(C19:C21)</f>
        <v>0</v>
      </c>
      <c r="D18" s="589">
        <f t="shared" si="4"/>
        <v>0</v>
      </c>
      <c r="E18" s="832">
        <f t="shared" si="4"/>
        <v>0</v>
      </c>
      <c r="F18" s="844">
        <f>SUM(F19:F21)</f>
        <v>0</v>
      </c>
      <c r="G18" s="589">
        <f t="shared" ref="G18:I18" si="5">SUM(G19:G21)</f>
        <v>0</v>
      </c>
      <c r="H18" s="589">
        <f t="shared" si="5"/>
        <v>0</v>
      </c>
      <c r="I18" s="845">
        <f t="shared" si="5"/>
        <v>0</v>
      </c>
    </row>
    <row r="19" spans="1:11" x14ac:dyDescent="0.2">
      <c r="A19" s="433" t="s">
        <v>1532</v>
      </c>
      <c r="B19" s="579">
        <f t="shared" ref="B19:B21" si="6">SUM(C19:E19)</f>
        <v>0</v>
      </c>
      <c r="C19" s="581">
        <v>0</v>
      </c>
      <c r="D19" s="581">
        <v>0</v>
      </c>
      <c r="E19" s="830">
        <v>0</v>
      </c>
      <c r="F19" s="840">
        <f t="shared" ref="F19:F21" si="7">SUM(G19:I19)</f>
        <v>0</v>
      </c>
      <c r="G19" s="581">
        <v>0</v>
      </c>
      <c r="H19" s="581">
        <v>0</v>
      </c>
      <c r="I19" s="584">
        <v>0</v>
      </c>
    </row>
    <row r="20" spans="1:11" x14ac:dyDescent="0.2">
      <c r="A20" s="433" t="s">
        <v>1531</v>
      </c>
      <c r="B20" s="579">
        <f t="shared" si="6"/>
        <v>0</v>
      </c>
      <c r="C20" s="581">
        <v>0</v>
      </c>
      <c r="D20" s="581">
        <v>0</v>
      </c>
      <c r="E20" s="830">
        <v>0</v>
      </c>
      <c r="F20" s="840">
        <f t="shared" si="7"/>
        <v>0</v>
      </c>
      <c r="G20" s="581">
        <v>0</v>
      </c>
      <c r="H20" s="581">
        <v>0</v>
      </c>
      <c r="I20" s="584">
        <v>0</v>
      </c>
    </row>
    <row r="21" spans="1:11" x14ac:dyDescent="0.2">
      <c r="A21" s="433" t="s">
        <v>1530</v>
      </c>
      <c r="B21" s="579">
        <f t="shared" si="6"/>
        <v>0</v>
      </c>
      <c r="C21" s="581">
        <v>0</v>
      </c>
      <c r="D21" s="581">
        <v>0</v>
      </c>
      <c r="E21" s="830">
        <v>0</v>
      </c>
      <c r="F21" s="840">
        <f t="shared" si="7"/>
        <v>0</v>
      </c>
      <c r="G21" s="581">
        <v>0</v>
      </c>
      <c r="H21" s="581">
        <v>0</v>
      </c>
      <c r="I21" s="584">
        <v>0</v>
      </c>
    </row>
    <row r="22" spans="1:11" ht="13.5" x14ac:dyDescent="0.25">
      <c r="A22" s="433"/>
      <c r="B22" s="583"/>
      <c r="C22" s="581"/>
      <c r="D22" s="581"/>
      <c r="E22" s="830"/>
      <c r="F22" s="842"/>
      <c r="G22" s="581"/>
      <c r="H22" s="581"/>
      <c r="I22" s="584"/>
    </row>
    <row r="23" spans="1:11" ht="14.25" thickBot="1" x14ac:dyDescent="0.3">
      <c r="A23" s="869" t="s">
        <v>1529</v>
      </c>
      <c r="B23" s="870">
        <f>B9+B18</f>
        <v>500000</v>
      </c>
      <c r="C23" s="870">
        <f t="shared" ref="C23:E23" si="8">C9+C18</f>
        <v>500000</v>
      </c>
      <c r="D23" s="870">
        <f t="shared" si="8"/>
        <v>0</v>
      </c>
      <c r="E23" s="871">
        <f t="shared" si="8"/>
        <v>0</v>
      </c>
      <c r="F23" s="872">
        <f>F9+F18</f>
        <v>500000</v>
      </c>
      <c r="G23" s="870">
        <f t="shared" ref="G23:I23" si="9">G9+G18</f>
        <v>500000</v>
      </c>
      <c r="H23" s="870">
        <f t="shared" si="9"/>
        <v>0</v>
      </c>
      <c r="I23" s="873">
        <f t="shared" si="9"/>
        <v>0</v>
      </c>
    </row>
    <row r="24" spans="1:11" x14ac:dyDescent="0.2">
      <c r="A24" s="431" t="s">
        <v>1528</v>
      </c>
      <c r="B24" s="591">
        <f>SUM(B25:B28)</f>
        <v>66212000</v>
      </c>
      <c r="C24" s="592">
        <f t="shared" ref="C24:E24" si="10">SUM(C25:C28)</f>
        <v>66212000</v>
      </c>
      <c r="D24" s="592">
        <f t="shared" si="10"/>
        <v>0</v>
      </c>
      <c r="E24" s="863">
        <f t="shared" si="10"/>
        <v>0</v>
      </c>
      <c r="F24" s="884">
        <f>SUM(F25:F28)</f>
        <v>66212000</v>
      </c>
      <c r="G24" s="592">
        <f>F24</f>
        <v>66212000</v>
      </c>
      <c r="H24" s="592">
        <f t="shared" ref="H24:I24" si="11">SUM(H25:H28)</f>
        <v>0</v>
      </c>
      <c r="I24" s="866">
        <f t="shared" si="11"/>
        <v>0</v>
      </c>
    </row>
    <row r="25" spans="1:11" x14ac:dyDescent="0.2">
      <c r="A25" s="430" t="s">
        <v>1527</v>
      </c>
      <c r="B25" s="593">
        <f t="shared" ref="B25:B27" si="12">SUM(C25:E25)</f>
        <v>957000</v>
      </c>
      <c r="C25" s="594">
        <f>'bevétel részletes'!J310</f>
        <v>957000</v>
      </c>
      <c r="D25" s="595">
        <v>0</v>
      </c>
      <c r="E25" s="854">
        <v>0</v>
      </c>
      <c r="F25" s="867">
        <f>'bevétel részletes'!K310</f>
        <v>956744</v>
      </c>
      <c r="G25" s="594">
        <f>F25</f>
        <v>956744</v>
      </c>
      <c r="H25" s="595">
        <v>0</v>
      </c>
      <c r="I25" s="602">
        <v>0</v>
      </c>
    </row>
    <row r="26" spans="1:11" x14ac:dyDescent="0.2">
      <c r="A26" s="430" t="s">
        <v>1526</v>
      </c>
      <c r="B26" s="593">
        <f t="shared" si="12"/>
        <v>0</v>
      </c>
      <c r="C26" s="595">
        <v>0</v>
      </c>
      <c r="D26" s="595">
        <v>0</v>
      </c>
      <c r="E26" s="854">
        <v>0</v>
      </c>
      <c r="F26" s="867">
        <f t="shared" ref="F26" si="13">SUM(G26:I26)</f>
        <v>0</v>
      </c>
      <c r="G26" s="595">
        <v>0</v>
      </c>
      <c r="H26" s="595">
        <v>0</v>
      </c>
      <c r="I26" s="602">
        <v>0</v>
      </c>
    </row>
    <row r="27" spans="1:11" x14ac:dyDescent="0.2">
      <c r="A27" s="430" t="s">
        <v>1525</v>
      </c>
      <c r="B27" s="593">
        <f t="shared" si="12"/>
        <v>65255000</v>
      </c>
      <c r="C27" s="420">
        <f>'bevétel részletes'!J314</f>
        <v>65255000</v>
      </c>
      <c r="D27" s="595">
        <v>0</v>
      </c>
      <c r="E27" s="854">
        <v>0</v>
      </c>
      <c r="F27" s="867">
        <f>'bevétel részletes'!K314</f>
        <v>65255256</v>
      </c>
      <c r="G27" s="420">
        <f>F27</f>
        <v>65255256</v>
      </c>
      <c r="H27" s="595">
        <v>0</v>
      </c>
      <c r="I27" s="602">
        <v>0</v>
      </c>
    </row>
    <row r="28" spans="1:11" x14ac:dyDescent="0.2">
      <c r="A28" s="430" t="s">
        <v>1524</v>
      </c>
      <c r="B28" s="593">
        <f>SUM(C28:E28)</f>
        <v>0</v>
      </c>
      <c r="C28" s="581">
        <v>0</v>
      </c>
      <c r="D28" s="595">
        <v>0</v>
      </c>
      <c r="E28" s="854">
        <v>0</v>
      </c>
      <c r="F28" s="867">
        <f>SUM(G28:I28)</f>
        <v>0</v>
      </c>
      <c r="G28" s="581">
        <v>0</v>
      </c>
      <c r="H28" s="595">
        <v>0</v>
      </c>
      <c r="I28" s="602">
        <v>0</v>
      </c>
    </row>
    <row r="29" spans="1:11" ht="13.5" thickBot="1" x14ac:dyDescent="0.25">
      <c r="A29" s="429" t="s">
        <v>1500</v>
      </c>
      <c r="B29" s="596">
        <f>B23+B24</f>
        <v>66712000</v>
      </c>
      <c r="C29" s="596">
        <f t="shared" ref="C29:E29" si="14">C23+C24</f>
        <v>66712000</v>
      </c>
      <c r="D29" s="596">
        <f t="shared" si="14"/>
        <v>0</v>
      </c>
      <c r="E29" s="836">
        <f t="shared" si="14"/>
        <v>0</v>
      </c>
      <c r="F29" s="851">
        <f>F23+F24</f>
        <v>66712000</v>
      </c>
      <c r="G29" s="596">
        <f t="shared" ref="G29:I29" si="15">G23+G24</f>
        <v>66712000</v>
      </c>
      <c r="H29" s="596">
        <f t="shared" si="15"/>
        <v>0</v>
      </c>
      <c r="I29" s="852">
        <f t="shared" si="15"/>
        <v>0</v>
      </c>
    </row>
    <row r="30" spans="1:11" x14ac:dyDescent="0.2">
      <c r="A30" s="910"/>
      <c r="B30" s="915"/>
      <c r="C30" s="913"/>
      <c r="D30" s="913"/>
      <c r="E30" s="913"/>
      <c r="F30" s="911"/>
      <c r="G30" s="913"/>
      <c r="H30" s="913"/>
      <c r="I30" s="913"/>
    </row>
    <row r="31" spans="1:11" ht="14.25" thickBot="1" x14ac:dyDescent="0.3">
      <c r="A31" s="912"/>
      <c r="B31" s="597"/>
      <c r="F31" s="597"/>
      <c r="G31" s="572"/>
      <c r="H31" s="572"/>
      <c r="I31" s="572"/>
    </row>
    <row r="32" spans="1:11" x14ac:dyDescent="0.2">
      <c r="A32" s="1041" t="s">
        <v>1523</v>
      </c>
      <c r="B32" s="1040" t="s">
        <v>1522</v>
      </c>
      <c r="C32" s="1036" t="s">
        <v>1522</v>
      </c>
      <c r="D32" s="1036" t="s">
        <v>1522</v>
      </c>
      <c r="E32" s="1036" t="s">
        <v>1522</v>
      </c>
      <c r="F32" s="1035" t="str">
        <f>F7</f>
        <v>2017. évi módosított előirányzat</v>
      </c>
      <c r="G32" s="1036" t="s">
        <v>1522</v>
      </c>
      <c r="H32" s="1036" t="s">
        <v>1522</v>
      </c>
      <c r="I32" s="1037" t="s">
        <v>1522</v>
      </c>
      <c r="K32" s="886"/>
    </row>
    <row r="33" spans="1:9" ht="25.5" x14ac:dyDescent="0.2">
      <c r="A33" s="1042"/>
      <c r="B33" s="599" t="str">
        <f>B8</f>
        <v>Összesen</v>
      </c>
      <c r="C33" s="575" t="s">
        <v>1521</v>
      </c>
      <c r="D33" s="575" t="s">
        <v>1520</v>
      </c>
      <c r="E33" s="827" t="s">
        <v>1519</v>
      </c>
      <c r="F33" s="857" t="str">
        <f>F8</f>
        <v>Összesen</v>
      </c>
      <c r="G33" s="575" t="s">
        <v>1521</v>
      </c>
      <c r="H33" s="575" t="s">
        <v>1520</v>
      </c>
      <c r="I33" s="576" t="s">
        <v>1519</v>
      </c>
    </row>
    <row r="34" spans="1:9" ht="13.5" x14ac:dyDescent="0.2">
      <c r="A34" s="600" t="s">
        <v>1518</v>
      </c>
      <c r="B34" s="578">
        <f>SUM(B35:B39)</f>
        <v>62712000</v>
      </c>
      <c r="C34" s="578">
        <f t="shared" ref="C34:E34" si="16">SUM(C35:C39)</f>
        <v>62712000</v>
      </c>
      <c r="D34" s="578">
        <f t="shared" si="16"/>
        <v>0</v>
      </c>
      <c r="E34" s="828">
        <f t="shared" si="16"/>
        <v>0</v>
      </c>
      <c r="F34" s="838">
        <f>SUM(F35:F39)</f>
        <v>62712000</v>
      </c>
      <c r="G34" s="578">
        <f t="shared" ref="G34:I34" si="17">SUM(G35:G39)</f>
        <v>62712000</v>
      </c>
      <c r="H34" s="578">
        <f t="shared" si="17"/>
        <v>0</v>
      </c>
      <c r="I34" s="839">
        <f t="shared" si="17"/>
        <v>0</v>
      </c>
    </row>
    <row r="35" spans="1:9" x14ac:dyDescent="0.2">
      <c r="A35" s="426" t="s">
        <v>1517</v>
      </c>
      <c r="B35" s="579">
        <f>'kiadás részletes'!J22</f>
        <v>16520000</v>
      </c>
      <c r="C35" s="420">
        <f>B35</f>
        <v>16520000</v>
      </c>
      <c r="D35" s="581">
        <v>0</v>
      </c>
      <c r="E35" s="830">
        <v>0</v>
      </c>
      <c r="F35" s="840">
        <f>'kiadás részletes'!K22</f>
        <v>16520000</v>
      </c>
      <c r="G35" s="420">
        <f>F35</f>
        <v>16520000</v>
      </c>
      <c r="H35" s="581">
        <v>0</v>
      </c>
      <c r="I35" s="584">
        <v>0</v>
      </c>
    </row>
    <row r="36" spans="1:9" x14ac:dyDescent="0.2">
      <c r="A36" s="426" t="s">
        <v>1516</v>
      </c>
      <c r="B36" s="579">
        <f>'kiadás részletes'!J24</f>
        <v>3992000</v>
      </c>
      <c r="C36" s="420">
        <f t="shared" ref="C36:C37" si="18">B36</f>
        <v>3992000</v>
      </c>
      <c r="D36" s="581">
        <v>0</v>
      </c>
      <c r="E36" s="830">
        <v>0</v>
      </c>
      <c r="F36" s="840">
        <f>'kiadás részletes'!K24</f>
        <v>3992000</v>
      </c>
      <c r="G36" s="420">
        <f t="shared" ref="G36:G37" si="19">F36</f>
        <v>3992000</v>
      </c>
      <c r="H36" s="581">
        <v>0</v>
      </c>
      <c r="I36" s="584">
        <v>0</v>
      </c>
    </row>
    <row r="37" spans="1:9" x14ac:dyDescent="0.2">
      <c r="A37" s="426" t="s">
        <v>1515</v>
      </c>
      <c r="B37" s="579">
        <f>'kiadás részletes'!J64</f>
        <v>42200000</v>
      </c>
      <c r="C37" s="420">
        <f t="shared" si="18"/>
        <v>42200000</v>
      </c>
      <c r="D37" s="581">
        <v>0</v>
      </c>
      <c r="E37" s="830">
        <v>0</v>
      </c>
      <c r="F37" s="840">
        <f>'kiadás részletes'!K64</f>
        <v>42200000</v>
      </c>
      <c r="G37" s="420">
        <f t="shared" si="19"/>
        <v>42200000</v>
      </c>
      <c r="H37" s="581">
        <v>0</v>
      </c>
      <c r="I37" s="584">
        <v>0</v>
      </c>
    </row>
    <row r="38" spans="1:9" x14ac:dyDescent="0.2">
      <c r="A38" s="426" t="s">
        <v>1514</v>
      </c>
      <c r="B38" s="579">
        <v>0</v>
      </c>
      <c r="C38" s="581">
        <v>0</v>
      </c>
      <c r="D38" s="581">
        <v>0</v>
      </c>
      <c r="E38" s="830">
        <v>0</v>
      </c>
      <c r="F38" s="840">
        <v>0</v>
      </c>
      <c r="G38" s="581">
        <v>0</v>
      </c>
      <c r="H38" s="581">
        <v>0</v>
      </c>
      <c r="I38" s="584">
        <v>0</v>
      </c>
    </row>
    <row r="39" spans="1:9" x14ac:dyDescent="0.2">
      <c r="A39" s="426" t="s">
        <v>1513</v>
      </c>
      <c r="B39" s="579">
        <v>0</v>
      </c>
      <c r="C39" s="581">
        <v>0</v>
      </c>
      <c r="D39" s="581">
        <v>0</v>
      </c>
      <c r="E39" s="830">
        <v>0</v>
      </c>
      <c r="F39" s="840">
        <v>0</v>
      </c>
      <c r="G39" s="581">
        <v>0</v>
      </c>
      <c r="H39" s="581">
        <v>0</v>
      </c>
      <c r="I39" s="584">
        <v>0</v>
      </c>
    </row>
    <row r="40" spans="1:9" x14ac:dyDescent="0.2">
      <c r="A40" s="428" t="s">
        <v>1512</v>
      </c>
      <c r="B40" s="420"/>
      <c r="C40" s="581">
        <v>0</v>
      </c>
      <c r="D40" s="581">
        <v>0</v>
      </c>
      <c r="E40" s="830">
        <v>0</v>
      </c>
      <c r="F40" s="849"/>
      <c r="G40" s="581">
        <v>0</v>
      </c>
      <c r="H40" s="581">
        <v>0</v>
      </c>
      <c r="I40" s="584">
        <v>0</v>
      </c>
    </row>
    <row r="41" spans="1:9" x14ac:dyDescent="0.2">
      <c r="A41" s="423" t="s">
        <v>1498</v>
      </c>
      <c r="B41" s="420">
        <v>0</v>
      </c>
      <c r="C41" s="581">
        <v>0</v>
      </c>
      <c r="D41" s="581">
        <v>0</v>
      </c>
      <c r="E41" s="830">
        <v>0</v>
      </c>
      <c r="F41" s="849">
        <v>0</v>
      </c>
      <c r="G41" s="581">
        <v>0</v>
      </c>
      <c r="H41" s="581">
        <v>0</v>
      </c>
      <c r="I41" s="584">
        <v>0</v>
      </c>
    </row>
    <row r="42" spans="1:9" x14ac:dyDescent="0.2">
      <c r="A42" s="423" t="s">
        <v>1558</v>
      </c>
      <c r="B42" s="420">
        <v>0</v>
      </c>
      <c r="C42" s="581">
        <v>0</v>
      </c>
      <c r="D42" s="581">
        <v>0</v>
      </c>
      <c r="E42" s="830">
        <v>0</v>
      </c>
      <c r="F42" s="849">
        <v>0</v>
      </c>
      <c r="G42" s="581">
        <v>0</v>
      </c>
      <c r="H42" s="581">
        <v>0</v>
      </c>
      <c r="I42" s="584">
        <v>0</v>
      </c>
    </row>
    <row r="43" spans="1:9" ht="13.5" thickBot="1" x14ac:dyDescent="0.25">
      <c r="A43" s="427"/>
      <c r="B43" s="585"/>
      <c r="C43" s="586"/>
      <c r="D43" s="586"/>
      <c r="E43" s="831"/>
      <c r="F43" s="843"/>
      <c r="G43" s="586"/>
      <c r="H43" s="586"/>
      <c r="I43" s="587"/>
    </row>
    <row r="44" spans="1:9" ht="14.25" thickTop="1" x14ac:dyDescent="0.2">
      <c r="A44" s="601" t="s">
        <v>1510</v>
      </c>
      <c r="B44" s="589">
        <f>SUM(B45:B48)</f>
        <v>4000000</v>
      </c>
      <c r="C44" s="589">
        <f t="shared" ref="C44:E44" si="20">SUM(C45:C48)</f>
        <v>4000000</v>
      </c>
      <c r="D44" s="589">
        <f t="shared" si="20"/>
        <v>0</v>
      </c>
      <c r="E44" s="832">
        <f t="shared" si="20"/>
        <v>0</v>
      </c>
      <c r="F44" s="844">
        <f>SUM(F45:F48)</f>
        <v>4000000</v>
      </c>
      <c r="G44" s="589">
        <f t="shared" ref="G44:I44" si="21">SUM(G45:G48)</f>
        <v>4000000</v>
      </c>
      <c r="H44" s="589">
        <f t="shared" si="21"/>
        <v>0</v>
      </c>
      <c r="I44" s="845">
        <f t="shared" si="21"/>
        <v>0</v>
      </c>
    </row>
    <row r="45" spans="1:9" x14ac:dyDescent="0.2">
      <c r="A45" s="426" t="s">
        <v>1509</v>
      </c>
      <c r="B45" s="579">
        <v>0</v>
      </c>
      <c r="C45" s="581">
        <v>0</v>
      </c>
      <c r="D45" s="581">
        <v>0</v>
      </c>
      <c r="E45" s="830">
        <v>0</v>
      </c>
      <c r="F45" s="840">
        <v>0</v>
      </c>
      <c r="G45" s="581">
        <v>0</v>
      </c>
      <c r="H45" s="581">
        <v>0</v>
      </c>
      <c r="I45" s="584">
        <v>0</v>
      </c>
    </row>
    <row r="46" spans="1:9" x14ac:dyDescent="0.2">
      <c r="A46" s="426" t="s">
        <v>1508</v>
      </c>
      <c r="B46" s="579">
        <f>'kiadás részletes'!J224</f>
        <v>4000000</v>
      </c>
      <c r="C46" s="420">
        <f>B46</f>
        <v>4000000</v>
      </c>
      <c r="D46" s="581">
        <v>0</v>
      </c>
      <c r="E46" s="830">
        <v>0</v>
      </c>
      <c r="F46" s="840">
        <f>'kiadás részletes'!K224</f>
        <v>4000000</v>
      </c>
      <c r="G46" s="420">
        <f>F46</f>
        <v>4000000</v>
      </c>
      <c r="H46" s="581">
        <v>0</v>
      </c>
      <c r="I46" s="584">
        <v>0</v>
      </c>
    </row>
    <row r="47" spans="1:9" x14ac:dyDescent="0.2">
      <c r="A47" s="426" t="s">
        <v>1507</v>
      </c>
      <c r="B47" s="579">
        <v>0</v>
      </c>
      <c r="C47" s="581">
        <v>0</v>
      </c>
      <c r="D47" s="581">
        <v>0</v>
      </c>
      <c r="E47" s="830">
        <v>0</v>
      </c>
      <c r="F47" s="840">
        <v>0</v>
      </c>
      <c r="G47" s="581">
        <v>0</v>
      </c>
      <c r="H47" s="581">
        <v>0</v>
      </c>
      <c r="I47" s="584">
        <v>0</v>
      </c>
    </row>
    <row r="48" spans="1:9" x14ac:dyDescent="0.2">
      <c r="A48" s="426" t="s">
        <v>1506</v>
      </c>
      <c r="B48" s="579">
        <v>0</v>
      </c>
      <c r="C48" s="581">
        <v>0</v>
      </c>
      <c r="D48" s="581">
        <v>0</v>
      </c>
      <c r="E48" s="830">
        <v>0</v>
      </c>
      <c r="F48" s="840">
        <v>0</v>
      </c>
      <c r="G48" s="581">
        <v>0</v>
      </c>
      <c r="H48" s="581">
        <v>0</v>
      </c>
      <c r="I48" s="584">
        <v>0</v>
      </c>
    </row>
    <row r="49" spans="1:9" x14ac:dyDescent="0.2">
      <c r="A49" s="421"/>
      <c r="B49" s="422"/>
      <c r="C49" s="595"/>
      <c r="D49" s="595"/>
      <c r="E49" s="854"/>
      <c r="F49" s="859"/>
      <c r="G49" s="595"/>
      <c r="H49" s="595"/>
      <c r="I49" s="602"/>
    </row>
    <row r="50" spans="1:9" ht="13.5" thickBot="1" x14ac:dyDescent="0.25">
      <c r="A50" s="874" t="s">
        <v>1505</v>
      </c>
      <c r="B50" s="875">
        <f t="shared" ref="B50:I50" si="22">B34+B44</f>
        <v>66712000</v>
      </c>
      <c r="C50" s="875">
        <f t="shared" si="22"/>
        <v>66712000</v>
      </c>
      <c r="D50" s="875">
        <f t="shared" si="22"/>
        <v>0</v>
      </c>
      <c r="E50" s="876">
        <f t="shared" si="22"/>
        <v>0</v>
      </c>
      <c r="F50" s="877">
        <f t="shared" si="22"/>
        <v>66712000</v>
      </c>
      <c r="G50" s="875">
        <f t="shared" si="22"/>
        <v>66712000</v>
      </c>
      <c r="H50" s="875">
        <f t="shared" si="22"/>
        <v>0</v>
      </c>
      <c r="I50" s="878">
        <f t="shared" si="22"/>
        <v>0</v>
      </c>
    </row>
    <row r="51" spans="1:9" ht="13.5" x14ac:dyDescent="0.25">
      <c r="A51" s="424" t="s">
        <v>1504</v>
      </c>
      <c r="B51" s="604">
        <f>SUM(B52:B54)</f>
        <v>0</v>
      </c>
      <c r="C51" s="604">
        <f t="shared" ref="C51:E51" si="23">SUM(C52:C54)</f>
        <v>0</v>
      </c>
      <c r="D51" s="604">
        <f t="shared" si="23"/>
        <v>0</v>
      </c>
      <c r="E51" s="856">
        <f t="shared" si="23"/>
        <v>0</v>
      </c>
      <c r="F51" s="868">
        <f>SUM(F52:F54)</f>
        <v>0</v>
      </c>
      <c r="G51" s="604">
        <f t="shared" ref="G51:I51" si="24">SUM(G52:G54)</f>
        <v>0</v>
      </c>
      <c r="H51" s="604">
        <f t="shared" si="24"/>
        <v>0</v>
      </c>
      <c r="I51" s="862">
        <f t="shared" si="24"/>
        <v>0</v>
      </c>
    </row>
    <row r="52" spans="1:9" x14ac:dyDescent="0.2">
      <c r="A52" s="423" t="s">
        <v>1503</v>
      </c>
      <c r="B52" s="422">
        <v>0</v>
      </c>
      <c r="C52" s="595">
        <v>0</v>
      </c>
      <c r="D52" s="595">
        <v>0</v>
      </c>
      <c r="E52" s="854">
        <v>0</v>
      </c>
      <c r="F52" s="859">
        <v>0</v>
      </c>
      <c r="G52" s="595">
        <v>0</v>
      </c>
      <c r="H52" s="595">
        <v>0</v>
      </c>
      <c r="I52" s="602">
        <v>0</v>
      </c>
    </row>
    <row r="53" spans="1:9" x14ac:dyDescent="0.2">
      <c r="A53" s="421" t="s">
        <v>1502</v>
      </c>
      <c r="B53" s="420">
        <v>0</v>
      </c>
      <c r="C53" s="595">
        <v>0</v>
      </c>
      <c r="D53" s="595">
        <v>0</v>
      </c>
      <c r="E53" s="854">
        <v>0</v>
      </c>
      <c r="F53" s="849">
        <v>0</v>
      </c>
      <c r="G53" s="595">
        <v>0</v>
      </c>
      <c r="H53" s="595">
        <v>0</v>
      </c>
      <c r="I53" s="602">
        <v>0</v>
      </c>
    </row>
    <row r="54" spans="1:9" x14ac:dyDescent="0.2">
      <c r="A54" s="421" t="s">
        <v>1501</v>
      </c>
      <c r="B54" s="420">
        <v>0</v>
      </c>
      <c r="C54" s="595">
        <v>0</v>
      </c>
      <c r="D54" s="595">
        <v>0</v>
      </c>
      <c r="E54" s="854">
        <v>0</v>
      </c>
      <c r="F54" s="849">
        <v>0</v>
      </c>
      <c r="G54" s="595">
        <v>0</v>
      </c>
      <c r="H54" s="595">
        <v>0</v>
      </c>
      <c r="I54" s="602">
        <v>0</v>
      </c>
    </row>
    <row r="55" spans="1:9" ht="13.5" thickBot="1" x14ac:dyDescent="0.25">
      <c r="A55" s="419" t="s">
        <v>1500</v>
      </c>
      <c r="B55" s="596">
        <f>B50+B51</f>
        <v>66712000</v>
      </c>
      <c r="C55" s="596">
        <f t="shared" ref="C55:E55" si="25">C50+C51</f>
        <v>66712000</v>
      </c>
      <c r="D55" s="596">
        <f t="shared" si="25"/>
        <v>0</v>
      </c>
      <c r="E55" s="836">
        <f t="shared" si="25"/>
        <v>0</v>
      </c>
      <c r="F55" s="851">
        <f>F50+F51</f>
        <v>66712000</v>
      </c>
      <c r="G55" s="596">
        <f t="shared" ref="G55:I55" si="26">G50+G51</f>
        <v>66712000</v>
      </c>
      <c r="H55" s="596">
        <f t="shared" si="26"/>
        <v>0</v>
      </c>
      <c r="I55" s="852">
        <f t="shared" si="26"/>
        <v>0</v>
      </c>
    </row>
    <row r="56" spans="1:9" x14ac:dyDescent="0.2">
      <c r="A56" s="573"/>
      <c r="F56" s="572"/>
      <c r="G56" s="572"/>
      <c r="H56" s="572"/>
      <c r="I56" s="572"/>
    </row>
    <row r="57" spans="1:9" x14ac:dyDescent="0.2">
      <c r="B57" s="597">
        <f>B29-B55</f>
        <v>0</v>
      </c>
      <c r="F57" s="597">
        <f>F29-F55</f>
        <v>0</v>
      </c>
      <c r="G57" s="572"/>
      <c r="H57" s="572"/>
      <c r="I57" s="572"/>
    </row>
    <row r="74" spans="2:2" x14ac:dyDescent="0.2">
      <c r="B74" s="597"/>
    </row>
    <row r="75" spans="2:2" x14ac:dyDescent="0.2">
      <c r="B75" s="597">
        <f>B52-B26</f>
        <v>0</v>
      </c>
    </row>
  </sheetData>
  <mergeCells count="9">
    <mergeCell ref="A5:I5"/>
    <mergeCell ref="A3:I3"/>
    <mergeCell ref="A4:I4"/>
    <mergeCell ref="F7:I7"/>
    <mergeCell ref="F32:I32"/>
    <mergeCell ref="A7:A8"/>
    <mergeCell ref="B7:E7"/>
    <mergeCell ref="A32:A33"/>
    <mergeCell ref="B32:E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rowBreaks count="1" manualBreakCount="1">
    <brk id="3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2"/>
  <sheetViews>
    <sheetView view="pageBreakPreview" zoomScaleNormal="100" workbookViewId="0">
      <selection activeCell="A2" sqref="A2"/>
    </sheetView>
  </sheetViews>
  <sheetFormatPr defaultRowHeight="12.75" x14ac:dyDescent="0.2"/>
  <cols>
    <col min="1" max="1" width="23.140625" style="333" customWidth="1"/>
    <col min="2" max="2" width="44.140625" style="333" customWidth="1"/>
    <col min="3" max="3" width="13.7109375" style="333" customWidth="1"/>
    <col min="4" max="4" width="12.5703125" style="380" customWidth="1"/>
    <col min="5" max="256" width="9.140625" style="331"/>
    <col min="257" max="257" width="23.140625" style="331" customWidth="1"/>
    <col min="258" max="258" width="44.140625" style="331" customWidth="1"/>
    <col min="259" max="259" width="13.7109375" style="331" customWidth="1"/>
    <col min="260" max="260" width="12.5703125" style="331" customWidth="1"/>
    <col min="261" max="512" width="9.140625" style="331"/>
    <col min="513" max="513" width="23.140625" style="331" customWidth="1"/>
    <col min="514" max="514" width="44.140625" style="331" customWidth="1"/>
    <col min="515" max="515" width="13.7109375" style="331" customWidth="1"/>
    <col min="516" max="516" width="12.5703125" style="331" customWidth="1"/>
    <col min="517" max="768" width="9.140625" style="331"/>
    <col min="769" max="769" width="23.140625" style="331" customWidth="1"/>
    <col min="770" max="770" width="44.140625" style="331" customWidth="1"/>
    <col min="771" max="771" width="13.7109375" style="331" customWidth="1"/>
    <col min="772" max="772" width="12.5703125" style="331" customWidth="1"/>
    <col min="773" max="1024" width="9.140625" style="331"/>
    <col min="1025" max="1025" width="23.140625" style="331" customWidth="1"/>
    <col min="1026" max="1026" width="44.140625" style="331" customWidth="1"/>
    <col min="1027" max="1027" width="13.7109375" style="331" customWidth="1"/>
    <col min="1028" max="1028" width="12.5703125" style="331" customWidth="1"/>
    <col min="1029" max="1280" width="9.140625" style="331"/>
    <col min="1281" max="1281" width="23.140625" style="331" customWidth="1"/>
    <col min="1282" max="1282" width="44.140625" style="331" customWidth="1"/>
    <col min="1283" max="1283" width="13.7109375" style="331" customWidth="1"/>
    <col min="1284" max="1284" width="12.5703125" style="331" customWidth="1"/>
    <col min="1285" max="1536" width="9.140625" style="331"/>
    <col min="1537" max="1537" width="23.140625" style="331" customWidth="1"/>
    <col min="1538" max="1538" width="44.140625" style="331" customWidth="1"/>
    <col min="1539" max="1539" width="13.7109375" style="331" customWidth="1"/>
    <col min="1540" max="1540" width="12.5703125" style="331" customWidth="1"/>
    <col min="1541" max="1792" width="9.140625" style="331"/>
    <col min="1793" max="1793" width="23.140625" style="331" customWidth="1"/>
    <col min="1794" max="1794" width="44.140625" style="331" customWidth="1"/>
    <col min="1795" max="1795" width="13.7109375" style="331" customWidth="1"/>
    <col min="1796" max="1796" width="12.5703125" style="331" customWidth="1"/>
    <col min="1797" max="2048" width="9.140625" style="331"/>
    <col min="2049" max="2049" width="23.140625" style="331" customWidth="1"/>
    <col min="2050" max="2050" width="44.140625" style="331" customWidth="1"/>
    <col min="2051" max="2051" width="13.7109375" style="331" customWidth="1"/>
    <col min="2052" max="2052" width="12.5703125" style="331" customWidth="1"/>
    <col min="2053" max="2304" width="9.140625" style="331"/>
    <col min="2305" max="2305" width="23.140625" style="331" customWidth="1"/>
    <col min="2306" max="2306" width="44.140625" style="331" customWidth="1"/>
    <col min="2307" max="2307" width="13.7109375" style="331" customWidth="1"/>
    <col min="2308" max="2308" width="12.5703125" style="331" customWidth="1"/>
    <col min="2309" max="2560" width="9.140625" style="331"/>
    <col min="2561" max="2561" width="23.140625" style="331" customWidth="1"/>
    <col min="2562" max="2562" width="44.140625" style="331" customWidth="1"/>
    <col min="2563" max="2563" width="13.7109375" style="331" customWidth="1"/>
    <col min="2564" max="2564" width="12.5703125" style="331" customWidth="1"/>
    <col min="2565" max="2816" width="9.140625" style="331"/>
    <col min="2817" max="2817" width="23.140625" style="331" customWidth="1"/>
    <col min="2818" max="2818" width="44.140625" style="331" customWidth="1"/>
    <col min="2819" max="2819" width="13.7109375" style="331" customWidth="1"/>
    <col min="2820" max="2820" width="12.5703125" style="331" customWidth="1"/>
    <col min="2821" max="3072" width="9.140625" style="331"/>
    <col min="3073" max="3073" width="23.140625" style="331" customWidth="1"/>
    <col min="3074" max="3074" width="44.140625" style="331" customWidth="1"/>
    <col min="3075" max="3075" width="13.7109375" style="331" customWidth="1"/>
    <col min="3076" max="3076" width="12.5703125" style="331" customWidth="1"/>
    <col min="3077" max="3328" width="9.140625" style="331"/>
    <col min="3329" max="3329" width="23.140625" style="331" customWidth="1"/>
    <col min="3330" max="3330" width="44.140625" style="331" customWidth="1"/>
    <col min="3331" max="3331" width="13.7109375" style="331" customWidth="1"/>
    <col min="3332" max="3332" width="12.5703125" style="331" customWidth="1"/>
    <col min="3333" max="3584" width="9.140625" style="331"/>
    <col min="3585" max="3585" width="23.140625" style="331" customWidth="1"/>
    <col min="3586" max="3586" width="44.140625" style="331" customWidth="1"/>
    <col min="3587" max="3587" width="13.7109375" style="331" customWidth="1"/>
    <col min="3588" max="3588" width="12.5703125" style="331" customWidth="1"/>
    <col min="3589" max="3840" width="9.140625" style="331"/>
    <col min="3841" max="3841" width="23.140625" style="331" customWidth="1"/>
    <col min="3842" max="3842" width="44.140625" style="331" customWidth="1"/>
    <col min="3843" max="3843" width="13.7109375" style="331" customWidth="1"/>
    <col min="3844" max="3844" width="12.5703125" style="331" customWidth="1"/>
    <col min="3845" max="4096" width="9.140625" style="331"/>
    <col min="4097" max="4097" width="23.140625" style="331" customWidth="1"/>
    <col min="4098" max="4098" width="44.140625" style="331" customWidth="1"/>
    <col min="4099" max="4099" width="13.7109375" style="331" customWidth="1"/>
    <col min="4100" max="4100" width="12.5703125" style="331" customWidth="1"/>
    <col min="4101" max="4352" width="9.140625" style="331"/>
    <col min="4353" max="4353" width="23.140625" style="331" customWidth="1"/>
    <col min="4354" max="4354" width="44.140625" style="331" customWidth="1"/>
    <col min="4355" max="4355" width="13.7109375" style="331" customWidth="1"/>
    <col min="4356" max="4356" width="12.5703125" style="331" customWidth="1"/>
    <col min="4357" max="4608" width="9.140625" style="331"/>
    <col min="4609" max="4609" width="23.140625" style="331" customWidth="1"/>
    <col min="4610" max="4610" width="44.140625" style="331" customWidth="1"/>
    <col min="4611" max="4611" width="13.7109375" style="331" customWidth="1"/>
    <col min="4612" max="4612" width="12.5703125" style="331" customWidth="1"/>
    <col min="4613" max="4864" width="9.140625" style="331"/>
    <col min="4865" max="4865" width="23.140625" style="331" customWidth="1"/>
    <col min="4866" max="4866" width="44.140625" style="331" customWidth="1"/>
    <col min="4867" max="4867" width="13.7109375" style="331" customWidth="1"/>
    <col min="4868" max="4868" width="12.5703125" style="331" customWidth="1"/>
    <col min="4869" max="5120" width="9.140625" style="331"/>
    <col min="5121" max="5121" width="23.140625" style="331" customWidth="1"/>
    <col min="5122" max="5122" width="44.140625" style="331" customWidth="1"/>
    <col min="5123" max="5123" width="13.7109375" style="331" customWidth="1"/>
    <col min="5124" max="5124" width="12.5703125" style="331" customWidth="1"/>
    <col min="5125" max="5376" width="9.140625" style="331"/>
    <col min="5377" max="5377" width="23.140625" style="331" customWidth="1"/>
    <col min="5378" max="5378" width="44.140625" style="331" customWidth="1"/>
    <col min="5379" max="5379" width="13.7109375" style="331" customWidth="1"/>
    <col min="5380" max="5380" width="12.5703125" style="331" customWidth="1"/>
    <col min="5381" max="5632" width="9.140625" style="331"/>
    <col min="5633" max="5633" width="23.140625" style="331" customWidth="1"/>
    <col min="5634" max="5634" width="44.140625" style="331" customWidth="1"/>
    <col min="5635" max="5635" width="13.7109375" style="331" customWidth="1"/>
    <col min="5636" max="5636" width="12.5703125" style="331" customWidth="1"/>
    <col min="5637" max="5888" width="9.140625" style="331"/>
    <col min="5889" max="5889" width="23.140625" style="331" customWidth="1"/>
    <col min="5890" max="5890" width="44.140625" style="331" customWidth="1"/>
    <col min="5891" max="5891" width="13.7109375" style="331" customWidth="1"/>
    <col min="5892" max="5892" width="12.5703125" style="331" customWidth="1"/>
    <col min="5893" max="6144" width="9.140625" style="331"/>
    <col min="6145" max="6145" width="23.140625" style="331" customWidth="1"/>
    <col min="6146" max="6146" width="44.140625" style="331" customWidth="1"/>
    <col min="6147" max="6147" width="13.7109375" style="331" customWidth="1"/>
    <col min="6148" max="6148" width="12.5703125" style="331" customWidth="1"/>
    <col min="6149" max="6400" width="9.140625" style="331"/>
    <col min="6401" max="6401" width="23.140625" style="331" customWidth="1"/>
    <col min="6402" max="6402" width="44.140625" style="331" customWidth="1"/>
    <col min="6403" max="6403" width="13.7109375" style="331" customWidth="1"/>
    <col min="6404" max="6404" width="12.5703125" style="331" customWidth="1"/>
    <col min="6405" max="6656" width="9.140625" style="331"/>
    <col min="6657" max="6657" width="23.140625" style="331" customWidth="1"/>
    <col min="6658" max="6658" width="44.140625" style="331" customWidth="1"/>
    <col min="6659" max="6659" width="13.7109375" style="331" customWidth="1"/>
    <col min="6660" max="6660" width="12.5703125" style="331" customWidth="1"/>
    <col min="6661" max="6912" width="9.140625" style="331"/>
    <col min="6913" max="6913" width="23.140625" style="331" customWidth="1"/>
    <col min="6914" max="6914" width="44.140625" style="331" customWidth="1"/>
    <col min="6915" max="6915" width="13.7109375" style="331" customWidth="1"/>
    <col min="6916" max="6916" width="12.5703125" style="331" customWidth="1"/>
    <col min="6917" max="7168" width="9.140625" style="331"/>
    <col min="7169" max="7169" width="23.140625" style="331" customWidth="1"/>
    <col min="7170" max="7170" width="44.140625" style="331" customWidth="1"/>
    <col min="7171" max="7171" width="13.7109375" style="331" customWidth="1"/>
    <col min="7172" max="7172" width="12.5703125" style="331" customWidth="1"/>
    <col min="7173" max="7424" width="9.140625" style="331"/>
    <col min="7425" max="7425" width="23.140625" style="331" customWidth="1"/>
    <col min="7426" max="7426" width="44.140625" style="331" customWidth="1"/>
    <col min="7427" max="7427" width="13.7109375" style="331" customWidth="1"/>
    <col min="7428" max="7428" width="12.5703125" style="331" customWidth="1"/>
    <col min="7429" max="7680" width="9.140625" style="331"/>
    <col min="7681" max="7681" width="23.140625" style="331" customWidth="1"/>
    <col min="7682" max="7682" width="44.140625" style="331" customWidth="1"/>
    <col min="7683" max="7683" width="13.7109375" style="331" customWidth="1"/>
    <col min="7684" max="7684" width="12.5703125" style="331" customWidth="1"/>
    <col min="7685" max="7936" width="9.140625" style="331"/>
    <col min="7937" max="7937" width="23.140625" style="331" customWidth="1"/>
    <col min="7938" max="7938" width="44.140625" style="331" customWidth="1"/>
    <col min="7939" max="7939" width="13.7109375" style="331" customWidth="1"/>
    <col min="7940" max="7940" width="12.5703125" style="331" customWidth="1"/>
    <col min="7941" max="8192" width="9.140625" style="331"/>
    <col min="8193" max="8193" width="23.140625" style="331" customWidth="1"/>
    <col min="8194" max="8194" width="44.140625" style="331" customWidth="1"/>
    <col min="8195" max="8195" width="13.7109375" style="331" customWidth="1"/>
    <col min="8196" max="8196" width="12.5703125" style="331" customWidth="1"/>
    <col min="8197" max="8448" width="9.140625" style="331"/>
    <col min="8449" max="8449" width="23.140625" style="331" customWidth="1"/>
    <col min="8450" max="8450" width="44.140625" style="331" customWidth="1"/>
    <col min="8451" max="8451" width="13.7109375" style="331" customWidth="1"/>
    <col min="8452" max="8452" width="12.5703125" style="331" customWidth="1"/>
    <col min="8453" max="8704" width="9.140625" style="331"/>
    <col min="8705" max="8705" width="23.140625" style="331" customWidth="1"/>
    <col min="8706" max="8706" width="44.140625" style="331" customWidth="1"/>
    <col min="8707" max="8707" width="13.7109375" style="331" customWidth="1"/>
    <col min="8708" max="8708" width="12.5703125" style="331" customWidth="1"/>
    <col min="8709" max="8960" width="9.140625" style="331"/>
    <col min="8961" max="8961" width="23.140625" style="331" customWidth="1"/>
    <col min="8962" max="8962" width="44.140625" style="331" customWidth="1"/>
    <col min="8963" max="8963" width="13.7109375" style="331" customWidth="1"/>
    <col min="8964" max="8964" width="12.5703125" style="331" customWidth="1"/>
    <col min="8965" max="9216" width="9.140625" style="331"/>
    <col min="9217" max="9217" width="23.140625" style="331" customWidth="1"/>
    <col min="9218" max="9218" width="44.140625" style="331" customWidth="1"/>
    <col min="9219" max="9219" width="13.7109375" style="331" customWidth="1"/>
    <col min="9220" max="9220" width="12.5703125" style="331" customWidth="1"/>
    <col min="9221" max="9472" width="9.140625" style="331"/>
    <col min="9473" max="9473" width="23.140625" style="331" customWidth="1"/>
    <col min="9474" max="9474" width="44.140625" style="331" customWidth="1"/>
    <col min="9475" max="9475" width="13.7109375" style="331" customWidth="1"/>
    <col min="9476" max="9476" width="12.5703125" style="331" customWidth="1"/>
    <col min="9477" max="9728" width="9.140625" style="331"/>
    <col min="9729" max="9729" width="23.140625" style="331" customWidth="1"/>
    <col min="9730" max="9730" width="44.140625" style="331" customWidth="1"/>
    <col min="9731" max="9731" width="13.7109375" style="331" customWidth="1"/>
    <col min="9732" max="9732" width="12.5703125" style="331" customWidth="1"/>
    <col min="9733" max="9984" width="9.140625" style="331"/>
    <col min="9985" max="9985" width="23.140625" style="331" customWidth="1"/>
    <col min="9986" max="9986" width="44.140625" style="331" customWidth="1"/>
    <col min="9987" max="9987" width="13.7109375" style="331" customWidth="1"/>
    <col min="9988" max="9988" width="12.5703125" style="331" customWidth="1"/>
    <col min="9989" max="10240" width="9.140625" style="331"/>
    <col min="10241" max="10241" width="23.140625" style="331" customWidth="1"/>
    <col min="10242" max="10242" width="44.140625" style="331" customWidth="1"/>
    <col min="10243" max="10243" width="13.7109375" style="331" customWidth="1"/>
    <col min="10244" max="10244" width="12.5703125" style="331" customWidth="1"/>
    <col min="10245" max="10496" width="9.140625" style="331"/>
    <col min="10497" max="10497" width="23.140625" style="331" customWidth="1"/>
    <col min="10498" max="10498" width="44.140625" style="331" customWidth="1"/>
    <col min="10499" max="10499" width="13.7109375" style="331" customWidth="1"/>
    <col min="10500" max="10500" width="12.5703125" style="331" customWidth="1"/>
    <col min="10501" max="10752" width="9.140625" style="331"/>
    <col min="10753" max="10753" width="23.140625" style="331" customWidth="1"/>
    <col min="10754" max="10754" width="44.140625" style="331" customWidth="1"/>
    <col min="10755" max="10755" width="13.7109375" style="331" customWidth="1"/>
    <col min="10756" max="10756" width="12.5703125" style="331" customWidth="1"/>
    <col min="10757" max="11008" width="9.140625" style="331"/>
    <col min="11009" max="11009" width="23.140625" style="331" customWidth="1"/>
    <col min="11010" max="11010" width="44.140625" style="331" customWidth="1"/>
    <col min="11011" max="11011" width="13.7109375" style="331" customWidth="1"/>
    <col min="11012" max="11012" width="12.5703125" style="331" customWidth="1"/>
    <col min="11013" max="11264" width="9.140625" style="331"/>
    <col min="11265" max="11265" width="23.140625" style="331" customWidth="1"/>
    <col min="11266" max="11266" width="44.140625" style="331" customWidth="1"/>
    <col min="11267" max="11267" width="13.7109375" style="331" customWidth="1"/>
    <col min="11268" max="11268" width="12.5703125" style="331" customWidth="1"/>
    <col min="11269" max="11520" width="9.140625" style="331"/>
    <col min="11521" max="11521" width="23.140625" style="331" customWidth="1"/>
    <col min="11522" max="11522" width="44.140625" style="331" customWidth="1"/>
    <col min="11523" max="11523" width="13.7109375" style="331" customWidth="1"/>
    <col min="11524" max="11524" width="12.5703125" style="331" customWidth="1"/>
    <col min="11525" max="11776" width="9.140625" style="331"/>
    <col min="11777" max="11777" width="23.140625" style="331" customWidth="1"/>
    <col min="11778" max="11778" width="44.140625" style="331" customWidth="1"/>
    <col min="11779" max="11779" width="13.7109375" style="331" customWidth="1"/>
    <col min="11780" max="11780" width="12.5703125" style="331" customWidth="1"/>
    <col min="11781" max="12032" width="9.140625" style="331"/>
    <col min="12033" max="12033" width="23.140625" style="331" customWidth="1"/>
    <col min="12034" max="12034" width="44.140625" style="331" customWidth="1"/>
    <col min="12035" max="12035" width="13.7109375" style="331" customWidth="1"/>
    <col min="12036" max="12036" width="12.5703125" style="331" customWidth="1"/>
    <col min="12037" max="12288" width="9.140625" style="331"/>
    <col min="12289" max="12289" width="23.140625" style="331" customWidth="1"/>
    <col min="12290" max="12290" width="44.140625" style="331" customWidth="1"/>
    <col min="12291" max="12291" width="13.7109375" style="331" customWidth="1"/>
    <col min="12292" max="12292" width="12.5703125" style="331" customWidth="1"/>
    <col min="12293" max="12544" width="9.140625" style="331"/>
    <col min="12545" max="12545" width="23.140625" style="331" customWidth="1"/>
    <col min="12546" max="12546" width="44.140625" style="331" customWidth="1"/>
    <col min="12547" max="12547" width="13.7109375" style="331" customWidth="1"/>
    <col min="12548" max="12548" width="12.5703125" style="331" customWidth="1"/>
    <col min="12549" max="12800" width="9.140625" style="331"/>
    <col min="12801" max="12801" width="23.140625" style="331" customWidth="1"/>
    <col min="12802" max="12802" width="44.140625" style="331" customWidth="1"/>
    <col min="12803" max="12803" width="13.7109375" style="331" customWidth="1"/>
    <col min="12804" max="12804" width="12.5703125" style="331" customWidth="1"/>
    <col min="12805" max="13056" width="9.140625" style="331"/>
    <col min="13057" max="13057" width="23.140625" style="331" customWidth="1"/>
    <col min="13058" max="13058" width="44.140625" style="331" customWidth="1"/>
    <col min="13059" max="13059" width="13.7109375" style="331" customWidth="1"/>
    <col min="13060" max="13060" width="12.5703125" style="331" customWidth="1"/>
    <col min="13061" max="13312" width="9.140625" style="331"/>
    <col min="13313" max="13313" width="23.140625" style="331" customWidth="1"/>
    <col min="13314" max="13314" width="44.140625" style="331" customWidth="1"/>
    <col min="13315" max="13315" width="13.7109375" style="331" customWidth="1"/>
    <col min="13316" max="13316" width="12.5703125" style="331" customWidth="1"/>
    <col min="13317" max="13568" width="9.140625" style="331"/>
    <col min="13569" max="13569" width="23.140625" style="331" customWidth="1"/>
    <col min="13570" max="13570" width="44.140625" style="331" customWidth="1"/>
    <col min="13571" max="13571" width="13.7109375" style="331" customWidth="1"/>
    <col min="13572" max="13572" width="12.5703125" style="331" customWidth="1"/>
    <col min="13573" max="13824" width="9.140625" style="331"/>
    <col min="13825" max="13825" width="23.140625" style="331" customWidth="1"/>
    <col min="13826" max="13826" width="44.140625" style="331" customWidth="1"/>
    <col min="13827" max="13827" width="13.7109375" style="331" customWidth="1"/>
    <col min="13828" max="13828" width="12.5703125" style="331" customWidth="1"/>
    <col min="13829" max="14080" width="9.140625" style="331"/>
    <col min="14081" max="14081" width="23.140625" style="331" customWidth="1"/>
    <col min="14082" max="14082" width="44.140625" style="331" customWidth="1"/>
    <col min="14083" max="14083" width="13.7109375" style="331" customWidth="1"/>
    <col min="14084" max="14084" width="12.5703125" style="331" customWidth="1"/>
    <col min="14085" max="14336" width="9.140625" style="331"/>
    <col min="14337" max="14337" width="23.140625" style="331" customWidth="1"/>
    <col min="14338" max="14338" width="44.140625" style="331" customWidth="1"/>
    <col min="14339" max="14339" width="13.7109375" style="331" customWidth="1"/>
    <col min="14340" max="14340" width="12.5703125" style="331" customWidth="1"/>
    <col min="14341" max="14592" width="9.140625" style="331"/>
    <col min="14593" max="14593" width="23.140625" style="331" customWidth="1"/>
    <col min="14594" max="14594" width="44.140625" style="331" customWidth="1"/>
    <col min="14595" max="14595" width="13.7109375" style="331" customWidth="1"/>
    <col min="14596" max="14596" width="12.5703125" style="331" customWidth="1"/>
    <col min="14597" max="14848" width="9.140625" style="331"/>
    <col min="14849" max="14849" width="23.140625" style="331" customWidth="1"/>
    <col min="14850" max="14850" width="44.140625" style="331" customWidth="1"/>
    <col min="14851" max="14851" width="13.7109375" style="331" customWidth="1"/>
    <col min="14852" max="14852" width="12.5703125" style="331" customWidth="1"/>
    <col min="14853" max="15104" width="9.140625" style="331"/>
    <col min="15105" max="15105" width="23.140625" style="331" customWidth="1"/>
    <col min="15106" max="15106" width="44.140625" style="331" customWidth="1"/>
    <col min="15107" max="15107" width="13.7109375" style="331" customWidth="1"/>
    <col min="15108" max="15108" width="12.5703125" style="331" customWidth="1"/>
    <col min="15109" max="15360" width="9.140625" style="331"/>
    <col min="15361" max="15361" width="23.140625" style="331" customWidth="1"/>
    <col min="15362" max="15362" width="44.140625" style="331" customWidth="1"/>
    <col min="15363" max="15363" width="13.7109375" style="331" customWidth="1"/>
    <col min="15364" max="15364" width="12.5703125" style="331" customWidth="1"/>
    <col min="15365" max="15616" width="9.140625" style="331"/>
    <col min="15617" max="15617" width="23.140625" style="331" customWidth="1"/>
    <col min="15618" max="15618" width="44.140625" style="331" customWidth="1"/>
    <col min="15619" max="15619" width="13.7109375" style="331" customWidth="1"/>
    <col min="15620" max="15620" width="12.5703125" style="331" customWidth="1"/>
    <col min="15621" max="15872" width="9.140625" style="331"/>
    <col min="15873" max="15873" width="23.140625" style="331" customWidth="1"/>
    <col min="15874" max="15874" width="44.140625" style="331" customWidth="1"/>
    <col min="15875" max="15875" width="13.7109375" style="331" customWidth="1"/>
    <col min="15876" max="15876" width="12.5703125" style="331" customWidth="1"/>
    <col min="15877" max="16128" width="9.140625" style="331"/>
    <col min="16129" max="16129" width="23.140625" style="331" customWidth="1"/>
    <col min="16130" max="16130" width="44.140625" style="331" customWidth="1"/>
    <col min="16131" max="16131" width="13.7109375" style="331" customWidth="1"/>
    <col min="16132" max="16132" width="12.5703125" style="331" customWidth="1"/>
    <col min="16133" max="16384" width="9.140625" style="331"/>
  </cols>
  <sheetData>
    <row r="1" spans="1:14" x14ac:dyDescent="0.2">
      <c r="A1" s="984" t="s">
        <v>1660</v>
      </c>
      <c r="B1" s="984"/>
      <c r="C1" s="984"/>
      <c r="D1" s="984"/>
      <c r="E1" s="984"/>
      <c r="F1" s="984"/>
      <c r="G1" s="984"/>
      <c r="H1" s="984"/>
      <c r="I1" s="984"/>
      <c r="J1" s="984"/>
      <c r="K1" s="984"/>
      <c r="L1" s="984"/>
      <c r="M1" s="984"/>
      <c r="N1" s="984"/>
    </row>
    <row r="2" spans="1:14" ht="15.75" x14ac:dyDescent="0.25">
      <c r="A2" s="332"/>
      <c r="D2" s="334"/>
    </row>
    <row r="3" spans="1:14" x14ac:dyDescent="0.2">
      <c r="D3" s="334"/>
    </row>
    <row r="4" spans="1:14" ht="15.75" x14ac:dyDescent="0.25">
      <c r="B4" s="335" t="s">
        <v>1442</v>
      </c>
      <c r="D4" s="334"/>
    </row>
    <row r="5" spans="1:14" ht="15.75" x14ac:dyDescent="0.25">
      <c r="B5" s="335" t="s">
        <v>1564</v>
      </c>
      <c r="D5" s="334"/>
    </row>
    <row r="6" spans="1:14" ht="15.75" x14ac:dyDescent="0.25">
      <c r="B6" s="336" t="s">
        <v>1565</v>
      </c>
      <c r="D6" s="334"/>
    </row>
    <row r="7" spans="1:14" x14ac:dyDescent="0.2">
      <c r="D7" s="334"/>
    </row>
    <row r="8" spans="1:14" ht="13.5" thickBot="1" x14ac:dyDescent="0.25">
      <c r="C8" s="337" t="s">
        <v>1443</v>
      </c>
      <c r="D8" s="337" t="s">
        <v>1443</v>
      </c>
    </row>
    <row r="9" spans="1:14" x14ac:dyDescent="0.2">
      <c r="A9" s="338" t="s">
        <v>1391</v>
      </c>
      <c r="B9" s="339" t="s">
        <v>1444</v>
      </c>
      <c r="C9" s="340" t="s">
        <v>1445</v>
      </c>
      <c r="D9" s="341" t="s">
        <v>1611</v>
      </c>
    </row>
    <row r="10" spans="1:14" ht="21" customHeight="1" thickBot="1" x14ac:dyDescent="0.25">
      <c r="A10" s="342" t="s">
        <v>1446</v>
      </c>
      <c r="B10" s="343" t="s">
        <v>1447</v>
      </c>
      <c r="C10" s="344">
        <f>SUM(C11:C16)</f>
        <v>10080000</v>
      </c>
      <c r="D10" s="345">
        <f>SUM(D11:D16)</f>
        <v>12266979</v>
      </c>
    </row>
    <row r="11" spans="1:14" ht="26.25" thickTop="1" x14ac:dyDescent="0.2">
      <c r="A11" s="887" t="s">
        <v>1448</v>
      </c>
      <c r="B11" s="346" t="s">
        <v>1449</v>
      </c>
      <c r="C11" s="347">
        <v>50000</v>
      </c>
      <c r="D11" s="348">
        <v>66420</v>
      </c>
    </row>
    <row r="12" spans="1:14" ht="25.5" x14ac:dyDescent="0.2">
      <c r="A12" s="1044" t="s">
        <v>1450</v>
      </c>
      <c r="B12" s="346" t="s">
        <v>1449</v>
      </c>
      <c r="C12" s="347">
        <v>4000000</v>
      </c>
      <c r="D12" s="348">
        <v>5030249</v>
      </c>
    </row>
    <row r="13" spans="1:14" x14ac:dyDescent="0.2">
      <c r="A13" s="1044"/>
      <c r="B13" s="346" t="s">
        <v>1451</v>
      </c>
      <c r="C13" s="347">
        <v>6000000</v>
      </c>
      <c r="D13" s="348">
        <v>7120910</v>
      </c>
    </row>
    <row r="14" spans="1:14" ht="25.5" x14ac:dyDescent="0.2">
      <c r="A14" s="887" t="s">
        <v>1452</v>
      </c>
      <c r="B14" s="346" t="s">
        <v>1449</v>
      </c>
      <c r="C14" s="347">
        <v>30000</v>
      </c>
      <c r="D14" s="348">
        <v>49400</v>
      </c>
    </row>
    <row r="15" spans="1:14" x14ac:dyDescent="0.2">
      <c r="A15" s="887" t="s">
        <v>1453</v>
      </c>
      <c r="B15" s="346" t="s">
        <v>493</v>
      </c>
      <c r="C15" s="347">
        <v>0</v>
      </c>
      <c r="D15" s="348">
        <v>0</v>
      </c>
    </row>
    <row r="16" spans="1:14" x14ac:dyDescent="0.2">
      <c r="A16" s="887" t="s">
        <v>1454</v>
      </c>
      <c r="B16" s="346" t="s">
        <v>493</v>
      </c>
      <c r="C16" s="347">
        <v>0</v>
      </c>
      <c r="D16" s="348">
        <v>0</v>
      </c>
    </row>
    <row r="17" spans="1:4" ht="30.75" customHeight="1" thickBot="1" x14ac:dyDescent="0.25">
      <c r="A17" s="349" t="s">
        <v>1455</v>
      </c>
      <c r="B17" s="350" t="s">
        <v>1456</v>
      </c>
      <c r="C17" s="351">
        <v>200000</v>
      </c>
      <c r="D17" s="352">
        <v>227185</v>
      </c>
    </row>
    <row r="18" spans="1:4" ht="24.75" customHeight="1" thickTop="1" x14ac:dyDescent="0.2">
      <c r="A18" s="353" t="s">
        <v>1457</v>
      </c>
      <c r="B18" s="346"/>
      <c r="C18" s="354"/>
      <c r="D18" s="355"/>
    </row>
    <row r="19" spans="1:4" ht="25.5" x14ac:dyDescent="0.2">
      <c r="A19" s="356" t="s">
        <v>1458</v>
      </c>
      <c r="B19" s="357"/>
      <c r="C19" s="358">
        <v>0</v>
      </c>
      <c r="D19" s="359">
        <v>49927</v>
      </c>
    </row>
    <row r="20" spans="1:4" ht="25.5" x14ac:dyDescent="0.2">
      <c r="A20" s="360" t="s">
        <v>1459</v>
      </c>
      <c r="B20" s="361" t="s">
        <v>493</v>
      </c>
      <c r="C20" s="362">
        <v>0</v>
      </c>
      <c r="D20" s="363">
        <v>0</v>
      </c>
    </row>
    <row r="21" spans="1:4" ht="38.25" x14ac:dyDescent="0.2">
      <c r="A21" s="364" t="s">
        <v>1460</v>
      </c>
      <c r="B21" s="365" t="s">
        <v>493</v>
      </c>
      <c r="C21" s="366">
        <v>0</v>
      </c>
      <c r="D21" s="367">
        <v>0</v>
      </c>
    </row>
    <row r="22" spans="1:4" ht="51" x14ac:dyDescent="0.2">
      <c r="A22" s="364" t="s">
        <v>1461</v>
      </c>
      <c r="B22" s="365" t="s">
        <v>493</v>
      </c>
      <c r="C22" s="366">
        <v>0</v>
      </c>
      <c r="D22" s="367">
        <v>0</v>
      </c>
    </row>
    <row r="23" spans="1:4" ht="38.25" x14ac:dyDescent="0.2">
      <c r="A23" s="364" t="s">
        <v>1462</v>
      </c>
      <c r="B23" s="365" t="s">
        <v>493</v>
      </c>
      <c r="C23" s="366">
        <v>0</v>
      </c>
      <c r="D23" s="367">
        <v>0</v>
      </c>
    </row>
    <row r="24" spans="1:4" ht="13.5" thickBot="1" x14ac:dyDescent="0.25">
      <c r="A24" s="368" t="s">
        <v>1463</v>
      </c>
      <c r="B24" s="369"/>
      <c r="C24" s="370">
        <f>C10+C17</f>
        <v>10280000</v>
      </c>
      <c r="D24" s="371">
        <f>D10+D17</f>
        <v>12494164</v>
      </c>
    </row>
    <row r="28" spans="1:4" ht="14.25" x14ac:dyDescent="0.2">
      <c r="A28" s="372"/>
      <c r="B28" s="373"/>
      <c r="C28" s="373"/>
      <c r="D28" s="372"/>
    </row>
    <row r="29" spans="1:4" x14ac:dyDescent="0.2">
      <c r="A29" s="374"/>
      <c r="B29" s="375"/>
      <c r="C29" s="375"/>
      <c r="D29" s="375"/>
    </row>
    <row r="30" spans="1:4" x14ac:dyDescent="0.2">
      <c r="A30" s="376"/>
      <c r="B30" s="377"/>
      <c r="C30" s="377"/>
      <c r="D30" s="377"/>
    </row>
    <row r="31" spans="1:4" x14ac:dyDescent="0.2">
      <c r="A31" s="376"/>
      <c r="B31" s="377"/>
      <c r="C31" s="377"/>
      <c r="D31" s="377"/>
    </row>
    <row r="32" spans="1:4" x14ac:dyDescent="0.2">
      <c r="A32" s="376"/>
      <c r="B32" s="377"/>
      <c r="C32" s="377"/>
      <c r="D32" s="377"/>
    </row>
    <row r="33" spans="1:4" x14ac:dyDescent="0.2">
      <c r="A33" s="376"/>
      <c r="B33" s="377"/>
      <c r="C33" s="377"/>
      <c r="D33" s="377"/>
    </row>
    <row r="34" spans="1:4" x14ac:dyDescent="0.2">
      <c r="A34" s="376"/>
      <c r="B34" s="377"/>
      <c r="C34" s="377"/>
      <c r="D34" s="377"/>
    </row>
    <row r="35" spans="1:4" x14ac:dyDescent="0.2">
      <c r="A35" s="374"/>
      <c r="B35" s="375"/>
      <c r="C35" s="375"/>
      <c r="D35" s="375"/>
    </row>
    <row r="36" spans="1:4" x14ac:dyDescent="0.2">
      <c r="A36" s="378"/>
      <c r="B36" s="375"/>
      <c r="C36" s="375"/>
      <c r="D36" s="375"/>
    </row>
    <row r="37" spans="1:4" x14ac:dyDescent="0.2">
      <c r="A37" s="379"/>
      <c r="B37" s="375"/>
      <c r="C37" s="377"/>
      <c r="D37" s="375"/>
    </row>
    <row r="38" spans="1:4" x14ac:dyDescent="0.2">
      <c r="A38" s="331"/>
      <c r="B38" s="377"/>
      <c r="C38" s="377"/>
      <c r="D38" s="377"/>
    </row>
    <row r="39" spans="1:4" x14ac:dyDescent="0.2">
      <c r="A39" s="331"/>
      <c r="B39" s="377"/>
      <c r="C39" s="377"/>
      <c r="D39" s="377"/>
    </row>
    <row r="40" spans="1:4" x14ac:dyDescent="0.2">
      <c r="A40" s="331"/>
      <c r="B40" s="377"/>
      <c r="C40" s="377"/>
      <c r="D40" s="377"/>
    </row>
    <row r="41" spans="1:4" x14ac:dyDescent="0.2">
      <c r="A41" s="331"/>
      <c r="B41" s="377"/>
      <c r="C41" s="377"/>
      <c r="D41" s="377"/>
    </row>
    <row r="42" spans="1:4" x14ac:dyDescent="0.2">
      <c r="A42" s="331"/>
      <c r="B42" s="377"/>
      <c r="C42" s="377"/>
      <c r="D42" s="377"/>
    </row>
  </sheetData>
  <mergeCells count="2">
    <mergeCell ref="A1:N1"/>
    <mergeCell ref="A12:A1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37"/>
  <sheetViews>
    <sheetView showGridLines="0" view="pageBreakPreview" zoomScaleSheetLayoutView="100" workbookViewId="0">
      <pane xSplit="7770" ySplit="1260" topLeftCell="H307" activePane="bottomRight"/>
      <selection pane="topRight" activeCell="D1" sqref="D1"/>
      <selection pane="bottomLeft" activeCell="A48" sqref="A48:XFD48"/>
      <selection pane="bottomRight" activeCell="M335" sqref="M335"/>
    </sheetView>
  </sheetViews>
  <sheetFormatPr defaultColWidth="11.42578125" defaultRowHeight="12.75" x14ac:dyDescent="0.2"/>
  <cols>
    <col min="1" max="1" width="4.85546875" style="278" customWidth="1"/>
    <col min="2" max="2" width="51.7109375" style="247" customWidth="1"/>
    <col min="3" max="3" width="13.7109375" style="267" customWidth="1"/>
    <col min="4" max="4" width="16" style="246" bestFit="1" customWidth="1"/>
    <col min="5" max="5" width="16" style="330" bestFit="1" customWidth="1"/>
    <col min="6" max="6" width="17.28515625" style="279" customWidth="1"/>
    <col min="7" max="7" width="16" style="265" customWidth="1"/>
    <col min="8" max="8" width="14.140625" style="251" customWidth="1"/>
    <col min="9" max="9" width="14.140625" style="265" customWidth="1"/>
    <col min="10" max="10" width="14.140625" style="251" customWidth="1"/>
    <col min="11" max="11" width="14.140625" style="265" customWidth="1"/>
    <col min="12" max="12" width="16" style="251" bestFit="1" customWidth="1"/>
    <col min="13" max="13" width="16" style="265" bestFit="1" customWidth="1"/>
    <col min="14" max="14" width="16" style="251" bestFit="1" customWidth="1"/>
    <col min="15" max="16384" width="11.42578125" style="251"/>
  </cols>
  <sheetData>
    <row r="1" spans="1:13" s="247" customFormat="1" ht="50.45" customHeight="1" x14ac:dyDescent="0.2">
      <c r="A1" s="1046" t="s">
        <v>65</v>
      </c>
      <c r="B1" s="1045" t="s">
        <v>66</v>
      </c>
      <c r="C1" s="1047" t="s">
        <v>67</v>
      </c>
      <c r="D1" s="1048" t="s">
        <v>37</v>
      </c>
      <c r="E1" s="1048"/>
      <c r="F1" s="1045" t="s">
        <v>44</v>
      </c>
      <c r="G1" s="1045"/>
      <c r="H1" s="1045" t="s">
        <v>52</v>
      </c>
      <c r="I1" s="1045"/>
      <c r="J1" s="1045" t="s">
        <v>68</v>
      </c>
      <c r="K1" s="1045"/>
      <c r="L1" s="1045" t="s">
        <v>69</v>
      </c>
      <c r="M1" s="1045"/>
    </row>
    <row r="2" spans="1:13" s="249" customFormat="1" ht="25.5" x14ac:dyDescent="0.2">
      <c r="A2" s="1046"/>
      <c r="B2" s="1045"/>
      <c r="C2" s="1047"/>
      <c r="D2" s="248" t="s">
        <v>1320</v>
      </c>
      <c r="E2" s="329" t="s">
        <v>1321</v>
      </c>
      <c r="F2" s="248" t="s">
        <v>1320</v>
      </c>
      <c r="G2" s="248" t="s">
        <v>1321</v>
      </c>
      <c r="H2" s="248" t="s">
        <v>1320</v>
      </c>
      <c r="I2" s="248" t="s">
        <v>1321</v>
      </c>
      <c r="J2" s="248" t="s">
        <v>1320</v>
      </c>
      <c r="K2" s="248" t="s">
        <v>1321</v>
      </c>
      <c r="L2" s="248" t="s">
        <v>1320</v>
      </c>
      <c r="M2" s="248" t="s">
        <v>1321</v>
      </c>
    </row>
    <row r="3" spans="1:13" x14ac:dyDescent="0.2">
      <c r="A3" s="250">
        <v>1</v>
      </c>
      <c r="B3" s="134" t="s">
        <v>70</v>
      </c>
      <c r="C3" s="243" t="s">
        <v>71</v>
      </c>
      <c r="D3" s="246">
        <v>79415311</v>
      </c>
      <c r="E3" s="246">
        <v>79415311</v>
      </c>
      <c r="F3" s="246"/>
      <c r="G3" s="135"/>
      <c r="H3" s="246"/>
      <c r="I3" s="135"/>
      <c r="J3" s="246"/>
      <c r="K3" s="135"/>
      <c r="L3" s="244">
        <f t="shared" ref="L3:M47" si="0">SUM(D3,F3,H3,J3)</f>
        <v>79415311</v>
      </c>
      <c r="M3" s="244">
        <f t="shared" si="0"/>
        <v>79415311</v>
      </c>
    </row>
    <row r="4" spans="1:13" ht="25.5" x14ac:dyDescent="0.2">
      <c r="A4" s="250">
        <v>2</v>
      </c>
      <c r="B4" s="134" t="s">
        <v>72</v>
      </c>
      <c r="C4" s="243" t="s">
        <v>73</v>
      </c>
      <c r="D4" s="246">
        <v>176040183</v>
      </c>
      <c r="E4" s="246">
        <v>176040183</v>
      </c>
      <c r="F4" s="328"/>
      <c r="G4" s="135"/>
      <c r="H4" s="246"/>
      <c r="I4" s="135"/>
      <c r="J4" s="246"/>
      <c r="K4" s="135"/>
      <c r="L4" s="244">
        <f t="shared" si="0"/>
        <v>176040183</v>
      </c>
      <c r="M4" s="244">
        <f>SUM(E4,G4,I4,K4)</f>
        <v>176040183</v>
      </c>
    </row>
    <row r="5" spans="1:13" ht="25.5" x14ac:dyDescent="0.2">
      <c r="A5" s="250">
        <v>3</v>
      </c>
      <c r="B5" s="136" t="s">
        <v>74</v>
      </c>
      <c r="C5" s="243" t="s">
        <v>75</v>
      </c>
      <c r="D5" s="246">
        <v>52630036</v>
      </c>
      <c r="E5" s="246">
        <v>52630036</v>
      </c>
      <c r="F5" s="328"/>
      <c r="G5" s="135"/>
      <c r="H5" s="246"/>
      <c r="I5" s="135"/>
      <c r="J5" s="246"/>
      <c r="K5" s="135"/>
      <c r="L5" s="244">
        <f t="shared" si="0"/>
        <v>52630036</v>
      </c>
      <c r="M5" s="244">
        <f t="shared" si="0"/>
        <v>52630036</v>
      </c>
    </row>
    <row r="6" spans="1:13" ht="25.5" x14ac:dyDescent="0.2">
      <c r="A6" s="250">
        <v>4</v>
      </c>
      <c r="B6" s="134" t="s">
        <v>76</v>
      </c>
      <c r="C6" s="243" t="s">
        <v>77</v>
      </c>
      <c r="D6" s="246">
        <v>8478180</v>
      </c>
      <c r="E6" s="246">
        <v>8478180</v>
      </c>
      <c r="F6" s="328"/>
      <c r="G6" s="135"/>
      <c r="H6" s="246"/>
      <c r="I6" s="135"/>
      <c r="J6" s="246"/>
      <c r="K6" s="135"/>
      <c r="L6" s="244">
        <f t="shared" si="0"/>
        <v>8478180</v>
      </c>
      <c r="M6" s="244">
        <f t="shared" si="0"/>
        <v>8478180</v>
      </c>
    </row>
    <row r="7" spans="1:13" ht="25.5" x14ac:dyDescent="0.2">
      <c r="A7" s="250">
        <v>5</v>
      </c>
      <c r="B7" s="136" t="s">
        <v>78</v>
      </c>
      <c r="C7" s="243" t="s">
        <v>79</v>
      </c>
      <c r="E7" s="246"/>
      <c r="F7" s="246"/>
      <c r="G7" s="135"/>
      <c r="H7" s="246"/>
      <c r="I7" s="135"/>
      <c r="J7" s="246"/>
      <c r="K7" s="135"/>
      <c r="L7" s="244">
        <f t="shared" si="0"/>
        <v>0</v>
      </c>
      <c r="M7" s="244">
        <f t="shared" si="0"/>
        <v>0</v>
      </c>
    </row>
    <row r="8" spans="1:13" x14ac:dyDescent="0.2">
      <c r="A8" s="250">
        <v>6</v>
      </c>
      <c r="B8" s="136" t="s">
        <v>80</v>
      </c>
      <c r="C8" s="243" t="s">
        <v>81</v>
      </c>
      <c r="E8" s="246"/>
      <c r="F8" s="246"/>
      <c r="G8" s="135"/>
      <c r="H8" s="246"/>
      <c r="I8" s="135"/>
      <c r="J8" s="246"/>
      <c r="K8" s="135"/>
      <c r="L8" s="244">
        <f t="shared" si="0"/>
        <v>0</v>
      </c>
      <c r="M8" s="244">
        <f t="shared" si="0"/>
        <v>0</v>
      </c>
    </row>
    <row r="9" spans="1:13" s="240" customFormat="1" x14ac:dyDescent="0.2">
      <c r="A9" s="252">
        <v>7</v>
      </c>
      <c r="B9" s="253" t="s">
        <v>82</v>
      </c>
      <c r="C9" s="254" t="s">
        <v>83</v>
      </c>
      <c r="D9" s="144">
        <f>SUM(D3:D8)</f>
        <v>316563710</v>
      </c>
      <c r="E9" s="144">
        <f>SUM(E3:E8)</f>
        <v>316563710</v>
      </c>
      <c r="F9" s="144"/>
      <c r="G9" s="144"/>
      <c r="H9" s="144"/>
      <c r="I9" s="144"/>
      <c r="J9" s="144"/>
      <c r="K9" s="144"/>
      <c r="L9" s="144">
        <f t="shared" si="0"/>
        <v>316563710</v>
      </c>
      <c r="M9" s="144">
        <f>SUM(E9,G9,I9,K9)</f>
        <v>316563710</v>
      </c>
    </row>
    <row r="10" spans="1:13" s="256" customFormat="1" x14ac:dyDescent="0.2">
      <c r="A10" s="240">
        <v>8</v>
      </c>
      <c r="B10" s="255" t="s">
        <v>84</v>
      </c>
      <c r="C10" s="254" t="s">
        <v>85</v>
      </c>
      <c r="D10" s="135"/>
      <c r="E10" s="135"/>
      <c r="F10" s="135"/>
      <c r="G10" s="135"/>
      <c r="H10" s="135"/>
      <c r="I10" s="135"/>
      <c r="J10" s="135"/>
      <c r="K10" s="135"/>
      <c r="L10" s="144">
        <f t="shared" si="0"/>
        <v>0</v>
      </c>
      <c r="M10" s="144">
        <f t="shared" si="0"/>
        <v>0</v>
      </c>
    </row>
    <row r="11" spans="1:13" s="256" customFormat="1" ht="25.5" x14ac:dyDescent="0.2">
      <c r="A11" s="240">
        <v>9</v>
      </c>
      <c r="B11" s="255" t="s">
        <v>86</v>
      </c>
      <c r="C11" s="254" t="s">
        <v>87</v>
      </c>
      <c r="D11" s="135"/>
      <c r="E11" s="135"/>
      <c r="F11" s="135"/>
      <c r="G11" s="135"/>
      <c r="H11" s="135"/>
      <c r="I11" s="135"/>
      <c r="J11" s="135"/>
      <c r="K11" s="135"/>
      <c r="L11" s="144">
        <f t="shared" si="0"/>
        <v>0</v>
      </c>
      <c r="M11" s="144">
        <f t="shared" si="0"/>
        <v>0</v>
      </c>
    </row>
    <row r="12" spans="1:13" s="240" customFormat="1" ht="38.25" x14ac:dyDescent="0.2">
      <c r="A12" s="240">
        <v>10</v>
      </c>
      <c r="B12" s="253" t="s">
        <v>88</v>
      </c>
      <c r="C12" s="254" t="s">
        <v>89</v>
      </c>
      <c r="D12" s="144"/>
      <c r="E12" s="144"/>
      <c r="F12" s="144"/>
      <c r="G12" s="144"/>
      <c r="H12" s="144"/>
      <c r="I12" s="144"/>
      <c r="J12" s="144"/>
      <c r="K12" s="144"/>
      <c r="L12" s="144">
        <f t="shared" si="0"/>
        <v>0</v>
      </c>
      <c r="M12" s="144">
        <f t="shared" si="0"/>
        <v>0</v>
      </c>
    </row>
    <row r="13" spans="1:13" s="261" customFormat="1" x14ac:dyDescent="0.2">
      <c r="A13" s="257" t="s">
        <v>90</v>
      </c>
      <c r="B13" s="137" t="s">
        <v>91</v>
      </c>
      <c r="C13" s="258" t="s">
        <v>92</v>
      </c>
      <c r="D13" s="259"/>
      <c r="E13" s="259"/>
      <c r="F13" s="259"/>
      <c r="G13" s="138"/>
      <c r="H13" s="259"/>
      <c r="I13" s="138"/>
      <c r="J13" s="259"/>
      <c r="K13" s="138"/>
      <c r="L13" s="260">
        <f t="shared" si="0"/>
        <v>0</v>
      </c>
      <c r="M13" s="260">
        <f t="shared" si="0"/>
        <v>0</v>
      </c>
    </row>
    <row r="14" spans="1:13" s="261" customFormat="1" x14ac:dyDescent="0.2">
      <c r="A14" s="257" t="s">
        <v>93</v>
      </c>
      <c r="B14" s="137" t="s">
        <v>94</v>
      </c>
      <c r="C14" s="258" t="s">
        <v>95</v>
      </c>
      <c r="D14" s="259"/>
      <c r="E14" s="259"/>
      <c r="F14" s="259"/>
      <c r="G14" s="138"/>
      <c r="H14" s="259"/>
      <c r="I14" s="138"/>
      <c r="J14" s="259"/>
      <c r="K14" s="138"/>
      <c r="L14" s="260">
        <f t="shared" si="0"/>
        <v>0</v>
      </c>
      <c r="M14" s="260">
        <f t="shared" si="0"/>
        <v>0</v>
      </c>
    </row>
    <row r="15" spans="1:13" s="261" customFormat="1" ht="25.5" x14ac:dyDescent="0.2">
      <c r="A15" s="257" t="s">
        <v>96</v>
      </c>
      <c r="B15" s="137" t="s">
        <v>97</v>
      </c>
      <c r="C15" s="258" t="s">
        <v>98</v>
      </c>
      <c r="D15" s="259"/>
      <c r="E15" s="259"/>
      <c r="F15" s="259"/>
      <c r="G15" s="138"/>
      <c r="H15" s="259"/>
      <c r="I15" s="138"/>
      <c r="J15" s="259"/>
      <c r="K15" s="138"/>
      <c r="L15" s="260">
        <f t="shared" si="0"/>
        <v>0</v>
      </c>
      <c r="M15" s="260">
        <f t="shared" si="0"/>
        <v>0</v>
      </c>
    </row>
    <row r="16" spans="1:13" s="261" customFormat="1" x14ac:dyDescent="0.2">
      <c r="A16" s="257" t="s">
        <v>99</v>
      </c>
      <c r="B16" s="137" t="s">
        <v>100</v>
      </c>
      <c r="C16" s="258" t="s">
        <v>101</v>
      </c>
      <c r="D16" s="259"/>
      <c r="E16" s="259"/>
      <c r="F16" s="259"/>
      <c r="G16" s="138"/>
      <c r="H16" s="259"/>
      <c r="I16" s="138"/>
      <c r="J16" s="259"/>
      <c r="K16" s="138"/>
      <c r="L16" s="260">
        <f t="shared" si="0"/>
        <v>0</v>
      </c>
      <c r="M16" s="260">
        <f t="shared" si="0"/>
        <v>0</v>
      </c>
    </row>
    <row r="17" spans="1:13" s="261" customFormat="1" x14ac:dyDescent="0.2">
      <c r="A17" s="257" t="s">
        <v>102</v>
      </c>
      <c r="B17" s="137" t="s">
        <v>103</v>
      </c>
      <c r="C17" s="258" t="s">
        <v>104</v>
      </c>
      <c r="D17" s="259"/>
      <c r="E17" s="259"/>
      <c r="F17" s="259"/>
      <c r="G17" s="138"/>
      <c r="H17" s="259"/>
      <c r="I17" s="138"/>
      <c r="J17" s="259"/>
      <c r="K17" s="138"/>
      <c r="L17" s="260">
        <f t="shared" si="0"/>
        <v>0</v>
      </c>
      <c r="M17" s="260">
        <f t="shared" si="0"/>
        <v>0</v>
      </c>
    </row>
    <row r="18" spans="1:13" s="261" customFormat="1" x14ac:dyDescent="0.2">
      <c r="A18" s="257" t="s">
        <v>105</v>
      </c>
      <c r="B18" s="137" t="s">
        <v>106</v>
      </c>
      <c r="C18" s="258" t="s">
        <v>107</v>
      </c>
      <c r="D18" s="259"/>
      <c r="E18" s="259"/>
      <c r="F18" s="259"/>
      <c r="G18" s="138"/>
      <c r="H18" s="259"/>
      <c r="I18" s="138"/>
      <c r="J18" s="259"/>
      <c r="K18" s="138"/>
      <c r="L18" s="260">
        <f t="shared" si="0"/>
        <v>0</v>
      </c>
      <c r="M18" s="260">
        <f t="shared" si="0"/>
        <v>0</v>
      </c>
    </row>
    <row r="19" spans="1:13" s="261" customFormat="1" x14ac:dyDescent="0.2">
      <c r="A19" s="257" t="s">
        <v>108</v>
      </c>
      <c r="B19" s="137" t="s">
        <v>109</v>
      </c>
      <c r="C19" s="258" t="s">
        <v>110</v>
      </c>
      <c r="D19" s="259"/>
      <c r="E19" s="259"/>
      <c r="F19" s="259"/>
      <c r="G19" s="138"/>
      <c r="H19" s="259"/>
      <c r="I19" s="138"/>
      <c r="J19" s="259"/>
      <c r="K19" s="138"/>
      <c r="L19" s="260">
        <f t="shared" si="0"/>
        <v>0</v>
      </c>
      <c r="M19" s="260">
        <f t="shared" si="0"/>
        <v>0</v>
      </c>
    </row>
    <row r="20" spans="1:13" s="261" customFormat="1" x14ac:dyDescent="0.2">
      <c r="A20" s="257" t="s">
        <v>111</v>
      </c>
      <c r="B20" s="137" t="s">
        <v>112</v>
      </c>
      <c r="C20" s="258" t="s">
        <v>113</v>
      </c>
      <c r="D20" s="259"/>
      <c r="E20" s="259"/>
      <c r="F20" s="259"/>
      <c r="G20" s="138"/>
      <c r="H20" s="259"/>
      <c r="I20" s="138"/>
      <c r="J20" s="259"/>
      <c r="K20" s="138"/>
      <c r="L20" s="260">
        <f t="shared" si="0"/>
        <v>0</v>
      </c>
      <c r="M20" s="260">
        <f t="shared" si="0"/>
        <v>0</v>
      </c>
    </row>
    <row r="21" spans="1:13" s="261" customFormat="1" ht="25.5" x14ac:dyDescent="0.2">
      <c r="A21" s="257" t="s">
        <v>114</v>
      </c>
      <c r="B21" s="137" t="s">
        <v>115</v>
      </c>
      <c r="C21" s="258" t="s">
        <v>116</v>
      </c>
      <c r="D21" s="259"/>
      <c r="E21" s="259"/>
      <c r="F21" s="259"/>
      <c r="G21" s="138"/>
      <c r="H21" s="259"/>
      <c r="I21" s="138"/>
      <c r="J21" s="259"/>
      <c r="K21" s="138"/>
      <c r="L21" s="260">
        <f t="shared" si="0"/>
        <v>0</v>
      </c>
      <c r="M21" s="260">
        <f t="shared" si="0"/>
        <v>0</v>
      </c>
    </row>
    <row r="22" spans="1:13" s="261" customFormat="1" x14ac:dyDescent="0.2">
      <c r="A22" s="257" t="s">
        <v>117</v>
      </c>
      <c r="B22" s="137" t="s">
        <v>118</v>
      </c>
      <c r="C22" s="258" t="s">
        <v>119</v>
      </c>
      <c r="D22" s="259"/>
      <c r="E22" s="259"/>
      <c r="F22" s="259"/>
      <c r="G22" s="138"/>
      <c r="H22" s="259"/>
      <c r="I22" s="138"/>
      <c r="J22" s="259"/>
      <c r="K22" s="138"/>
      <c r="L22" s="260">
        <f t="shared" si="0"/>
        <v>0</v>
      </c>
      <c r="M22" s="260">
        <f t="shared" si="0"/>
        <v>0</v>
      </c>
    </row>
    <row r="23" spans="1:13" s="240" customFormat="1" ht="38.25" x14ac:dyDescent="0.2">
      <c r="A23" s="240">
        <v>21</v>
      </c>
      <c r="B23" s="253" t="s">
        <v>120</v>
      </c>
      <c r="C23" s="254" t="s">
        <v>121</v>
      </c>
      <c r="D23" s="144"/>
      <c r="E23" s="144"/>
      <c r="F23" s="144"/>
      <c r="G23" s="144"/>
      <c r="H23" s="144"/>
      <c r="I23" s="144"/>
      <c r="J23" s="144"/>
      <c r="K23" s="144"/>
      <c r="L23" s="144">
        <f t="shared" si="0"/>
        <v>0</v>
      </c>
      <c r="M23" s="144">
        <f t="shared" si="0"/>
        <v>0</v>
      </c>
    </row>
    <row r="24" spans="1:13" s="261" customFormat="1" x14ac:dyDescent="0.2">
      <c r="A24" s="257" t="s">
        <v>122</v>
      </c>
      <c r="B24" s="137" t="s">
        <v>91</v>
      </c>
      <c r="C24" s="258" t="s">
        <v>123</v>
      </c>
      <c r="D24" s="259"/>
      <c r="E24" s="259"/>
      <c r="F24" s="259"/>
      <c r="G24" s="138"/>
      <c r="H24" s="259"/>
      <c r="I24" s="138"/>
      <c r="J24" s="259"/>
      <c r="K24" s="138"/>
      <c r="L24" s="260">
        <f t="shared" si="0"/>
        <v>0</v>
      </c>
      <c r="M24" s="260">
        <f t="shared" si="0"/>
        <v>0</v>
      </c>
    </row>
    <row r="25" spans="1:13" s="261" customFormat="1" x14ac:dyDescent="0.2">
      <c r="A25" s="257" t="s">
        <v>124</v>
      </c>
      <c r="B25" s="137" t="s">
        <v>94</v>
      </c>
      <c r="C25" s="258" t="s">
        <v>125</v>
      </c>
      <c r="D25" s="259"/>
      <c r="E25" s="259"/>
      <c r="F25" s="259"/>
      <c r="G25" s="138"/>
      <c r="H25" s="259"/>
      <c r="I25" s="138"/>
      <c r="J25" s="259"/>
      <c r="K25" s="138"/>
      <c r="L25" s="260">
        <f t="shared" si="0"/>
        <v>0</v>
      </c>
      <c r="M25" s="260">
        <f t="shared" si="0"/>
        <v>0</v>
      </c>
    </row>
    <row r="26" spans="1:13" s="261" customFormat="1" ht="25.5" x14ac:dyDescent="0.2">
      <c r="A26" s="257" t="s">
        <v>126</v>
      </c>
      <c r="B26" s="137" t="s">
        <v>97</v>
      </c>
      <c r="C26" s="258" t="s">
        <v>127</v>
      </c>
      <c r="D26" s="259"/>
      <c r="E26" s="259"/>
      <c r="F26" s="259"/>
      <c r="G26" s="138"/>
      <c r="H26" s="259"/>
      <c r="I26" s="138"/>
      <c r="J26" s="259"/>
      <c r="K26" s="138"/>
      <c r="L26" s="260">
        <f t="shared" si="0"/>
        <v>0</v>
      </c>
      <c r="M26" s="260">
        <f t="shared" si="0"/>
        <v>0</v>
      </c>
    </row>
    <row r="27" spans="1:13" s="261" customFormat="1" x14ac:dyDescent="0.2">
      <c r="A27" s="257" t="s">
        <v>128</v>
      </c>
      <c r="B27" s="137" t="s">
        <v>100</v>
      </c>
      <c r="C27" s="258" t="s">
        <v>129</v>
      </c>
      <c r="D27" s="259"/>
      <c r="E27" s="259"/>
      <c r="F27" s="259"/>
      <c r="G27" s="138"/>
      <c r="H27" s="259"/>
      <c r="I27" s="138"/>
      <c r="J27" s="259"/>
      <c r="K27" s="138"/>
      <c r="L27" s="260">
        <f t="shared" si="0"/>
        <v>0</v>
      </c>
      <c r="M27" s="260">
        <f t="shared" si="0"/>
        <v>0</v>
      </c>
    </row>
    <row r="28" spans="1:13" s="261" customFormat="1" x14ac:dyDescent="0.2">
      <c r="A28" s="257" t="s">
        <v>130</v>
      </c>
      <c r="B28" s="137" t="s">
        <v>103</v>
      </c>
      <c r="C28" s="258" t="s">
        <v>131</v>
      </c>
      <c r="D28" s="259"/>
      <c r="E28" s="259"/>
      <c r="F28" s="259"/>
      <c r="G28" s="138"/>
      <c r="H28" s="259"/>
      <c r="I28" s="138"/>
      <c r="J28" s="259"/>
      <c r="K28" s="138"/>
      <c r="L28" s="260">
        <f t="shared" si="0"/>
        <v>0</v>
      </c>
      <c r="M28" s="260">
        <f t="shared" si="0"/>
        <v>0</v>
      </c>
    </row>
    <row r="29" spans="1:13" s="261" customFormat="1" x14ac:dyDescent="0.2">
      <c r="A29" s="257" t="s">
        <v>132</v>
      </c>
      <c r="B29" s="137" t="s">
        <v>106</v>
      </c>
      <c r="C29" s="258" t="s">
        <v>133</v>
      </c>
      <c r="D29" s="259"/>
      <c r="E29" s="259"/>
      <c r="F29" s="259"/>
      <c r="G29" s="138"/>
      <c r="H29" s="259"/>
      <c r="I29" s="138"/>
      <c r="J29" s="259"/>
      <c r="K29" s="138"/>
      <c r="L29" s="260">
        <f t="shared" si="0"/>
        <v>0</v>
      </c>
      <c r="M29" s="260">
        <f t="shared" si="0"/>
        <v>0</v>
      </c>
    </row>
    <row r="30" spans="1:13" s="261" customFormat="1" x14ac:dyDescent="0.2">
      <c r="A30" s="257" t="s">
        <v>134</v>
      </c>
      <c r="B30" s="137" t="s">
        <v>109</v>
      </c>
      <c r="C30" s="258" t="s">
        <v>135</v>
      </c>
      <c r="D30" s="259"/>
      <c r="E30" s="259"/>
      <c r="F30" s="259"/>
      <c r="G30" s="138"/>
      <c r="H30" s="259"/>
      <c r="I30" s="138"/>
      <c r="J30" s="259"/>
      <c r="K30" s="138"/>
      <c r="L30" s="260">
        <f t="shared" si="0"/>
        <v>0</v>
      </c>
      <c r="M30" s="260">
        <f t="shared" si="0"/>
        <v>0</v>
      </c>
    </row>
    <row r="31" spans="1:13" s="261" customFormat="1" x14ac:dyDescent="0.2">
      <c r="A31" s="257" t="s">
        <v>136</v>
      </c>
      <c r="B31" s="137" t="s">
        <v>112</v>
      </c>
      <c r="C31" s="258" t="s">
        <v>137</v>
      </c>
      <c r="D31" s="259"/>
      <c r="E31" s="259"/>
      <c r="F31" s="259"/>
      <c r="G31" s="138"/>
      <c r="H31" s="259"/>
      <c r="I31" s="138"/>
      <c r="J31" s="259"/>
      <c r="K31" s="138"/>
      <c r="L31" s="260">
        <f t="shared" si="0"/>
        <v>0</v>
      </c>
      <c r="M31" s="260">
        <f t="shared" si="0"/>
        <v>0</v>
      </c>
    </row>
    <row r="32" spans="1:13" s="261" customFormat="1" ht="25.5" x14ac:dyDescent="0.2">
      <c r="A32" s="257" t="s">
        <v>138</v>
      </c>
      <c r="B32" s="137" t="s">
        <v>115</v>
      </c>
      <c r="C32" s="258" t="s">
        <v>139</v>
      </c>
      <c r="D32" s="259"/>
      <c r="E32" s="259"/>
      <c r="F32" s="259"/>
      <c r="G32" s="138"/>
      <c r="H32" s="259"/>
      <c r="I32" s="138"/>
      <c r="J32" s="259"/>
      <c r="K32" s="138"/>
      <c r="L32" s="260">
        <f t="shared" si="0"/>
        <v>0</v>
      </c>
      <c r="M32" s="260">
        <f t="shared" si="0"/>
        <v>0</v>
      </c>
    </row>
    <row r="33" spans="1:13" s="261" customFormat="1" x14ac:dyDescent="0.2">
      <c r="A33" s="257" t="s">
        <v>140</v>
      </c>
      <c r="B33" s="137" t="s">
        <v>118</v>
      </c>
      <c r="C33" s="258" t="s">
        <v>141</v>
      </c>
      <c r="D33" s="259"/>
      <c r="E33" s="259"/>
      <c r="F33" s="259"/>
      <c r="G33" s="138"/>
      <c r="H33" s="259"/>
      <c r="I33" s="138"/>
      <c r="J33" s="259"/>
      <c r="K33" s="138"/>
      <c r="L33" s="260">
        <f t="shared" si="0"/>
        <v>0</v>
      </c>
      <c r="M33" s="260">
        <f t="shared" si="0"/>
        <v>0</v>
      </c>
    </row>
    <row r="34" spans="1:13" s="240" customFormat="1" ht="25.5" x14ac:dyDescent="0.2">
      <c r="A34" s="240">
        <v>32</v>
      </c>
      <c r="B34" s="253" t="s">
        <v>142</v>
      </c>
      <c r="C34" s="254" t="s">
        <v>143</v>
      </c>
      <c r="D34" s="144">
        <f>SUM(D35:D47)</f>
        <v>38850000</v>
      </c>
      <c r="E34" s="144">
        <f>SUM(E35:E47)</f>
        <v>38850000</v>
      </c>
      <c r="F34" s="144"/>
      <c r="G34" s="144"/>
      <c r="H34" s="144"/>
      <c r="I34" s="144"/>
      <c r="J34" s="144"/>
      <c r="K34" s="144"/>
      <c r="L34" s="144">
        <f t="shared" si="0"/>
        <v>38850000</v>
      </c>
      <c r="M34" s="144">
        <f t="shared" si="0"/>
        <v>38850000</v>
      </c>
    </row>
    <row r="35" spans="1:13" s="261" customFormat="1" x14ac:dyDescent="0.2">
      <c r="A35" s="257" t="s">
        <v>144</v>
      </c>
      <c r="B35" s="137" t="s">
        <v>91</v>
      </c>
      <c r="C35" s="258" t="s">
        <v>145</v>
      </c>
      <c r="D35" s="259"/>
      <c r="E35" s="259"/>
      <c r="F35" s="259"/>
      <c r="G35" s="138"/>
      <c r="H35" s="259"/>
      <c r="I35" s="138"/>
      <c r="J35" s="259"/>
      <c r="K35" s="138"/>
      <c r="L35" s="260">
        <f t="shared" si="0"/>
        <v>0</v>
      </c>
      <c r="M35" s="260">
        <f t="shared" si="0"/>
        <v>0</v>
      </c>
    </row>
    <row r="36" spans="1:13" s="261" customFormat="1" x14ac:dyDescent="0.2">
      <c r="A36" s="257" t="s">
        <v>146</v>
      </c>
      <c r="B36" s="137" t="s">
        <v>94</v>
      </c>
      <c r="C36" s="258" t="s">
        <v>147</v>
      </c>
      <c r="D36" s="259"/>
      <c r="E36" s="259"/>
      <c r="F36" s="259"/>
      <c r="G36" s="138"/>
      <c r="H36" s="259"/>
      <c r="I36" s="138"/>
      <c r="J36" s="259"/>
      <c r="K36" s="138"/>
      <c r="L36" s="260">
        <f t="shared" si="0"/>
        <v>0</v>
      </c>
      <c r="M36" s="260">
        <f t="shared" si="0"/>
        <v>0</v>
      </c>
    </row>
    <row r="37" spans="1:13" s="261" customFormat="1" ht="25.5" x14ac:dyDescent="0.2">
      <c r="A37" s="257" t="s">
        <v>148</v>
      </c>
      <c r="B37" s="137" t="s">
        <v>97</v>
      </c>
      <c r="C37" s="258" t="s">
        <v>149</v>
      </c>
      <c r="D37" s="259"/>
      <c r="E37" s="259"/>
      <c r="F37" s="259"/>
      <c r="G37" s="138"/>
      <c r="H37" s="259"/>
      <c r="I37" s="138"/>
      <c r="J37" s="259"/>
      <c r="K37" s="138"/>
      <c r="L37" s="260">
        <f t="shared" si="0"/>
        <v>0</v>
      </c>
      <c r="M37" s="260">
        <f t="shared" si="0"/>
        <v>0</v>
      </c>
    </row>
    <row r="38" spans="1:13" s="261" customFormat="1" x14ac:dyDescent="0.2">
      <c r="A38" s="257" t="s">
        <v>150</v>
      </c>
      <c r="B38" s="137" t="s">
        <v>100</v>
      </c>
      <c r="C38" s="258" t="s">
        <v>151</v>
      </c>
      <c r="D38" s="259"/>
      <c r="E38" s="259"/>
      <c r="F38" s="259"/>
      <c r="G38" s="138"/>
      <c r="H38" s="259"/>
      <c r="I38" s="138"/>
      <c r="J38" s="259"/>
      <c r="K38" s="138"/>
      <c r="L38" s="260">
        <f t="shared" si="0"/>
        <v>0</v>
      </c>
      <c r="M38" s="260">
        <f t="shared" si="0"/>
        <v>0</v>
      </c>
    </row>
    <row r="39" spans="1:13" s="261" customFormat="1" x14ac:dyDescent="0.2">
      <c r="A39" s="257" t="s">
        <v>152</v>
      </c>
      <c r="B39" s="137" t="s">
        <v>1318</v>
      </c>
      <c r="C39" s="258" t="s">
        <v>153</v>
      </c>
      <c r="D39" s="259">
        <f>SUM(D40:D42)</f>
        <v>19425000</v>
      </c>
      <c r="E39" s="259">
        <f>SUM(E40:E42)</f>
        <v>19425000</v>
      </c>
      <c r="F39" s="259"/>
      <c r="G39" s="138"/>
      <c r="H39" s="259"/>
      <c r="I39" s="138"/>
      <c r="J39" s="259"/>
      <c r="K39" s="138"/>
      <c r="L39" s="260">
        <f>SUM(D39,F39,H39,J39)</f>
        <v>19425000</v>
      </c>
      <c r="M39" s="260">
        <f t="shared" si="0"/>
        <v>19425000</v>
      </c>
    </row>
    <row r="40" spans="1:13" s="261" customFormat="1" x14ac:dyDescent="0.2">
      <c r="A40" s="257"/>
      <c r="B40" s="187" t="s">
        <v>154</v>
      </c>
      <c r="C40" s="258"/>
      <c r="D40" s="259">
        <v>15995000</v>
      </c>
      <c r="E40" s="259">
        <v>15995000</v>
      </c>
      <c r="F40" s="259"/>
      <c r="G40" s="138"/>
      <c r="H40" s="259"/>
      <c r="I40" s="138"/>
      <c r="J40" s="259"/>
      <c r="K40" s="138"/>
      <c r="L40" s="260">
        <f t="shared" si="0"/>
        <v>15995000</v>
      </c>
      <c r="M40" s="260">
        <f t="shared" si="0"/>
        <v>15995000</v>
      </c>
    </row>
    <row r="41" spans="1:13" s="261" customFormat="1" x14ac:dyDescent="0.2">
      <c r="A41" s="257"/>
      <c r="B41" s="187" t="s">
        <v>155</v>
      </c>
      <c r="C41" s="258"/>
      <c r="D41" s="259">
        <v>406000</v>
      </c>
      <c r="E41" s="259">
        <v>406000</v>
      </c>
      <c r="F41" s="259"/>
      <c r="G41" s="138"/>
      <c r="H41" s="259"/>
      <c r="I41" s="138"/>
      <c r="J41" s="259"/>
      <c r="K41" s="138"/>
      <c r="L41" s="260">
        <f t="shared" si="0"/>
        <v>406000</v>
      </c>
      <c r="M41" s="260">
        <f t="shared" si="0"/>
        <v>406000</v>
      </c>
    </row>
    <row r="42" spans="1:13" s="261" customFormat="1" x14ac:dyDescent="0.2">
      <c r="A42" s="257"/>
      <c r="B42" s="187" t="s">
        <v>156</v>
      </c>
      <c r="C42" s="258"/>
      <c r="D42" s="259">
        <v>3024000</v>
      </c>
      <c r="E42" s="259">
        <v>3024000</v>
      </c>
      <c r="F42" s="259"/>
      <c r="G42" s="138"/>
      <c r="H42" s="259"/>
      <c r="I42" s="138"/>
      <c r="J42" s="259"/>
      <c r="K42" s="138"/>
      <c r="L42" s="260">
        <f t="shared" si="0"/>
        <v>3024000</v>
      </c>
      <c r="M42" s="260">
        <f t="shared" si="0"/>
        <v>3024000</v>
      </c>
    </row>
    <row r="43" spans="1:13" s="261" customFormat="1" x14ac:dyDescent="0.2">
      <c r="A43" s="257" t="s">
        <v>157</v>
      </c>
      <c r="B43" s="137" t="s">
        <v>106</v>
      </c>
      <c r="C43" s="258" t="s">
        <v>158</v>
      </c>
      <c r="D43" s="259"/>
      <c r="E43" s="259"/>
      <c r="F43" s="259"/>
      <c r="G43" s="138"/>
      <c r="H43" s="259"/>
      <c r="I43" s="138"/>
      <c r="J43" s="259"/>
      <c r="K43" s="138"/>
      <c r="L43" s="260">
        <f t="shared" si="0"/>
        <v>0</v>
      </c>
      <c r="M43" s="260">
        <f t="shared" si="0"/>
        <v>0</v>
      </c>
    </row>
    <row r="44" spans="1:13" s="261" customFormat="1" x14ac:dyDescent="0.2">
      <c r="A44" s="257" t="s">
        <v>159</v>
      </c>
      <c r="B44" s="137" t="s">
        <v>109</v>
      </c>
      <c r="C44" s="258" t="s">
        <v>160</v>
      </c>
      <c r="D44" s="259"/>
      <c r="E44" s="259"/>
      <c r="F44" s="259"/>
      <c r="G44" s="138"/>
      <c r="H44" s="259"/>
      <c r="I44" s="138"/>
      <c r="J44" s="259"/>
      <c r="K44" s="138"/>
      <c r="L44" s="260">
        <f t="shared" si="0"/>
        <v>0</v>
      </c>
      <c r="M44" s="260">
        <f t="shared" si="0"/>
        <v>0</v>
      </c>
    </row>
    <row r="45" spans="1:13" s="261" customFormat="1" x14ac:dyDescent="0.2">
      <c r="A45" s="257" t="s">
        <v>161</v>
      </c>
      <c r="B45" s="137" t="s">
        <v>112</v>
      </c>
      <c r="C45" s="258" t="s">
        <v>162</v>
      </c>
      <c r="D45" s="259"/>
      <c r="E45" s="259"/>
      <c r="F45" s="259"/>
      <c r="G45" s="138"/>
      <c r="H45" s="259"/>
      <c r="I45" s="138"/>
      <c r="J45" s="259"/>
      <c r="K45" s="138"/>
      <c r="L45" s="260">
        <f t="shared" si="0"/>
        <v>0</v>
      </c>
      <c r="M45" s="260">
        <f t="shared" si="0"/>
        <v>0</v>
      </c>
    </row>
    <row r="46" spans="1:13" s="261" customFormat="1" ht="25.5" x14ac:dyDescent="0.2">
      <c r="A46" s="257" t="s">
        <v>163</v>
      </c>
      <c r="B46" s="137" t="s">
        <v>115</v>
      </c>
      <c r="C46" s="258" t="s">
        <v>164</v>
      </c>
      <c r="D46" s="259"/>
      <c r="E46" s="259"/>
      <c r="F46" s="259"/>
      <c r="G46" s="138"/>
      <c r="H46" s="259"/>
      <c r="I46" s="138"/>
      <c r="J46" s="259"/>
      <c r="K46" s="138"/>
      <c r="L46" s="260">
        <f t="shared" si="0"/>
        <v>0</v>
      </c>
      <c r="M46" s="260">
        <f t="shared" si="0"/>
        <v>0</v>
      </c>
    </row>
    <row r="47" spans="1:13" s="261" customFormat="1" x14ac:dyDescent="0.2">
      <c r="A47" s="257" t="s">
        <v>165</v>
      </c>
      <c r="B47" s="137" t="s">
        <v>118</v>
      </c>
      <c r="C47" s="258" t="s">
        <v>166</v>
      </c>
      <c r="D47" s="259"/>
      <c r="E47" s="259"/>
      <c r="F47" s="259"/>
      <c r="G47" s="138"/>
      <c r="H47" s="259"/>
      <c r="I47" s="138"/>
      <c r="J47" s="259"/>
      <c r="K47" s="138"/>
      <c r="L47" s="260">
        <f t="shared" si="0"/>
        <v>0</v>
      </c>
      <c r="M47" s="260">
        <f t="shared" si="0"/>
        <v>0</v>
      </c>
    </row>
    <row r="48" spans="1:13" s="562" customFormat="1" ht="25.5" x14ac:dyDescent="0.2">
      <c r="A48" s="562">
        <v>43</v>
      </c>
      <c r="B48" s="550" t="s">
        <v>167</v>
      </c>
      <c r="C48" s="564" t="s">
        <v>168</v>
      </c>
      <c r="D48" s="552">
        <f>SUM(D9,D10,D11,D12,D23,D34,D47)</f>
        <v>355413710</v>
      </c>
      <c r="E48" s="552">
        <f>SUM(E9,E10,E11,E12,E23,E34,E47)</f>
        <v>355413710</v>
      </c>
      <c r="F48" s="552">
        <f t="shared" ref="F48:K48" si="1">SUM(F9,F10,F11,F12,F23,F34,F47)</f>
        <v>0</v>
      </c>
      <c r="G48" s="552">
        <f t="shared" si="1"/>
        <v>0</v>
      </c>
      <c r="H48" s="552">
        <f t="shared" si="1"/>
        <v>0</v>
      </c>
      <c r="I48" s="552">
        <f t="shared" si="1"/>
        <v>0</v>
      </c>
      <c r="J48" s="552">
        <f t="shared" si="1"/>
        <v>0</v>
      </c>
      <c r="K48" s="552">
        <f t="shared" si="1"/>
        <v>0</v>
      </c>
      <c r="L48" s="552">
        <f>SUM(J48,H48,F48,D48)</f>
        <v>355413710</v>
      </c>
      <c r="M48" s="552">
        <f>SUM(K48,I48,G48,E48)</f>
        <v>355413710</v>
      </c>
    </row>
    <row r="49" spans="1:13" x14ac:dyDescent="0.2">
      <c r="A49" s="240"/>
      <c r="B49" s="262"/>
      <c r="C49" s="263"/>
      <c r="E49" s="246"/>
      <c r="F49" s="246"/>
      <c r="G49" s="135"/>
      <c r="H49" s="246"/>
      <c r="I49" s="135"/>
      <c r="J49" s="246"/>
      <c r="K49" s="135"/>
      <c r="L49" s="244"/>
      <c r="M49" s="244"/>
    </row>
    <row r="50" spans="1:13" s="265" customFormat="1" x14ac:dyDescent="0.2">
      <c r="A50" s="252" t="s">
        <v>169</v>
      </c>
      <c r="B50" s="253" t="s">
        <v>170</v>
      </c>
      <c r="C50" s="264" t="s">
        <v>171</v>
      </c>
      <c r="D50" s="246">
        <v>0</v>
      </c>
      <c r="E50" s="246">
        <v>104880727</v>
      </c>
      <c r="F50" s="135"/>
      <c r="G50" s="135"/>
      <c r="H50" s="135"/>
      <c r="I50" s="135"/>
      <c r="J50" s="135"/>
      <c r="K50" s="135"/>
      <c r="L50" s="144">
        <f t="shared" ref="L50:M84" si="2">SUM(D50,F50,H50,J50)</f>
        <v>0</v>
      </c>
      <c r="M50" s="144">
        <f t="shared" si="2"/>
        <v>104880727</v>
      </c>
    </row>
    <row r="51" spans="1:13" s="265" customFormat="1" ht="25.5" x14ac:dyDescent="0.2">
      <c r="A51" s="252" t="s">
        <v>172</v>
      </c>
      <c r="B51" s="255" t="s">
        <v>173</v>
      </c>
      <c r="C51" s="263" t="s">
        <v>174</v>
      </c>
      <c r="D51" s="135"/>
      <c r="E51" s="135"/>
      <c r="F51" s="135"/>
      <c r="G51" s="135"/>
      <c r="H51" s="135"/>
      <c r="I51" s="135"/>
      <c r="J51" s="135"/>
      <c r="K51" s="135"/>
      <c r="L51" s="144">
        <f t="shared" si="2"/>
        <v>0</v>
      </c>
      <c r="M51" s="144">
        <f t="shared" si="2"/>
        <v>0</v>
      </c>
    </row>
    <row r="52" spans="1:13" s="266" customFormat="1" ht="38.25" x14ac:dyDescent="0.2">
      <c r="A52" s="252" t="s">
        <v>175</v>
      </c>
      <c r="B52" s="253" t="s">
        <v>176</v>
      </c>
      <c r="C52" s="263" t="s">
        <v>177</v>
      </c>
      <c r="D52" s="144"/>
      <c r="E52" s="144"/>
      <c r="F52" s="144"/>
      <c r="G52" s="144"/>
      <c r="H52" s="144"/>
      <c r="I52" s="144"/>
      <c r="J52" s="144"/>
      <c r="K52" s="144"/>
      <c r="L52" s="144">
        <f t="shared" si="2"/>
        <v>0</v>
      </c>
      <c r="M52" s="144">
        <f t="shared" si="2"/>
        <v>0</v>
      </c>
    </row>
    <row r="53" spans="1:13" s="261" customFormat="1" x14ac:dyDescent="0.2">
      <c r="A53" s="257" t="s">
        <v>178</v>
      </c>
      <c r="B53" s="137" t="s">
        <v>91</v>
      </c>
      <c r="C53" s="258" t="s">
        <v>179</v>
      </c>
      <c r="D53" s="259"/>
      <c r="E53" s="259"/>
      <c r="F53" s="259"/>
      <c r="G53" s="138"/>
      <c r="H53" s="259"/>
      <c r="I53" s="138"/>
      <c r="J53" s="259"/>
      <c r="K53" s="138"/>
      <c r="L53" s="260">
        <f t="shared" si="2"/>
        <v>0</v>
      </c>
      <c r="M53" s="260">
        <f t="shared" si="2"/>
        <v>0</v>
      </c>
    </row>
    <row r="54" spans="1:13" s="261" customFormat="1" x14ac:dyDescent="0.2">
      <c r="A54" s="257" t="s">
        <v>180</v>
      </c>
      <c r="B54" s="137" t="s">
        <v>94</v>
      </c>
      <c r="C54" s="258" t="s">
        <v>181</v>
      </c>
      <c r="D54" s="259"/>
      <c r="E54" s="259"/>
      <c r="F54" s="259"/>
      <c r="G54" s="138"/>
      <c r="H54" s="259"/>
      <c r="I54" s="138"/>
      <c r="J54" s="259"/>
      <c r="K54" s="138"/>
      <c r="L54" s="260">
        <f t="shared" si="2"/>
        <v>0</v>
      </c>
      <c r="M54" s="260">
        <f t="shared" si="2"/>
        <v>0</v>
      </c>
    </row>
    <row r="55" spans="1:13" s="261" customFormat="1" ht="25.5" x14ac:dyDescent="0.2">
      <c r="A55" s="257" t="s">
        <v>182</v>
      </c>
      <c r="B55" s="137" t="s">
        <v>97</v>
      </c>
      <c r="C55" s="258" t="s">
        <v>183</v>
      </c>
      <c r="D55" s="259"/>
      <c r="E55" s="259"/>
      <c r="F55" s="259"/>
      <c r="G55" s="138"/>
      <c r="H55" s="259"/>
      <c r="I55" s="138"/>
      <c r="J55" s="259"/>
      <c r="K55" s="138"/>
      <c r="L55" s="260">
        <f t="shared" si="2"/>
        <v>0</v>
      </c>
      <c r="M55" s="260">
        <f t="shared" si="2"/>
        <v>0</v>
      </c>
    </row>
    <row r="56" spans="1:13" s="261" customFormat="1" x14ac:dyDescent="0.2">
      <c r="A56" s="257" t="s">
        <v>184</v>
      </c>
      <c r="B56" s="137" t="s">
        <v>100</v>
      </c>
      <c r="C56" s="258" t="s">
        <v>185</v>
      </c>
      <c r="D56" s="259"/>
      <c r="E56" s="259"/>
      <c r="F56" s="259"/>
      <c r="G56" s="138"/>
      <c r="H56" s="259"/>
      <c r="I56" s="138"/>
      <c r="J56" s="259"/>
      <c r="K56" s="138"/>
      <c r="L56" s="260">
        <f t="shared" si="2"/>
        <v>0</v>
      </c>
      <c r="M56" s="260">
        <f t="shared" si="2"/>
        <v>0</v>
      </c>
    </row>
    <row r="57" spans="1:13" s="261" customFormat="1" x14ac:dyDescent="0.2">
      <c r="A57" s="257" t="s">
        <v>186</v>
      </c>
      <c r="B57" s="137" t="s">
        <v>103</v>
      </c>
      <c r="C57" s="258" t="s">
        <v>187</v>
      </c>
      <c r="D57" s="259"/>
      <c r="E57" s="259"/>
      <c r="F57" s="259"/>
      <c r="G57" s="138"/>
      <c r="H57" s="259"/>
      <c r="I57" s="138"/>
      <c r="J57" s="259"/>
      <c r="K57" s="138"/>
      <c r="L57" s="260">
        <f t="shared" si="2"/>
        <v>0</v>
      </c>
      <c r="M57" s="260">
        <f t="shared" si="2"/>
        <v>0</v>
      </c>
    </row>
    <row r="58" spans="1:13" s="261" customFormat="1" x14ac:dyDescent="0.2">
      <c r="A58" s="257" t="s">
        <v>188</v>
      </c>
      <c r="B58" s="137" t="s">
        <v>106</v>
      </c>
      <c r="C58" s="258" t="s">
        <v>189</v>
      </c>
      <c r="D58" s="259"/>
      <c r="E58" s="259"/>
      <c r="F58" s="259"/>
      <c r="G58" s="138"/>
      <c r="H58" s="259"/>
      <c r="I58" s="138"/>
      <c r="J58" s="259"/>
      <c r="K58" s="138"/>
      <c r="L58" s="260">
        <f t="shared" si="2"/>
        <v>0</v>
      </c>
      <c r="M58" s="260">
        <f t="shared" si="2"/>
        <v>0</v>
      </c>
    </row>
    <row r="59" spans="1:13" s="261" customFormat="1" x14ac:dyDescent="0.2">
      <c r="A59" s="257" t="s">
        <v>190</v>
      </c>
      <c r="B59" s="137" t="s">
        <v>109</v>
      </c>
      <c r="C59" s="258" t="s">
        <v>191</v>
      </c>
      <c r="D59" s="259"/>
      <c r="E59" s="259"/>
      <c r="F59" s="259"/>
      <c r="G59" s="138"/>
      <c r="H59" s="259"/>
      <c r="I59" s="138"/>
      <c r="J59" s="259"/>
      <c r="K59" s="138"/>
      <c r="L59" s="260">
        <f t="shared" si="2"/>
        <v>0</v>
      </c>
      <c r="M59" s="260">
        <f t="shared" si="2"/>
        <v>0</v>
      </c>
    </row>
    <row r="60" spans="1:13" s="261" customFormat="1" x14ac:dyDescent="0.2">
      <c r="A60" s="257" t="s">
        <v>192</v>
      </c>
      <c r="B60" s="137" t="s">
        <v>112</v>
      </c>
      <c r="C60" s="258" t="s">
        <v>193</v>
      </c>
      <c r="D60" s="259"/>
      <c r="E60" s="259"/>
      <c r="F60" s="259"/>
      <c r="G60" s="138"/>
      <c r="H60" s="259"/>
      <c r="I60" s="138"/>
      <c r="J60" s="259"/>
      <c r="K60" s="138"/>
      <c r="L60" s="260">
        <f t="shared" si="2"/>
        <v>0</v>
      </c>
      <c r="M60" s="260">
        <f t="shared" si="2"/>
        <v>0</v>
      </c>
    </row>
    <row r="61" spans="1:13" s="261" customFormat="1" ht="25.5" x14ac:dyDescent="0.2">
      <c r="A61" s="257" t="s">
        <v>194</v>
      </c>
      <c r="B61" s="137" t="s">
        <v>115</v>
      </c>
      <c r="C61" s="258" t="s">
        <v>195</v>
      </c>
      <c r="D61" s="259"/>
      <c r="E61" s="259"/>
      <c r="F61" s="259"/>
      <c r="G61" s="138"/>
      <c r="H61" s="259"/>
      <c r="I61" s="138"/>
      <c r="J61" s="259"/>
      <c r="K61" s="138"/>
      <c r="L61" s="260">
        <f t="shared" si="2"/>
        <v>0</v>
      </c>
      <c r="M61" s="260">
        <f t="shared" si="2"/>
        <v>0</v>
      </c>
    </row>
    <row r="62" spans="1:13" s="261" customFormat="1" x14ac:dyDescent="0.2">
      <c r="A62" s="257" t="s">
        <v>196</v>
      </c>
      <c r="B62" s="137" t="s">
        <v>118</v>
      </c>
      <c r="C62" s="258" t="s">
        <v>197</v>
      </c>
      <c r="D62" s="259"/>
      <c r="E62" s="259"/>
      <c r="F62" s="259"/>
      <c r="G62" s="138"/>
      <c r="H62" s="259"/>
      <c r="I62" s="138"/>
      <c r="J62" s="259"/>
      <c r="K62" s="138"/>
      <c r="L62" s="260">
        <f t="shared" si="2"/>
        <v>0</v>
      </c>
      <c r="M62" s="260">
        <f t="shared" si="2"/>
        <v>0</v>
      </c>
    </row>
    <row r="63" spans="1:13" s="266" customFormat="1" ht="38.25" x14ac:dyDescent="0.2">
      <c r="A63" s="240">
        <v>57</v>
      </c>
      <c r="B63" s="253" t="s">
        <v>198</v>
      </c>
      <c r="C63" s="263" t="s">
        <v>199</v>
      </c>
      <c r="D63" s="144"/>
      <c r="E63" s="144"/>
      <c r="F63" s="144"/>
      <c r="G63" s="144"/>
      <c r="H63" s="144"/>
      <c r="I63" s="144"/>
      <c r="J63" s="144"/>
      <c r="K63" s="144"/>
      <c r="L63" s="144">
        <f t="shared" si="2"/>
        <v>0</v>
      </c>
      <c r="M63" s="144">
        <f t="shared" si="2"/>
        <v>0</v>
      </c>
    </row>
    <row r="64" spans="1:13" s="261" customFormat="1" x14ac:dyDescent="0.2">
      <c r="A64" s="257" t="s">
        <v>200</v>
      </c>
      <c r="B64" s="137" t="s">
        <v>91</v>
      </c>
      <c r="C64" s="258" t="s">
        <v>201</v>
      </c>
      <c r="D64" s="259"/>
      <c r="E64" s="259"/>
      <c r="F64" s="259"/>
      <c r="G64" s="138"/>
      <c r="H64" s="259"/>
      <c r="I64" s="138"/>
      <c r="J64" s="259"/>
      <c r="K64" s="138"/>
      <c r="L64" s="260">
        <f t="shared" si="2"/>
        <v>0</v>
      </c>
      <c r="M64" s="260">
        <f t="shared" si="2"/>
        <v>0</v>
      </c>
    </row>
    <row r="65" spans="1:13" s="261" customFormat="1" x14ac:dyDescent="0.2">
      <c r="A65" s="257" t="s">
        <v>202</v>
      </c>
      <c r="B65" s="137" t="s">
        <v>94</v>
      </c>
      <c r="C65" s="258" t="s">
        <v>203</v>
      </c>
      <c r="D65" s="259"/>
      <c r="E65" s="259"/>
      <c r="F65" s="259"/>
      <c r="G65" s="138"/>
      <c r="H65" s="259"/>
      <c r="I65" s="138"/>
      <c r="J65" s="259"/>
      <c r="K65" s="138"/>
      <c r="L65" s="260">
        <f t="shared" si="2"/>
        <v>0</v>
      </c>
      <c r="M65" s="260">
        <f t="shared" si="2"/>
        <v>0</v>
      </c>
    </row>
    <row r="66" spans="1:13" s="261" customFormat="1" ht="25.5" x14ac:dyDescent="0.2">
      <c r="A66" s="257" t="s">
        <v>204</v>
      </c>
      <c r="B66" s="137" t="s">
        <v>97</v>
      </c>
      <c r="C66" s="258" t="s">
        <v>205</v>
      </c>
      <c r="D66" s="259"/>
      <c r="E66" s="259"/>
      <c r="F66" s="259"/>
      <c r="G66" s="138"/>
      <c r="H66" s="259"/>
      <c r="I66" s="138"/>
      <c r="J66" s="259"/>
      <c r="K66" s="138"/>
      <c r="L66" s="260">
        <f t="shared" si="2"/>
        <v>0</v>
      </c>
      <c r="M66" s="260">
        <f t="shared" si="2"/>
        <v>0</v>
      </c>
    </row>
    <row r="67" spans="1:13" s="261" customFormat="1" x14ac:dyDescent="0.2">
      <c r="A67" s="257" t="s">
        <v>206</v>
      </c>
      <c r="B67" s="137" t="s">
        <v>100</v>
      </c>
      <c r="C67" s="258" t="s">
        <v>207</v>
      </c>
      <c r="D67" s="259"/>
      <c r="E67" s="259"/>
      <c r="F67" s="259"/>
      <c r="G67" s="138"/>
      <c r="H67" s="259"/>
      <c r="I67" s="138"/>
      <c r="J67" s="259"/>
      <c r="K67" s="138"/>
      <c r="L67" s="260">
        <f t="shared" si="2"/>
        <v>0</v>
      </c>
      <c r="M67" s="260">
        <f t="shared" si="2"/>
        <v>0</v>
      </c>
    </row>
    <row r="68" spans="1:13" s="261" customFormat="1" x14ac:dyDescent="0.2">
      <c r="A68" s="257" t="s">
        <v>208</v>
      </c>
      <c r="B68" s="137" t="s">
        <v>103</v>
      </c>
      <c r="C68" s="258" t="s">
        <v>209</v>
      </c>
      <c r="D68" s="259"/>
      <c r="E68" s="259"/>
      <c r="F68" s="259"/>
      <c r="G68" s="138"/>
      <c r="H68" s="259"/>
      <c r="I68" s="138"/>
      <c r="J68" s="259"/>
      <c r="K68" s="138"/>
      <c r="L68" s="260">
        <f t="shared" si="2"/>
        <v>0</v>
      </c>
      <c r="M68" s="260">
        <f t="shared" si="2"/>
        <v>0</v>
      </c>
    </row>
    <row r="69" spans="1:13" s="261" customFormat="1" x14ac:dyDescent="0.2">
      <c r="A69" s="257" t="s">
        <v>210</v>
      </c>
      <c r="B69" s="137" t="s">
        <v>106</v>
      </c>
      <c r="C69" s="258" t="s">
        <v>211</v>
      </c>
      <c r="D69" s="259"/>
      <c r="E69" s="259"/>
      <c r="F69" s="259"/>
      <c r="G69" s="138"/>
      <c r="H69" s="259"/>
      <c r="I69" s="138"/>
      <c r="J69" s="259"/>
      <c r="K69" s="138"/>
      <c r="L69" s="260">
        <f t="shared" si="2"/>
        <v>0</v>
      </c>
      <c r="M69" s="260">
        <f t="shared" si="2"/>
        <v>0</v>
      </c>
    </row>
    <row r="70" spans="1:13" s="261" customFormat="1" x14ac:dyDescent="0.2">
      <c r="A70" s="257" t="s">
        <v>212</v>
      </c>
      <c r="B70" s="137" t="s">
        <v>109</v>
      </c>
      <c r="C70" s="258" t="s">
        <v>213</v>
      </c>
      <c r="D70" s="259"/>
      <c r="E70" s="259"/>
      <c r="F70" s="259"/>
      <c r="G70" s="138"/>
      <c r="H70" s="259"/>
      <c r="I70" s="138"/>
      <c r="J70" s="259"/>
      <c r="K70" s="138"/>
      <c r="L70" s="260">
        <f t="shared" si="2"/>
        <v>0</v>
      </c>
      <c r="M70" s="260">
        <f t="shared" si="2"/>
        <v>0</v>
      </c>
    </row>
    <row r="71" spans="1:13" s="261" customFormat="1" x14ac:dyDescent="0.2">
      <c r="A71" s="257" t="s">
        <v>214</v>
      </c>
      <c r="B71" s="137" t="s">
        <v>112</v>
      </c>
      <c r="C71" s="258" t="s">
        <v>215</v>
      </c>
      <c r="D71" s="259"/>
      <c r="E71" s="259"/>
      <c r="F71" s="259"/>
      <c r="G71" s="138"/>
      <c r="H71" s="259"/>
      <c r="I71" s="138"/>
      <c r="J71" s="259"/>
      <c r="K71" s="138"/>
      <c r="L71" s="260">
        <f t="shared" si="2"/>
        <v>0</v>
      </c>
      <c r="M71" s="260">
        <f t="shared" si="2"/>
        <v>0</v>
      </c>
    </row>
    <row r="72" spans="1:13" s="261" customFormat="1" ht="25.5" x14ac:dyDescent="0.2">
      <c r="A72" s="257" t="s">
        <v>216</v>
      </c>
      <c r="B72" s="137" t="s">
        <v>115</v>
      </c>
      <c r="C72" s="258" t="s">
        <v>217</v>
      </c>
      <c r="D72" s="259"/>
      <c r="E72" s="259"/>
      <c r="F72" s="259"/>
      <c r="G72" s="138"/>
      <c r="H72" s="259"/>
      <c r="I72" s="138"/>
      <c r="J72" s="259"/>
      <c r="K72" s="138"/>
      <c r="L72" s="260">
        <f t="shared" si="2"/>
        <v>0</v>
      </c>
      <c r="M72" s="260">
        <f t="shared" si="2"/>
        <v>0</v>
      </c>
    </row>
    <row r="73" spans="1:13" s="261" customFormat="1" x14ac:dyDescent="0.2">
      <c r="A73" s="257" t="s">
        <v>218</v>
      </c>
      <c r="B73" s="137" t="s">
        <v>118</v>
      </c>
      <c r="C73" s="258" t="s">
        <v>219</v>
      </c>
      <c r="D73" s="259"/>
      <c r="E73" s="259"/>
      <c r="F73" s="259"/>
      <c r="G73" s="138"/>
      <c r="H73" s="259"/>
      <c r="I73" s="138"/>
      <c r="J73" s="259"/>
      <c r="K73" s="138"/>
      <c r="L73" s="260">
        <f t="shared" si="2"/>
        <v>0</v>
      </c>
      <c r="M73" s="260">
        <f t="shared" si="2"/>
        <v>0</v>
      </c>
    </row>
    <row r="74" spans="1:13" s="266" customFormat="1" ht="25.5" x14ac:dyDescent="0.2">
      <c r="A74" s="240">
        <v>68</v>
      </c>
      <c r="B74" s="253" t="s">
        <v>220</v>
      </c>
      <c r="C74" s="263" t="s">
        <v>221</v>
      </c>
      <c r="D74" s="144">
        <f>SUM(D75:D84)</f>
        <v>9823000</v>
      </c>
      <c r="E74" s="144">
        <f>SUM(E75:E84)</f>
        <v>9823000</v>
      </c>
      <c r="F74" s="144"/>
      <c r="G74" s="144"/>
      <c r="H74" s="144"/>
      <c r="I74" s="144"/>
      <c r="J74" s="144"/>
      <c r="K74" s="144"/>
      <c r="L74" s="144">
        <f t="shared" si="2"/>
        <v>9823000</v>
      </c>
      <c r="M74" s="144">
        <f t="shared" si="2"/>
        <v>9823000</v>
      </c>
    </row>
    <row r="75" spans="1:13" s="261" customFormat="1" x14ac:dyDescent="0.2">
      <c r="A75" s="257" t="s">
        <v>222</v>
      </c>
      <c r="B75" s="137" t="s">
        <v>91</v>
      </c>
      <c r="C75" s="258" t="s">
        <v>223</v>
      </c>
      <c r="D75" s="259"/>
      <c r="E75" s="259"/>
      <c r="F75" s="259"/>
      <c r="G75" s="138"/>
      <c r="H75" s="259"/>
      <c r="I75" s="138"/>
      <c r="J75" s="259"/>
      <c r="K75" s="138"/>
      <c r="L75" s="260">
        <f t="shared" si="2"/>
        <v>0</v>
      </c>
      <c r="M75" s="260">
        <f t="shared" si="2"/>
        <v>0</v>
      </c>
    </row>
    <row r="76" spans="1:13" s="261" customFormat="1" x14ac:dyDescent="0.2">
      <c r="A76" s="257" t="s">
        <v>224</v>
      </c>
      <c r="B76" s="137" t="s">
        <v>94</v>
      </c>
      <c r="C76" s="258" t="s">
        <v>225</v>
      </c>
      <c r="D76" s="259">
        <v>9823000</v>
      </c>
      <c r="E76" s="259">
        <v>9823000</v>
      </c>
      <c r="F76" s="259"/>
      <c r="G76" s="138"/>
      <c r="H76" s="259"/>
      <c r="I76" s="138"/>
      <c r="J76" s="259"/>
      <c r="K76" s="138"/>
      <c r="L76" s="260">
        <f t="shared" si="2"/>
        <v>9823000</v>
      </c>
      <c r="M76" s="260">
        <f t="shared" si="2"/>
        <v>9823000</v>
      </c>
    </row>
    <row r="77" spans="1:13" s="261" customFormat="1" ht="25.5" x14ac:dyDescent="0.2">
      <c r="A77" s="257" t="s">
        <v>226</v>
      </c>
      <c r="B77" s="137" t="s">
        <v>97</v>
      </c>
      <c r="C77" s="258" t="s">
        <v>227</v>
      </c>
      <c r="D77" s="259"/>
      <c r="E77" s="259"/>
      <c r="F77" s="259"/>
      <c r="G77" s="138"/>
      <c r="H77" s="259"/>
      <c r="I77" s="138"/>
      <c r="J77" s="259"/>
      <c r="K77" s="138"/>
      <c r="L77" s="260">
        <f t="shared" si="2"/>
        <v>0</v>
      </c>
      <c r="M77" s="260">
        <f t="shared" si="2"/>
        <v>0</v>
      </c>
    </row>
    <row r="78" spans="1:13" s="261" customFormat="1" x14ac:dyDescent="0.2">
      <c r="A78" s="257" t="s">
        <v>228</v>
      </c>
      <c r="B78" s="137" t="s">
        <v>100</v>
      </c>
      <c r="C78" s="258" t="s">
        <v>229</v>
      </c>
      <c r="D78" s="259"/>
      <c r="E78" s="259"/>
      <c r="F78" s="259"/>
      <c r="G78" s="138"/>
      <c r="H78" s="259"/>
      <c r="I78" s="138"/>
      <c r="J78" s="259"/>
      <c r="K78" s="138"/>
      <c r="L78" s="260">
        <f t="shared" si="2"/>
        <v>0</v>
      </c>
      <c r="M78" s="260">
        <f t="shared" si="2"/>
        <v>0</v>
      </c>
    </row>
    <row r="79" spans="1:13" s="261" customFormat="1" x14ac:dyDescent="0.2">
      <c r="A79" s="257" t="s">
        <v>230</v>
      </c>
      <c r="B79" s="137" t="s">
        <v>103</v>
      </c>
      <c r="C79" s="258" t="s">
        <v>231</v>
      </c>
      <c r="D79" s="259"/>
      <c r="E79" s="259"/>
      <c r="F79" s="259"/>
      <c r="G79" s="138"/>
      <c r="H79" s="259"/>
      <c r="I79" s="138"/>
      <c r="J79" s="259"/>
      <c r="K79" s="138"/>
      <c r="L79" s="260">
        <f t="shared" si="2"/>
        <v>0</v>
      </c>
      <c r="M79" s="260">
        <f t="shared" si="2"/>
        <v>0</v>
      </c>
    </row>
    <row r="80" spans="1:13" s="261" customFormat="1" x14ac:dyDescent="0.2">
      <c r="A80" s="257" t="s">
        <v>232</v>
      </c>
      <c r="B80" s="137" t="s">
        <v>106</v>
      </c>
      <c r="C80" s="258" t="s">
        <v>233</v>
      </c>
      <c r="D80" s="259"/>
      <c r="E80" s="259"/>
      <c r="F80" s="259"/>
      <c r="G80" s="138"/>
      <c r="H80" s="259"/>
      <c r="I80" s="138"/>
      <c r="J80" s="259"/>
      <c r="K80" s="138"/>
      <c r="L80" s="260">
        <f t="shared" si="2"/>
        <v>0</v>
      </c>
      <c r="M80" s="260">
        <f t="shared" si="2"/>
        <v>0</v>
      </c>
    </row>
    <row r="81" spans="1:13" s="261" customFormat="1" x14ac:dyDescent="0.2">
      <c r="A81" s="257" t="s">
        <v>234</v>
      </c>
      <c r="B81" s="137" t="s">
        <v>109</v>
      </c>
      <c r="C81" s="258" t="s">
        <v>235</v>
      </c>
      <c r="D81" s="259"/>
      <c r="E81" s="259"/>
      <c r="F81" s="259"/>
      <c r="G81" s="138"/>
      <c r="H81" s="259"/>
      <c r="I81" s="138"/>
      <c r="J81" s="259"/>
      <c r="K81" s="138"/>
      <c r="L81" s="260">
        <f t="shared" si="2"/>
        <v>0</v>
      </c>
      <c r="M81" s="260">
        <f t="shared" si="2"/>
        <v>0</v>
      </c>
    </row>
    <row r="82" spans="1:13" s="261" customFormat="1" x14ac:dyDescent="0.2">
      <c r="A82" s="257" t="s">
        <v>236</v>
      </c>
      <c r="B82" s="137" t="s">
        <v>112</v>
      </c>
      <c r="C82" s="258" t="s">
        <v>237</v>
      </c>
      <c r="D82" s="259"/>
      <c r="E82" s="259"/>
      <c r="F82" s="259"/>
      <c r="G82" s="138"/>
      <c r="H82" s="259"/>
      <c r="I82" s="138"/>
      <c r="J82" s="259"/>
      <c r="K82" s="138"/>
      <c r="L82" s="260">
        <f t="shared" si="2"/>
        <v>0</v>
      </c>
      <c r="M82" s="260">
        <f t="shared" si="2"/>
        <v>0</v>
      </c>
    </row>
    <row r="83" spans="1:13" s="261" customFormat="1" ht="25.5" x14ac:dyDescent="0.2">
      <c r="A83" s="257" t="s">
        <v>238</v>
      </c>
      <c r="B83" s="137" t="s">
        <v>115</v>
      </c>
      <c r="C83" s="258" t="s">
        <v>239</v>
      </c>
      <c r="D83" s="259"/>
      <c r="E83" s="259"/>
      <c r="F83" s="259"/>
      <c r="G83" s="138"/>
      <c r="H83" s="259"/>
      <c r="I83" s="138"/>
      <c r="J83" s="259"/>
      <c r="K83" s="138"/>
      <c r="L83" s="260">
        <f t="shared" si="2"/>
        <v>0</v>
      </c>
      <c r="M83" s="260">
        <f t="shared" si="2"/>
        <v>0</v>
      </c>
    </row>
    <row r="84" spans="1:13" s="261" customFormat="1" x14ac:dyDescent="0.2">
      <c r="A84" s="257" t="s">
        <v>240</v>
      </c>
      <c r="B84" s="137" t="s">
        <v>118</v>
      </c>
      <c r="C84" s="258" t="s">
        <v>241</v>
      </c>
      <c r="D84" s="259"/>
      <c r="E84" s="259"/>
      <c r="F84" s="259"/>
      <c r="G84" s="138"/>
      <c r="H84" s="259"/>
      <c r="I84" s="138"/>
      <c r="J84" s="259"/>
      <c r="K84" s="138"/>
      <c r="L84" s="260">
        <f t="shared" si="2"/>
        <v>0</v>
      </c>
      <c r="M84" s="260">
        <f t="shared" si="2"/>
        <v>0</v>
      </c>
    </row>
    <row r="85" spans="1:13" s="553" customFormat="1" ht="25.5" x14ac:dyDescent="0.2">
      <c r="A85" s="550">
        <v>79</v>
      </c>
      <c r="B85" s="550" t="s">
        <v>242</v>
      </c>
      <c r="C85" s="551" t="s">
        <v>243</v>
      </c>
      <c r="D85" s="552">
        <f>SUM(D50,D51,D52,D63,D74)</f>
        <v>9823000</v>
      </c>
      <c r="E85" s="552">
        <f>SUM(E50,E51,E52,E63,E74)</f>
        <v>114703727</v>
      </c>
      <c r="F85" s="552">
        <f t="shared" ref="F85:L85" si="3">SUM(F50,F51,F52,F63,F74)</f>
        <v>0</v>
      </c>
      <c r="G85" s="552">
        <f t="shared" si="3"/>
        <v>0</v>
      </c>
      <c r="H85" s="552">
        <f t="shared" si="3"/>
        <v>0</v>
      </c>
      <c r="I85" s="552">
        <f t="shared" si="3"/>
        <v>0</v>
      </c>
      <c r="J85" s="552">
        <f t="shared" si="3"/>
        <v>0</v>
      </c>
      <c r="K85" s="552">
        <f t="shared" si="3"/>
        <v>0</v>
      </c>
      <c r="L85" s="552">
        <f t="shared" si="3"/>
        <v>9823000</v>
      </c>
      <c r="M85" s="552">
        <f t="shared" ref="M85" si="4">SUM(M50,M51,M52,M63,M74)</f>
        <v>114703727</v>
      </c>
    </row>
    <row r="86" spans="1:13" x14ac:dyDescent="0.2">
      <c r="A86" s="239"/>
      <c r="D86" s="285"/>
      <c r="E86" s="285"/>
      <c r="F86" s="285"/>
      <c r="G86" s="293"/>
      <c r="H86" s="285"/>
      <c r="I86" s="293"/>
      <c r="J86" s="285"/>
      <c r="K86" s="293"/>
      <c r="L86" s="437"/>
      <c r="M86" s="437"/>
    </row>
    <row r="87" spans="1:13" s="247" customFormat="1" x14ac:dyDescent="0.2">
      <c r="A87" s="239">
        <v>80</v>
      </c>
      <c r="B87" s="237" t="s">
        <v>244</v>
      </c>
      <c r="C87" s="243" t="s">
        <v>245</v>
      </c>
      <c r="D87" s="244"/>
      <c r="E87" s="244"/>
      <c r="F87" s="244"/>
      <c r="G87" s="144"/>
      <c r="H87" s="244"/>
      <c r="I87" s="144"/>
      <c r="J87" s="244"/>
      <c r="K87" s="144"/>
      <c r="L87" s="244">
        <f t="shared" ref="L87:M118" si="5">SUM(J87,H87,F87,D87)</f>
        <v>0</v>
      </c>
      <c r="M87" s="244">
        <f t="shared" si="5"/>
        <v>0</v>
      </c>
    </row>
    <row r="88" spans="1:13" s="261" customFormat="1" x14ac:dyDescent="0.2">
      <c r="A88" s="268">
        <v>81</v>
      </c>
      <c r="B88" s="139" t="s">
        <v>246</v>
      </c>
      <c r="C88" s="258" t="s">
        <v>247</v>
      </c>
      <c r="D88" s="259"/>
      <c r="E88" s="259"/>
      <c r="F88" s="259"/>
      <c r="G88" s="138"/>
      <c r="H88" s="259"/>
      <c r="I88" s="138"/>
      <c r="J88" s="259"/>
      <c r="K88" s="138"/>
      <c r="L88" s="260">
        <f t="shared" si="5"/>
        <v>0</v>
      </c>
      <c r="M88" s="260">
        <f t="shared" si="5"/>
        <v>0</v>
      </c>
    </row>
    <row r="89" spans="1:13" s="261" customFormat="1" ht="25.5" x14ac:dyDescent="0.2">
      <c r="A89" s="268">
        <v>82</v>
      </c>
      <c r="B89" s="139" t="s">
        <v>248</v>
      </c>
      <c r="C89" s="258" t="s">
        <v>249</v>
      </c>
      <c r="D89" s="259"/>
      <c r="E89" s="259"/>
      <c r="F89" s="259"/>
      <c r="G89" s="138"/>
      <c r="H89" s="259"/>
      <c r="I89" s="138"/>
      <c r="J89" s="259"/>
      <c r="K89" s="138"/>
      <c r="L89" s="260">
        <f t="shared" si="5"/>
        <v>0</v>
      </c>
      <c r="M89" s="260">
        <f t="shared" si="5"/>
        <v>0</v>
      </c>
    </row>
    <row r="90" spans="1:13" s="261" customFormat="1" ht="25.5" x14ac:dyDescent="0.2">
      <c r="A90" s="268">
        <v>83</v>
      </c>
      <c r="B90" s="139" t="s">
        <v>250</v>
      </c>
      <c r="C90" s="258" t="s">
        <v>251</v>
      </c>
      <c r="D90" s="259"/>
      <c r="E90" s="259"/>
      <c r="F90" s="259"/>
      <c r="G90" s="138"/>
      <c r="H90" s="259"/>
      <c r="I90" s="138"/>
      <c r="J90" s="259"/>
      <c r="K90" s="138"/>
      <c r="L90" s="260">
        <f t="shared" si="5"/>
        <v>0</v>
      </c>
      <c r="M90" s="260">
        <f t="shared" si="5"/>
        <v>0</v>
      </c>
    </row>
    <row r="91" spans="1:13" s="247" customFormat="1" x14ac:dyDescent="0.2">
      <c r="A91" s="239">
        <v>84</v>
      </c>
      <c r="B91" s="237" t="s">
        <v>252</v>
      </c>
      <c r="C91" s="243" t="s">
        <v>253</v>
      </c>
      <c r="D91" s="244"/>
      <c r="E91" s="244"/>
      <c r="F91" s="244"/>
      <c r="G91" s="144"/>
      <c r="H91" s="244"/>
      <c r="I91" s="144"/>
      <c r="J91" s="244"/>
      <c r="K91" s="144"/>
      <c r="L91" s="244">
        <f t="shared" si="5"/>
        <v>0</v>
      </c>
      <c r="M91" s="244">
        <f t="shared" si="5"/>
        <v>0</v>
      </c>
    </row>
    <row r="92" spans="1:13" s="261" customFormat="1" x14ac:dyDescent="0.2">
      <c r="A92" s="257" t="s">
        <v>254</v>
      </c>
      <c r="B92" s="139" t="s">
        <v>255</v>
      </c>
      <c r="C92" s="258" t="s">
        <v>256</v>
      </c>
      <c r="D92" s="259"/>
      <c r="E92" s="259"/>
      <c r="F92" s="259"/>
      <c r="G92" s="138"/>
      <c r="H92" s="259"/>
      <c r="I92" s="138"/>
      <c r="J92" s="259"/>
      <c r="K92" s="138"/>
      <c r="L92" s="260">
        <f t="shared" si="5"/>
        <v>0</v>
      </c>
      <c r="M92" s="260">
        <f t="shared" si="5"/>
        <v>0</v>
      </c>
    </row>
    <row r="93" spans="1:13" s="261" customFormat="1" x14ac:dyDescent="0.2">
      <c r="A93" s="257" t="s">
        <v>257</v>
      </c>
      <c r="B93" s="139" t="s">
        <v>258</v>
      </c>
      <c r="C93" s="258" t="s">
        <v>259</v>
      </c>
      <c r="D93" s="259"/>
      <c r="E93" s="259"/>
      <c r="F93" s="259"/>
      <c r="G93" s="138"/>
      <c r="H93" s="259"/>
      <c r="I93" s="138"/>
      <c r="J93" s="259"/>
      <c r="K93" s="138"/>
      <c r="L93" s="260">
        <f t="shared" si="5"/>
        <v>0</v>
      </c>
      <c r="M93" s="260">
        <f t="shared" si="5"/>
        <v>0</v>
      </c>
    </row>
    <row r="94" spans="1:13" s="261" customFormat="1" x14ac:dyDescent="0.2">
      <c r="A94" s="257" t="s">
        <v>260</v>
      </c>
      <c r="B94" s="139" t="s">
        <v>261</v>
      </c>
      <c r="C94" s="258" t="s">
        <v>262</v>
      </c>
      <c r="D94" s="259"/>
      <c r="E94" s="259"/>
      <c r="F94" s="259"/>
      <c r="G94" s="138"/>
      <c r="H94" s="259"/>
      <c r="I94" s="138"/>
      <c r="J94" s="259"/>
      <c r="K94" s="138"/>
      <c r="L94" s="260">
        <f t="shared" si="5"/>
        <v>0</v>
      </c>
      <c r="M94" s="260">
        <f t="shared" si="5"/>
        <v>0</v>
      </c>
    </row>
    <row r="95" spans="1:13" s="261" customFormat="1" x14ac:dyDescent="0.2">
      <c r="A95" s="257" t="s">
        <v>263</v>
      </c>
      <c r="B95" s="139" t="s">
        <v>264</v>
      </c>
      <c r="C95" s="258" t="s">
        <v>265</v>
      </c>
      <c r="D95" s="259"/>
      <c r="E95" s="259"/>
      <c r="F95" s="259"/>
      <c r="G95" s="138"/>
      <c r="H95" s="259"/>
      <c r="I95" s="138"/>
      <c r="J95" s="259"/>
      <c r="K95" s="138"/>
      <c r="L95" s="260">
        <f t="shared" si="5"/>
        <v>0</v>
      </c>
      <c r="M95" s="260">
        <f t="shared" si="5"/>
        <v>0</v>
      </c>
    </row>
    <row r="96" spans="1:13" s="261" customFormat="1" x14ac:dyDescent="0.2">
      <c r="A96" s="257" t="s">
        <v>266</v>
      </c>
      <c r="B96" s="139" t="s">
        <v>267</v>
      </c>
      <c r="C96" s="258" t="s">
        <v>268</v>
      </c>
      <c r="D96" s="259"/>
      <c r="E96" s="259"/>
      <c r="F96" s="259"/>
      <c r="G96" s="138"/>
      <c r="H96" s="259"/>
      <c r="I96" s="138"/>
      <c r="J96" s="259"/>
      <c r="K96" s="138"/>
      <c r="L96" s="260">
        <f t="shared" si="5"/>
        <v>0</v>
      </c>
      <c r="M96" s="260">
        <f t="shared" si="5"/>
        <v>0</v>
      </c>
    </row>
    <row r="97" spans="1:13" s="261" customFormat="1" x14ac:dyDescent="0.2">
      <c r="A97" s="257" t="s">
        <v>269</v>
      </c>
      <c r="B97" s="139" t="s">
        <v>270</v>
      </c>
      <c r="C97" s="258" t="s">
        <v>271</v>
      </c>
      <c r="D97" s="259"/>
      <c r="E97" s="259"/>
      <c r="F97" s="259"/>
      <c r="G97" s="138"/>
      <c r="H97" s="259"/>
      <c r="I97" s="138"/>
      <c r="J97" s="259"/>
      <c r="K97" s="138"/>
      <c r="L97" s="260">
        <f t="shared" si="5"/>
        <v>0</v>
      </c>
      <c r="M97" s="260">
        <f t="shared" si="5"/>
        <v>0</v>
      </c>
    </row>
    <row r="98" spans="1:13" s="261" customFormat="1" x14ac:dyDescent="0.2">
      <c r="A98" s="257" t="s">
        <v>272</v>
      </c>
      <c r="B98" s="139" t="s">
        <v>273</v>
      </c>
      <c r="C98" s="258" t="s">
        <v>274</v>
      </c>
      <c r="D98" s="259"/>
      <c r="E98" s="259"/>
      <c r="F98" s="259"/>
      <c r="G98" s="138"/>
      <c r="H98" s="259"/>
      <c r="I98" s="138"/>
      <c r="J98" s="259"/>
      <c r="K98" s="138"/>
      <c r="L98" s="260">
        <f t="shared" si="5"/>
        <v>0</v>
      </c>
      <c r="M98" s="260">
        <f t="shared" si="5"/>
        <v>0</v>
      </c>
    </row>
    <row r="99" spans="1:13" s="261" customFormat="1" x14ac:dyDescent="0.2">
      <c r="A99" s="257" t="s">
        <v>275</v>
      </c>
      <c r="B99" s="139" t="s">
        <v>276</v>
      </c>
      <c r="C99" s="258" t="s">
        <v>277</v>
      </c>
      <c r="D99" s="259"/>
      <c r="E99" s="259"/>
      <c r="F99" s="259"/>
      <c r="G99" s="138"/>
      <c r="H99" s="259"/>
      <c r="I99" s="138"/>
      <c r="J99" s="259"/>
      <c r="K99" s="138"/>
      <c r="L99" s="260">
        <f t="shared" si="5"/>
        <v>0</v>
      </c>
      <c r="M99" s="260">
        <f t="shared" si="5"/>
        <v>0</v>
      </c>
    </row>
    <row r="100" spans="1:13" s="266" customFormat="1" x14ac:dyDescent="0.2">
      <c r="A100" s="240">
        <v>93</v>
      </c>
      <c r="B100" s="255" t="s">
        <v>278</v>
      </c>
      <c r="C100" s="263" t="s">
        <v>279</v>
      </c>
      <c r="D100" s="144"/>
      <c r="E100" s="144"/>
      <c r="F100" s="144"/>
      <c r="G100" s="144"/>
      <c r="H100" s="144"/>
      <c r="I100" s="144"/>
      <c r="J100" s="144"/>
      <c r="K100" s="144"/>
      <c r="L100" s="144">
        <f t="shared" si="5"/>
        <v>0</v>
      </c>
      <c r="M100" s="144">
        <f t="shared" si="5"/>
        <v>0</v>
      </c>
    </row>
    <row r="101" spans="1:13" s="266" customFormat="1" x14ac:dyDescent="0.2">
      <c r="A101" s="240">
        <v>94</v>
      </c>
      <c r="B101" s="269" t="s">
        <v>280</v>
      </c>
      <c r="C101" s="263" t="s">
        <v>281</v>
      </c>
      <c r="D101" s="144"/>
      <c r="E101" s="144"/>
      <c r="F101" s="144"/>
      <c r="G101" s="144"/>
      <c r="H101" s="144"/>
      <c r="I101" s="144"/>
      <c r="J101" s="144"/>
      <c r="K101" s="144"/>
      <c r="L101" s="144">
        <f t="shared" si="5"/>
        <v>0</v>
      </c>
      <c r="M101" s="144">
        <f t="shared" si="5"/>
        <v>0</v>
      </c>
    </row>
    <row r="102" spans="1:13" s="261" customFormat="1" x14ac:dyDescent="0.2">
      <c r="A102" s="257" t="s">
        <v>282</v>
      </c>
      <c r="B102" s="140" t="s">
        <v>283</v>
      </c>
      <c r="C102" s="258" t="s">
        <v>284</v>
      </c>
      <c r="D102" s="259"/>
      <c r="E102" s="259"/>
      <c r="F102" s="259"/>
      <c r="G102" s="138"/>
      <c r="H102" s="259"/>
      <c r="I102" s="138"/>
      <c r="J102" s="259"/>
      <c r="K102" s="138"/>
      <c r="L102" s="260">
        <f t="shared" si="5"/>
        <v>0</v>
      </c>
      <c r="M102" s="260">
        <f t="shared" si="5"/>
        <v>0</v>
      </c>
    </row>
    <row r="103" spans="1:13" s="261" customFormat="1" ht="25.5" x14ac:dyDescent="0.2">
      <c r="A103" s="257" t="s">
        <v>285</v>
      </c>
      <c r="B103" s="140" t="s">
        <v>286</v>
      </c>
      <c r="C103" s="258" t="s">
        <v>287</v>
      </c>
      <c r="D103" s="259"/>
      <c r="E103" s="259"/>
      <c r="F103" s="259"/>
      <c r="G103" s="138"/>
      <c r="H103" s="259"/>
      <c r="I103" s="138"/>
      <c r="J103" s="259"/>
      <c r="K103" s="138"/>
      <c r="L103" s="260">
        <f t="shared" si="5"/>
        <v>0</v>
      </c>
      <c r="M103" s="260">
        <f t="shared" si="5"/>
        <v>0</v>
      </c>
    </row>
    <row r="104" spans="1:13" s="261" customFormat="1" x14ac:dyDescent="0.2">
      <c r="A104" s="257" t="s">
        <v>288</v>
      </c>
      <c r="B104" s="140" t="s">
        <v>289</v>
      </c>
      <c r="C104" s="258" t="s">
        <v>290</v>
      </c>
      <c r="D104" s="259"/>
      <c r="E104" s="259"/>
      <c r="F104" s="259"/>
      <c r="G104" s="138"/>
      <c r="H104" s="259"/>
      <c r="I104" s="138"/>
      <c r="J104" s="259"/>
      <c r="K104" s="138"/>
      <c r="L104" s="260">
        <f t="shared" si="5"/>
        <v>0</v>
      </c>
      <c r="M104" s="260">
        <f t="shared" si="5"/>
        <v>0</v>
      </c>
    </row>
    <row r="105" spans="1:13" s="261" customFormat="1" x14ac:dyDescent="0.2">
      <c r="A105" s="257" t="s">
        <v>291</v>
      </c>
      <c r="B105" s="140" t="s">
        <v>292</v>
      </c>
      <c r="C105" s="258" t="s">
        <v>293</v>
      </c>
      <c r="D105" s="259"/>
      <c r="E105" s="259"/>
      <c r="F105" s="259"/>
      <c r="G105" s="138"/>
      <c r="H105" s="259"/>
      <c r="I105" s="138"/>
      <c r="J105" s="259"/>
      <c r="K105" s="138"/>
      <c r="L105" s="260">
        <f t="shared" si="5"/>
        <v>0</v>
      </c>
      <c r="M105" s="260">
        <f t="shared" si="5"/>
        <v>0</v>
      </c>
    </row>
    <row r="106" spans="1:13" s="261" customFormat="1" x14ac:dyDescent="0.2">
      <c r="A106" s="257" t="s">
        <v>294</v>
      </c>
      <c r="B106" s="140" t="s">
        <v>295</v>
      </c>
      <c r="C106" s="258" t="s">
        <v>296</v>
      </c>
      <c r="D106" s="259"/>
      <c r="E106" s="259"/>
      <c r="F106" s="259"/>
      <c r="G106" s="138"/>
      <c r="H106" s="259"/>
      <c r="I106" s="138"/>
      <c r="J106" s="259"/>
      <c r="K106" s="138"/>
      <c r="L106" s="260">
        <f t="shared" si="5"/>
        <v>0</v>
      </c>
      <c r="M106" s="260">
        <f t="shared" si="5"/>
        <v>0</v>
      </c>
    </row>
    <row r="107" spans="1:13" s="261" customFormat="1" x14ac:dyDescent="0.2">
      <c r="A107" s="257" t="s">
        <v>297</v>
      </c>
      <c r="B107" s="140" t="s">
        <v>298</v>
      </c>
      <c r="C107" s="258" t="s">
        <v>299</v>
      </c>
      <c r="D107" s="259"/>
      <c r="E107" s="259"/>
      <c r="F107" s="259"/>
      <c r="G107" s="138"/>
      <c r="H107" s="259"/>
      <c r="I107" s="138"/>
      <c r="J107" s="259"/>
      <c r="K107" s="138"/>
      <c r="L107" s="260">
        <f t="shared" si="5"/>
        <v>0</v>
      </c>
      <c r="M107" s="260">
        <f t="shared" si="5"/>
        <v>0</v>
      </c>
    </row>
    <row r="108" spans="1:13" s="261" customFormat="1" ht="25.5" x14ac:dyDescent="0.2">
      <c r="A108" s="257" t="s">
        <v>300</v>
      </c>
      <c r="B108" s="140" t="s">
        <v>301</v>
      </c>
      <c r="C108" s="258" t="s">
        <v>302</v>
      </c>
      <c r="D108" s="259"/>
      <c r="E108" s="259"/>
      <c r="F108" s="259"/>
      <c r="G108" s="138"/>
      <c r="H108" s="259"/>
      <c r="I108" s="138"/>
      <c r="J108" s="259"/>
      <c r="K108" s="138"/>
      <c r="L108" s="260">
        <f t="shared" si="5"/>
        <v>0</v>
      </c>
      <c r="M108" s="260">
        <f t="shared" si="5"/>
        <v>0</v>
      </c>
    </row>
    <row r="109" spans="1:13" s="261" customFormat="1" x14ac:dyDescent="0.2">
      <c r="A109" s="257" t="s">
        <v>303</v>
      </c>
      <c r="B109" s="140" t="s">
        <v>304</v>
      </c>
      <c r="C109" s="258" t="s">
        <v>305</v>
      </c>
      <c r="D109" s="259"/>
      <c r="E109" s="259"/>
      <c r="F109" s="259"/>
      <c r="G109" s="138"/>
      <c r="H109" s="259"/>
      <c r="I109" s="138"/>
      <c r="J109" s="259"/>
      <c r="K109" s="138"/>
      <c r="L109" s="260">
        <f t="shared" si="5"/>
        <v>0</v>
      </c>
      <c r="M109" s="260">
        <f t="shared" si="5"/>
        <v>0</v>
      </c>
    </row>
    <row r="110" spans="1:13" s="261" customFormat="1" x14ac:dyDescent="0.2">
      <c r="A110" s="257" t="s">
        <v>306</v>
      </c>
      <c r="B110" s="140" t="s">
        <v>307</v>
      </c>
      <c r="C110" s="258" t="s">
        <v>308</v>
      </c>
      <c r="D110" s="259"/>
      <c r="E110" s="259"/>
      <c r="F110" s="259"/>
      <c r="G110" s="138"/>
      <c r="H110" s="259"/>
      <c r="I110" s="138"/>
      <c r="J110" s="259"/>
      <c r="K110" s="138"/>
      <c r="L110" s="260">
        <f t="shared" si="5"/>
        <v>0</v>
      </c>
      <c r="M110" s="260">
        <f t="shared" si="5"/>
        <v>0</v>
      </c>
    </row>
    <row r="111" spans="1:13" s="266" customFormat="1" ht="25.5" x14ac:dyDescent="0.2">
      <c r="A111" s="240">
        <v>104</v>
      </c>
      <c r="B111" s="269" t="s">
        <v>309</v>
      </c>
      <c r="C111" s="263" t="s">
        <v>310</v>
      </c>
      <c r="D111" s="144"/>
      <c r="E111" s="144"/>
      <c r="F111" s="144"/>
      <c r="G111" s="144"/>
      <c r="H111" s="144"/>
      <c r="I111" s="144"/>
      <c r="J111" s="144"/>
      <c r="K111" s="144"/>
      <c r="L111" s="144">
        <f t="shared" si="5"/>
        <v>0</v>
      </c>
      <c r="M111" s="144">
        <f t="shared" si="5"/>
        <v>0</v>
      </c>
    </row>
    <row r="112" spans="1:13" s="261" customFormat="1" x14ac:dyDescent="0.2">
      <c r="A112" s="257">
        <v>105</v>
      </c>
      <c r="B112" s="140" t="s">
        <v>311</v>
      </c>
      <c r="C112" s="258" t="s">
        <v>312</v>
      </c>
      <c r="D112" s="259"/>
      <c r="E112" s="259"/>
      <c r="F112" s="259"/>
      <c r="G112" s="138"/>
      <c r="H112" s="259"/>
      <c r="I112" s="138"/>
      <c r="J112" s="259"/>
      <c r="K112" s="138"/>
      <c r="L112" s="260">
        <f t="shared" si="5"/>
        <v>0</v>
      </c>
      <c r="M112" s="260">
        <f t="shared" si="5"/>
        <v>0</v>
      </c>
    </row>
    <row r="113" spans="1:13" s="261" customFormat="1" x14ac:dyDescent="0.2">
      <c r="A113" s="257">
        <v>106</v>
      </c>
      <c r="B113" s="140" t="s">
        <v>313</v>
      </c>
      <c r="C113" s="258" t="s">
        <v>314</v>
      </c>
      <c r="D113" s="259"/>
      <c r="E113" s="259"/>
      <c r="F113" s="259"/>
      <c r="G113" s="138"/>
      <c r="H113" s="259"/>
      <c r="I113" s="138"/>
      <c r="J113" s="259"/>
      <c r="K113" s="138"/>
      <c r="L113" s="260">
        <f t="shared" si="5"/>
        <v>0</v>
      </c>
      <c r="M113" s="260">
        <f t="shared" si="5"/>
        <v>0</v>
      </c>
    </row>
    <row r="114" spans="1:13" s="261" customFormat="1" x14ac:dyDescent="0.2">
      <c r="A114" s="257">
        <v>107</v>
      </c>
      <c r="B114" s="140" t="s">
        <v>315</v>
      </c>
      <c r="C114" s="258" t="s">
        <v>316</v>
      </c>
      <c r="D114" s="259"/>
      <c r="E114" s="259"/>
      <c r="F114" s="259"/>
      <c r="G114" s="138"/>
      <c r="H114" s="259"/>
      <c r="I114" s="138"/>
      <c r="J114" s="259"/>
      <c r="K114" s="138"/>
      <c r="L114" s="260">
        <f t="shared" si="5"/>
        <v>0</v>
      </c>
      <c r="M114" s="260">
        <f t="shared" si="5"/>
        <v>0</v>
      </c>
    </row>
    <row r="115" spans="1:13" s="261" customFormat="1" x14ac:dyDescent="0.2">
      <c r="A115" s="257">
        <v>108</v>
      </c>
      <c r="B115" s="140" t="s">
        <v>317</v>
      </c>
      <c r="C115" s="258" t="s">
        <v>318</v>
      </c>
      <c r="D115" s="259"/>
      <c r="E115" s="259"/>
      <c r="F115" s="259"/>
      <c r="G115" s="138"/>
      <c r="H115" s="259"/>
      <c r="I115" s="138"/>
      <c r="J115" s="259"/>
      <c r="K115" s="138"/>
      <c r="L115" s="260">
        <f t="shared" si="5"/>
        <v>0</v>
      </c>
      <c r="M115" s="260">
        <f t="shared" si="5"/>
        <v>0</v>
      </c>
    </row>
    <row r="116" spans="1:13" s="266" customFormat="1" x14ac:dyDescent="0.2">
      <c r="A116" s="240">
        <v>109</v>
      </c>
      <c r="B116" s="269" t="s">
        <v>319</v>
      </c>
      <c r="C116" s="263" t="s">
        <v>320</v>
      </c>
      <c r="D116" s="144">
        <f>SUM(D117:D123)</f>
        <v>168000000</v>
      </c>
      <c r="E116" s="144">
        <f>SUM(E117:E123)</f>
        <v>496317802</v>
      </c>
      <c r="F116" s="144"/>
      <c r="G116" s="144"/>
      <c r="H116" s="144"/>
      <c r="I116" s="144"/>
      <c r="J116" s="144"/>
      <c r="K116" s="144"/>
      <c r="L116" s="144">
        <f t="shared" si="5"/>
        <v>168000000</v>
      </c>
      <c r="M116" s="144">
        <f t="shared" si="5"/>
        <v>496317802</v>
      </c>
    </row>
    <row r="117" spans="1:13" s="261" customFormat="1" x14ac:dyDescent="0.2">
      <c r="A117" s="257">
        <v>110</v>
      </c>
      <c r="B117" s="140" t="s">
        <v>321</v>
      </c>
      <c r="C117" s="258" t="s">
        <v>322</v>
      </c>
      <c r="D117" s="259">
        <v>85000000</v>
      </c>
      <c r="E117" s="259">
        <v>85000000</v>
      </c>
      <c r="F117" s="259"/>
      <c r="G117" s="138"/>
      <c r="H117" s="259"/>
      <c r="I117" s="138"/>
      <c r="J117" s="259"/>
      <c r="K117" s="138"/>
      <c r="L117" s="260">
        <f t="shared" si="5"/>
        <v>85000000</v>
      </c>
      <c r="M117" s="260">
        <f t="shared" si="5"/>
        <v>85000000</v>
      </c>
    </row>
    <row r="118" spans="1:13" s="261" customFormat="1" x14ac:dyDescent="0.2">
      <c r="A118" s="257">
        <v>111</v>
      </c>
      <c r="B118" s="140" t="s">
        <v>323</v>
      </c>
      <c r="C118" s="258" t="s">
        <v>324</v>
      </c>
      <c r="D118" s="259"/>
      <c r="E118" s="259"/>
      <c r="F118" s="259"/>
      <c r="G118" s="138"/>
      <c r="H118" s="259"/>
      <c r="I118" s="138"/>
      <c r="J118" s="259"/>
      <c r="K118" s="138"/>
      <c r="L118" s="260">
        <f t="shared" si="5"/>
        <v>0</v>
      </c>
      <c r="M118" s="260">
        <f t="shared" si="5"/>
        <v>0</v>
      </c>
    </row>
    <row r="119" spans="1:13" s="261" customFormat="1" x14ac:dyDescent="0.2">
      <c r="A119" s="257">
        <v>112</v>
      </c>
      <c r="B119" s="140" t="s">
        <v>325</v>
      </c>
      <c r="C119" s="258" t="s">
        <v>326</v>
      </c>
      <c r="D119" s="259">
        <v>23000000</v>
      </c>
      <c r="E119" s="259">
        <v>23000000</v>
      </c>
      <c r="F119" s="259"/>
      <c r="G119" s="138"/>
      <c r="H119" s="259"/>
      <c r="I119" s="138"/>
      <c r="J119" s="259"/>
      <c r="K119" s="138"/>
      <c r="L119" s="260">
        <f t="shared" ref="L119:M150" si="6">SUM(J119,H119,F119,D119)</f>
        <v>23000000</v>
      </c>
      <c r="M119" s="260">
        <f t="shared" si="6"/>
        <v>23000000</v>
      </c>
    </row>
    <row r="120" spans="1:13" s="261" customFormat="1" x14ac:dyDescent="0.2">
      <c r="A120" s="257">
        <v>113</v>
      </c>
      <c r="B120" s="140" t="s">
        <v>327</v>
      </c>
      <c r="C120" s="258" t="s">
        <v>328</v>
      </c>
      <c r="D120" s="259">
        <v>60000000</v>
      </c>
      <c r="E120" s="259">
        <v>388317802</v>
      </c>
      <c r="F120" s="259"/>
      <c r="G120" s="138"/>
      <c r="H120" s="259"/>
      <c r="I120" s="138"/>
      <c r="J120" s="259"/>
      <c r="K120" s="138"/>
      <c r="L120" s="260">
        <f t="shared" si="6"/>
        <v>60000000</v>
      </c>
      <c r="M120" s="260">
        <f t="shared" si="6"/>
        <v>388317802</v>
      </c>
    </row>
    <row r="121" spans="1:13" s="261" customFormat="1" x14ac:dyDescent="0.2">
      <c r="A121" s="257">
        <v>114</v>
      </c>
      <c r="B121" s="140" t="s">
        <v>329</v>
      </c>
      <c r="C121" s="258" t="s">
        <v>330</v>
      </c>
      <c r="D121" s="259"/>
      <c r="E121" s="259"/>
      <c r="F121" s="259"/>
      <c r="G121" s="138"/>
      <c r="H121" s="259"/>
      <c r="I121" s="138"/>
      <c r="J121" s="259"/>
      <c r="K121" s="138"/>
      <c r="L121" s="260">
        <f t="shared" si="6"/>
        <v>0</v>
      </c>
      <c r="M121" s="260">
        <f t="shared" si="6"/>
        <v>0</v>
      </c>
    </row>
    <row r="122" spans="1:13" s="261" customFormat="1" x14ac:dyDescent="0.2">
      <c r="A122" s="257">
        <v>115</v>
      </c>
      <c r="B122" s="140" t="s">
        <v>331</v>
      </c>
      <c r="C122" s="258" t="s">
        <v>332</v>
      </c>
      <c r="D122" s="259"/>
      <c r="E122" s="259"/>
      <c r="F122" s="259"/>
      <c r="G122" s="138"/>
      <c r="H122" s="259"/>
      <c r="I122" s="138"/>
      <c r="J122" s="259"/>
      <c r="K122" s="138"/>
      <c r="L122" s="260">
        <f t="shared" si="6"/>
        <v>0</v>
      </c>
      <c r="M122" s="260">
        <f t="shared" si="6"/>
        <v>0</v>
      </c>
    </row>
    <row r="123" spans="1:13" s="261" customFormat="1" x14ac:dyDescent="0.2">
      <c r="A123" s="257">
        <v>116</v>
      </c>
      <c r="B123" s="140" t="s">
        <v>333</v>
      </c>
      <c r="C123" s="258" t="s">
        <v>334</v>
      </c>
      <c r="D123" s="259"/>
      <c r="E123" s="259"/>
      <c r="F123" s="259"/>
      <c r="G123" s="138"/>
      <c r="H123" s="259"/>
      <c r="I123" s="138"/>
      <c r="J123" s="259"/>
      <c r="K123" s="138"/>
      <c r="L123" s="260">
        <f t="shared" si="6"/>
        <v>0</v>
      </c>
      <c r="M123" s="260">
        <f t="shared" si="6"/>
        <v>0</v>
      </c>
    </row>
    <row r="124" spans="1:13" s="266" customFormat="1" x14ac:dyDescent="0.2">
      <c r="A124" s="240">
        <v>117</v>
      </c>
      <c r="B124" s="238" t="s">
        <v>335</v>
      </c>
      <c r="C124" s="263" t="s">
        <v>336</v>
      </c>
      <c r="D124" s="144">
        <f>SUM(D125:D146)</f>
        <v>310000290</v>
      </c>
      <c r="E124" s="144">
        <f>SUM(E125:E146)</f>
        <v>310000290</v>
      </c>
      <c r="F124" s="144"/>
      <c r="G124" s="144"/>
      <c r="H124" s="144"/>
      <c r="I124" s="144"/>
      <c r="J124" s="144"/>
      <c r="K124" s="144"/>
      <c r="L124" s="144">
        <f t="shared" si="6"/>
        <v>310000290</v>
      </c>
      <c r="M124" s="144">
        <f t="shared" si="6"/>
        <v>310000290</v>
      </c>
    </row>
    <row r="125" spans="1:13" x14ac:dyDescent="0.2">
      <c r="A125" s="250" t="s">
        <v>337</v>
      </c>
      <c r="B125" s="141" t="s">
        <v>338</v>
      </c>
      <c r="C125" s="243" t="s">
        <v>339</v>
      </c>
      <c r="E125" s="246"/>
      <c r="F125" s="246"/>
      <c r="G125" s="135"/>
      <c r="H125" s="246"/>
      <c r="I125" s="135"/>
      <c r="J125" s="246"/>
      <c r="K125" s="135"/>
      <c r="L125" s="244">
        <f t="shared" si="6"/>
        <v>0</v>
      </c>
      <c r="M125" s="244">
        <f t="shared" si="6"/>
        <v>0</v>
      </c>
    </row>
    <row r="126" spans="1:13" x14ac:dyDescent="0.2">
      <c r="A126" s="250" t="s">
        <v>340</v>
      </c>
      <c r="B126" s="141" t="s">
        <v>341</v>
      </c>
      <c r="C126" s="243" t="s">
        <v>342</v>
      </c>
      <c r="E126" s="246"/>
      <c r="F126" s="246"/>
      <c r="G126" s="135"/>
      <c r="H126" s="246"/>
      <c r="I126" s="135"/>
      <c r="J126" s="246"/>
      <c r="K126" s="135"/>
      <c r="L126" s="244">
        <f t="shared" si="6"/>
        <v>0</v>
      </c>
      <c r="M126" s="244">
        <f t="shared" si="6"/>
        <v>0</v>
      </c>
    </row>
    <row r="127" spans="1:13" x14ac:dyDescent="0.2">
      <c r="A127" s="250" t="s">
        <v>343</v>
      </c>
      <c r="B127" s="141" t="s">
        <v>344</v>
      </c>
      <c r="C127" s="243" t="s">
        <v>345</v>
      </c>
      <c r="E127" s="246"/>
      <c r="F127" s="246"/>
      <c r="G127" s="135"/>
      <c r="H127" s="246"/>
      <c r="I127" s="135"/>
      <c r="J127" s="246"/>
      <c r="K127" s="135"/>
      <c r="L127" s="244">
        <f t="shared" si="6"/>
        <v>0</v>
      </c>
      <c r="M127" s="244">
        <f t="shared" si="6"/>
        <v>0</v>
      </c>
    </row>
    <row r="128" spans="1:13" x14ac:dyDescent="0.2">
      <c r="A128" s="250" t="s">
        <v>346</v>
      </c>
      <c r="B128" s="141" t="s">
        <v>347</v>
      </c>
      <c r="C128" s="243" t="s">
        <v>348</v>
      </c>
      <c r="E128" s="246"/>
      <c r="F128" s="246"/>
      <c r="G128" s="135"/>
      <c r="H128" s="246"/>
      <c r="I128" s="135"/>
      <c r="J128" s="246"/>
      <c r="K128" s="135"/>
      <c r="L128" s="244">
        <f t="shared" si="6"/>
        <v>0</v>
      </c>
      <c r="M128" s="244">
        <f t="shared" si="6"/>
        <v>0</v>
      </c>
    </row>
    <row r="129" spans="1:13" x14ac:dyDescent="0.2">
      <c r="A129" s="250" t="s">
        <v>349</v>
      </c>
      <c r="B129" s="141" t="s">
        <v>350</v>
      </c>
      <c r="C129" s="243" t="s">
        <v>351</v>
      </c>
      <c r="E129" s="246"/>
      <c r="F129" s="246"/>
      <c r="G129" s="135"/>
      <c r="H129" s="246"/>
      <c r="I129" s="135"/>
      <c r="J129" s="246"/>
      <c r="K129" s="135"/>
      <c r="L129" s="244">
        <f t="shared" si="6"/>
        <v>0</v>
      </c>
      <c r="M129" s="244">
        <f t="shared" si="6"/>
        <v>0</v>
      </c>
    </row>
    <row r="130" spans="1:13" x14ac:dyDescent="0.2">
      <c r="A130" s="250" t="s">
        <v>352</v>
      </c>
      <c r="B130" s="141" t="s">
        <v>353</v>
      </c>
      <c r="C130" s="243" t="s">
        <v>354</v>
      </c>
      <c r="E130" s="246"/>
      <c r="F130" s="246"/>
      <c r="G130" s="135"/>
      <c r="H130" s="246"/>
      <c r="I130" s="135"/>
      <c r="J130" s="246"/>
      <c r="K130" s="135"/>
      <c r="L130" s="244">
        <f t="shared" si="6"/>
        <v>0</v>
      </c>
      <c r="M130" s="244">
        <f t="shared" si="6"/>
        <v>0</v>
      </c>
    </row>
    <row r="131" spans="1:13" ht="25.5" x14ac:dyDescent="0.2">
      <c r="A131" s="250" t="s">
        <v>355</v>
      </c>
      <c r="B131" s="141" t="s">
        <v>356</v>
      </c>
      <c r="C131" s="243" t="s">
        <v>357</v>
      </c>
      <c r="D131" s="246">
        <v>310000290</v>
      </c>
      <c r="E131" s="246">
        <v>310000290</v>
      </c>
      <c r="F131" s="246"/>
      <c r="G131" s="135"/>
      <c r="H131" s="246"/>
      <c r="I131" s="135"/>
      <c r="J131" s="246"/>
      <c r="K131" s="135"/>
      <c r="L131" s="244">
        <f t="shared" si="6"/>
        <v>310000290</v>
      </c>
      <c r="M131" s="244">
        <f t="shared" si="6"/>
        <v>310000290</v>
      </c>
    </row>
    <row r="132" spans="1:13" ht="25.5" x14ac:dyDescent="0.2">
      <c r="A132" s="250" t="s">
        <v>358</v>
      </c>
      <c r="B132" s="141" t="s">
        <v>359</v>
      </c>
      <c r="C132" s="243" t="s">
        <v>360</v>
      </c>
      <c r="E132" s="246"/>
      <c r="F132" s="246"/>
      <c r="G132" s="135"/>
      <c r="H132" s="246"/>
      <c r="I132" s="135"/>
      <c r="J132" s="246"/>
      <c r="K132" s="135"/>
      <c r="L132" s="244">
        <f t="shared" si="6"/>
        <v>0</v>
      </c>
      <c r="M132" s="244">
        <f t="shared" si="6"/>
        <v>0</v>
      </c>
    </row>
    <row r="133" spans="1:13" x14ac:dyDescent="0.2">
      <c r="A133" s="250" t="s">
        <v>361</v>
      </c>
      <c r="B133" s="141" t="s">
        <v>362</v>
      </c>
      <c r="C133" s="243" t="s">
        <v>363</v>
      </c>
      <c r="E133" s="246"/>
      <c r="F133" s="246"/>
      <c r="G133" s="135"/>
      <c r="H133" s="246"/>
      <c r="I133" s="135"/>
      <c r="J133" s="246"/>
      <c r="K133" s="135"/>
      <c r="L133" s="244">
        <f t="shared" si="6"/>
        <v>0</v>
      </c>
      <c r="M133" s="244">
        <f t="shared" si="6"/>
        <v>0</v>
      </c>
    </row>
    <row r="134" spans="1:13" x14ac:dyDescent="0.2">
      <c r="A134" s="250" t="s">
        <v>364</v>
      </c>
      <c r="B134" s="141" t="s">
        <v>365</v>
      </c>
      <c r="C134" s="243" t="s">
        <v>366</v>
      </c>
      <c r="E134" s="246"/>
      <c r="F134" s="246"/>
      <c r="G134" s="135"/>
      <c r="H134" s="246"/>
      <c r="I134" s="135"/>
      <c r="J134" s="246"/>
      <c r="K134" s="135"/>
      <c r="L134" s="244">
        <f t="shared" si="6"/>
        <v>0</v>
      </c>
      <c r="M134" s="244">
        <f t="shared" si="6"/>
        <v>0</v>
      </c>
    </row>
    <row r="135" spans="1:13" ht="25.5" x14ac:dyDescent="0.2">
      <c r="A135" s="250" t="s">
        <v>367</v>
      </c>
      <c r="B135" s="141" t="s">
        <v>368</v>
      </c>
      <c r="C135" s="243" t="s">
        <v>369</v>
      </c>
      <c r="E135" s="246"/>
      <c r="F135" s="246"/>
      <c r="G135" s="135"/>
      <c r="H135" s="246"/>
      <c r="I135" s="135"/>
      <c r="J135" s="246"/>
      <c r="K135" s="135"/>
      <c r="L135" s="244">
        <f t="shared" si="6"/>
        <v>0</v>
      </c>
      <c r="M135" s="244">
        <f t="shared" si="6"/>
        <v>0</v>
      </c>
    </row>
    <row r="136" spans="1:13" ht="25.5" x14ac:dyDescent="0.2">
      <c r="A136" s="250" t="s">
        <v>370</v>
      </c>
      <c r="B136" s="141" t="s">
        <v>371</v>
      </c>
      <c r="C136" s="243" t="s">
        <v>372</v>
      </c>
      <c r="E136" s="246"/>
      <c r="F136" s="246"/>
      <c r="G136" s="135"/>
      <c r="H136" s="246"/>
      <c r="I136" s="135"/>
      <c r="J136" s="246"/>
      <c r="K136" s="135"/>
      <c r="L136" s="244">
        <f t="shared" si="6"/>
        <v>0</v>
      </c>
      <c r="M136" s="244">
        <f t="shared" si="6"/>
        <v>0</v>
      </c>
    </row>
    <row r="137" spans="1:13" ht="25.5" x14ac:dyDescent="0.2">
      <c r="A137" s="250" t="s">
        <v>373</v>
      </c>
      <c r="B137" s="142" t="s">
        <v>374</v>
      </c>
      <c r="C137" s="243" t="s">
        <v>375</v>
      </c>
      <c r="E137" s="246"/>
      <c r="F137" s="246"/>
      <c r="G137" s="135"/>
      <c r="H137" s="246"/>
      <c r="I137" s="135"/>
      <c r="J137" s="246"/>
      <c r="K137" s="135"/>
      <c r="L137" s="244">
        <f t="shared" si="6"/>
        <v>0</v>
      </c>
      <c r="M137" s="244">
        <f t="shared" si="6"/>
        <v>0</v>
      </c>
    </row>
    <row r="138" spans="1:13" ht="25.5" x14ac:dyDescent="0.2">
      <c r="A138" s="250" t="s">
        <v>376</v>
      </c>
      <c r="B138" s="141" t="s">
        <v>377</v>
      </c>
      <c r="C138" s="243" t="s">
        <v>378</v>
      </c>
      <c r="E138" s="246"/>
      <c r="F138" s="246"/>
      <c r="G138" s="135"/>
      <c r="H138" s="246"/>
      <c r="I138" s="135"/>
      <c r="J138" s="246"/>
      <c r="K138" s="135"/>
      <c r="L138" s="244">
        <f t="shared" si="6"/>
        <v>0</v>
      </c>
      <c r="M138" s="244">
        <f t="shared" si="6"/>
        <v>0</v>
      </c>
    </row>
    <row r="139" spans="1:13" ht="38.25" x14ac:dyDescent="0.2">
      <c r="A139" s="250" t="s">
        <v>379</v>
      </c>
      <c r="B139" s="141" t="s">
        <v>380</v>
      </c>
      <c r="C139" s="243" t="s">
        <v>381</v>
      </c>
      <c r="E139" s="246"/>
      <c r="F139" s="246"/>
      <c r="G139" s="135"/>
      <c r="H139" s="246"/>
      <c r="I139" s="135"/>
      <c r="J139" s="246"/>
      <c r="K139" s="135"/>
      <c r="L139" s="244">
        <f t="shared" si="6"/>
        <v>0</v>
      </c>
      <c r="M139" s="244">
        <f t="shared" si="6"/>
        <v>0</v>
      </c>
    </row>
    <row r="140" spans="1:13" x14ac:dyDescent="0.2">
      <c r="A140" s="250" t="s">
        <v>382</v>
      </c>
      <c r="B140" s="141" t="s">
        <v>383</v>
      </c>
      <c r="C140" s="243" t="s">
        <v>384</v>
      </c>
      <c r="E140" s="246"/>
      <c r="F140" s="246"/>
      <c r="G140" s="135"/>
      <c r="H140" s="246"/>
      <c r="I140" s="135"/>
      <c r="J140" s="246"/>
      <c r="K140" s="135"/>
      <c r="L140" s="244">
        <f t="shared" si="6"/>
        <v>0</v>
      </c>
      <c r="M140" s="244">
        <f t="shared" si="6"/>
        <v>0</v>
      </c>
    </row>
    <row r="141" spans="1:13" x14ac:dyDescent="0.2">
      <c r="A141" s="250" t="s">
        <v>385</v>
      </c>
      <c r="B141" s="141" t="s">
        <v>386</v>
      </c>
      <c r="C141" s="243" t="s">
        <v>387</v>
      </c>
      <c r="E141" s="246"/>
      <c r="F141" s="246"/>
      <c r="G141" s="135"/>
      <c r="H141" s="246"/>
      <c r="I141" s="135"/>
      <c r="J141" s="246"/>
      <c r="K141" s="135"/>
      <c r="L141" s="244">
        <f t="shared" si="6"/>
        <v>0</v>
      </c>
      <c r="M141" s="244">
        <f t="shared" si="6"/>
        <v>0</v>
      </c>
    </row>
    <row r="142" spans="1:13" x14ac:dyDescent="0.2">
      <c r="A142" s="250" t="s">
        <v>388</v>
      </c>
      <c r="B142" s="141" t="s">
        <v>389</v>
      </c>
      <c r="C142" s="243" t="s">
        <v>390</v>
      </c>
      <c r="E142" s="246"/>
      <c r="F142" s="246"/>
      <c r="G142" s="135"/>
      <c r="H142" s="246"/>
      <c r="I142" s="135"/>
      <c r="J142" s="246"/>
      <c r="K142" s="135"/>
      <c r="L142" s="244">
        <f t="shared" si="6"/>
        <v>0</v>
      </c>
      <c r="M142" s="244">
        <f t="shared" si="6"/>
        <v>0</v>
      </c>
    </row>
    <row r="143" spans="1:13" x14ac:dyDescent="0.2">
      <c r="A143" s="250" t="s">
        <v>391</v>
      </c>
      <c r="B143" s="141" t="s">
        <v>392</v>
      </c>
      <c r="C143" s="243" t="s">
        <v>393</v>
      </c>
      <c r="E143" s="246"/>
      <c r="F143" s="246"/>
      <c r="G143" s="135"/>
      <c r="H143" s="246"/>
      <c r="I143" s="135"/>
      <c r="J143" s="246"/>
      <c r="K143" s="135"/>
      <c r="L143" s="244">
        <f t="shared" si="6"/>
        <v>0</v>
      </c>
      <c r="M143" s="244">
        <f t="shared" si="6"/>
        <v>0</v>
      </c>
    </row>
    <row r="144" spans="1:13" x14ac:dyDescent="0.2">
      <c r="A144" s="250" t="s">
        <v>394</v>
      </c>
      <c r="B144" s="141" t="s">
        <v>395</v>
      </c>
      <c r="C144" s="243" t="s">
        <v>396</v>
      </c>
      <c r="E144" s="246"/>
      <c r="F144" s="246"/>
      <c r="G144" s="135"/>
      <c r="H144" s="246"/>
      <c r="I144" s="135"/>
      <c r="J144" s="246"/>
      <c r="K144" s="135"/>
      <c r="L144" s="244">
        <f t="shared" si="6"/>
        <v>0</v>
      </c>
      <c r="M144" s="244">
        <f t="shared" si="6"/>
        <v>0</v>
      </c>
    </row>
    <row r="145" spans="1:13" x14ac:dyDescent="0.2">
      <c r="A145" s="250" t="s">
        <v>397</v>
      </c>
      <c r="B145" s="141" t="s">
        <v>398</v>
      </c>
      <c r="C145" s="243" t="s">
        <v>399</v>
      </c>
      <c r="E145" s="246"/>
      <c r="F145" s="246"/>
      <c r="G145" s="135"/>
      <c r="H145" s="246"/>
      <c r="I145" s="135"/>
      <c r="J145" s="246"/>
      <c r="K145" s="135"/>
      <c r="L145" s="244">
        <f t="shared" si="6"/>
        <v>0</v>
      </c>
      <c r="M145" s="244">
        <f t="shared" si="6"/>
        <v>0</v>
      </c>
    </row>
    <row r="146" spans="1:13" ht="51" x14ac:dyDescent="0.2">
      <c r="A146" s="250" t="s">
        <v>400</v>
      </c>
      <c r="B146" s="141" t="s">
        <v>401</v>
      </c>
      <c r="C146" s="243" t="s">
        <v>402</v>
      </c>
      <c r="E146" s="246"/>
      <c r="F146" s="246"/>
      <c r="G146" s="135"/>
      <c r="H146" s="246"/>
      <c r="I146" s="135"/>
      <c r="J146" s="246"/>
      <c r="K146" s="135"/>
      <c r="L146" s="244">
        <f t="shared" si="6"/>
        <v>0</v>
      </c>
      <c r="M146" s="244">
        <f t="shared" si="6"/>
        <v>0</v>
      </c>
    </row>
    <row r="147" spans="1:13" s="247" customFormat="1" x14ac:dyDescent="0.2">
      <c r="A147" s="239">
        <v>140</v>
      </c>
      <c r="B147" s="239" t="s">
        <v>403</v>
      </c>
      <c r="C147" s="243" t="s">
        <v>404</v>
      </c>
      <c r="D147" s="244"/>
      <c r="E147" s="244"/>
      <c r="F147" s="244"/>
      <c r="G147" s="144"/>
      <c r="H147" s="244"/>
      <c r="I147" s="144"/>
      <c r="J147" s="244"/>
      <c r="K147" s="144"/>
      <c r="L147" s="244">
        <f t="shared" si="6"/>
        <v>0</v>
      </c>
      <c r="M147" s="244">
        <f t="shared" si="6"/>
        <v>0</v>
      </c>
    </row>
    <row r="148" spans="1:13" s="261" customFormat="1" x14ac:dyDescent="0.2">
      <c r="A148" s="268">
        <v>141</v>
      </c>
      <c r="B148" s="140" t="s">
        <v>405</v>
      </c>
      <c r="C148" s="258" t="s">
        <v>406</v>
      </c>
      <c r="D148" s="259"/>
      <c r="E148" s="259"/>
      <c r="F148" s="259"/>
      <c r="G148" s="138"/>
      <c r="H148" s="259"/>
      <c r="I148" s="138"/>
      <c r="J148" s="259"/>
      <c r="K148" s="138"/>
      <c r="L148" s="260">
        <f t="shared" si="6"/>
        <v>0</v>
      </c>
      <c r="M148" s="260">
        <f t="shared" si="6"/>
        <v>0</v>
      </c>
    </row>
    <row r="149" spans="1:13" s="261" customFormat="1" x14ac:dyDescent="0.2">
      <c r="A149" s="268">
        <v>142</v>
      </c>
      <c r="B149" s="140" t="s">
        <v>407</v>
      </c>
      <c r="C149" s="258" t="s">
        <v>408</v>
      </c>
      <c r="D149" s="259"/>
      <c r="E149" s="259"/>
      <c r="F149" s="259"/>
      <c r="G149" s="138"/>
      <c r="H149" s="259"/>
      <c r="I149" s="138"/>
      <c r="J149" s="259"/>
      <c r="K149" s="138"/>
      <c r="L149" s="260">
        <f t="shared" si="6"/>
        <v>0</v>
      </c>
      <c r="M149" s="260">
        <f t="shared" si="6"/>
        <v>0</v>
      </c>
    </row>
    <row r="150" spans="1:13" s="261" customFormat="1" x14ac:dyDescent="0.2">
      <c r="A150" s="268">
        <v>143</v>
      </c>
      <c r="B150" s="140" t="s">
        <v>409</v>
      </c>
      <c r="C150" s="258" t="s">
        <v>410</v>
      </c>
      <c r="D150" s="259"/>
      <c r="E150" s="259"/>
      <c r="F150" s="259"/>
      <c r="G150" s="138"/>
      <c r="H150" s="259"/>
      <c r="I150" s="138"/>
      <c r="J150" s="259"/>
      <c r="K150" s="138"/>
      <c r="L150" s="260">
        <f t="shared" si="6"/>
        <v>0</v>
      </c>
      <c r="M150" s="260">
        <f t="shared" si="6"/>
        <v>0</v>
      </c>
    </row>
    <row r="151" spans="1:13" x14ac:dyDescent="0.2">
      <c r="A151" s="239">
        <v>144</v>
      </c>
      <c r="B151" s="143" t="s">
        <v>411</v>
      </c>
      <c r="C151" s="243" t="s">
        <v>412</v>
      </c>
      <c r="E151" s="246"/>
      <c r="F151" s="246"/>
      <c r="G151" s="135"/>
      <c r="H151" s="246"/>
      <c r="I151" s="135"/>
      <c r="J151" s="246"/>
      <c r="K151" s="135"/>
      <c r="L151" s="244">
        <f t="shared" ref="L151:M182" si="7">SUM(J151,H151,F151,D151)</f>
        <v>0</v>
      </c>
      <c r="M151" s="244">
        <f t="shared" si="7"/>
        <v>0</v>
      </c>
    </row>
    <row r="152" spans="1:13" s="266" customFormat="1" x14ac:dyDescent="0.2">
      <c r="A152" s="240">
        <v>145</v>
      </c>
      <c r="B152" s="240" t="s">
        <v>413</v>
      </c>
      <c r="C152" s="263" t="s">
        <v>414</v>
      </c>
      <c r="D152" s="144">
        <f>SUM(D153:D156)</f>
        <v>22000000</v>
      </c>
      <c r="E152" s="144">
        <f>SUM(E153:E156)</f>
        <v>22000000</v>
      </c>
      <c r="F152" s="144"/>
      <c r="G152" s="144"/>
      <c r="H152" s="144"/>
      <c r="I152" s="144"/>
      <c r="J152" s="144"/>
      <c r="K152" s="144"/>
      <c r="L152" s="144">
        <f t="shared" si="7"/>
        <v>22000000</v>
      </c>
      <c r="M152" s="144">
        <f t="shared" si="7"/>
        <v>22000000</v>
      </c>
    </row>
    <row r="153" spans="1:13" s="261" customFormat="1" ht="25.5" x14ac:dyDescent="0.2">
      <c r="A153" s="268">
        <v>146</v>
      </c>
      <c r="B153" s="140" t="s">
        <v>415</v>
      </c>
      <c r="C153" s="258" t="s">
        <v>416</v>
      </c>
      <c r="D153" s="259"/>
      <c r="E153" s="259"/>
      <c r="F153" s="259"/>
      <c r="G153" s="138"/>
      <c r="H153" s="259"/>
      <c r="I153" s="138"/>
      <c r="J153" s="259"/>
      <c r="K153" s="138"/>
      <c r="L153" s="260">
        <f t="shared" si="7"/>
        <v>0</v>
      </c>
      <c r="M153" s="260">
        <f t="shared" si="7"/>
        <v>0</v>
      </c>
    </row>
    <row r="154" spans="1:13" s="261" customFormat="1" ht="25.5" x14ac:dyDescent="0.2">
      <c r="A154" s="268">
        <v>147</v>
      </c>
      <c r="B154" s="140" t="s">
        <v>417</v>
      </c>
      <c r="C154" s="258" t="s">
        <v>418</v>
      </c>
      <c r="D154" s="259">
        <v>22000000</v>
      </c>
      <c r="E154" s="259">
        <v>22000000</v>
      </c>
      <c r="F154" s="259"/>
      <c r="G154" s="138"/>
      <c r="H154" s="259"/>
      <c r="I154" s="138"/>
      <c r="J154" s="259"/>
      <c r="K154" s="138"/>
      <c r="L154" s="260">
        <f t="shared" si="7"/>
        <v>22000000</v>
      </c>
      <c r="M154" s="260">
        <f t="shared" si="7"/>
        <v>22000000</v>
      </c>
    </row>
    <row r="155" spans="1:13" s="261" customFormat="1" x14ac:dyDescent="0.2">
      <c r="A155" s="268">
        <v>148</v>
      </c>
      <c r="B155" s="140" t="s">
        <v>419</v>
      </c>
      <c r="C155" s="258" t="s">
        <v>420</v>
      </c>
      <c r="D155" s="259"/>
      <c r="E155" s="259"/>
      <c r="F155" s="259"/>
      <c r="G155" s="138"/>
      <c r="H155" s="259"/>
      <c r="I155" s="138"/>
      <c r="J155" s="259"/>
      <c r="K155" s="138"/>
      <c r="L155" s="260">
        <f t="shared" si="7"/>
        <v>0</v>
      </c>
      <c r="M155" s="260">
        <f t="shared" si="7"/>
        <v>0</v>
      </c>
    </row>
    <row r="156" spans="1:13" s="261" customFormat="1" x14ac:dyDescent="0.2">
      <c r="A156" s="268">
        <v>149</v>
      </c>
      <c r="B156" s="140" t="s">
        <v>421</v>
      </c>
      <c r="C156" s="258" t="s">
        <v>422</v>
      </c>
      <c r="D156" s="259"/>
      <c r="E156" s="259"/>
      <c r="F156" s="259"/>
      <c r="G156" s="138"/>
      <c r="H156" s="259"/>
      <c r="I156" s="138"/>
      <c r="J156" s="259"/>
      <c r="K156" s="138"/>
      <c r="L156" s="260">
        <f t="shared" si="7"/>
        <v>0</v>
      </c>
      <c r="M156" s="260">
        <f t="shared" si="7"/>
        <v>0</v>
      </c>
    </row>
    <row r="157" spans="1:13" s="266" customFormat="1" ht="25.5" x14ac:dyDescent="0.2">
      <c r="A157" s="240">
        <v>150</v>
      </c>
      <c r="B157" s="238" t="s">
        <v>423</v>
      </c>
      <c r="C157" s="263" t="s">
        <v>424</v>
      </c>
      <c r="D157" s="263">
        <f>SUM(D158:D174)</f>
        <v>500000</v>
      </c>
      <c r="E157" s="263">
        <f>SUM(E158:E174)</f>
        <v>500000</v>
      </c>
      <c r="F157" s="144"/>
      <c r="G157" s="144"/>
      <c r="H157" s="144"/>
      <c r="I157" s="144"/>
      <c r="J157" s="144"/>
      <c r="K157" s="144"/>
      <c r="L157" s="144">
        <f t="shared" si="7"/>
        <v>500000</v>
      </c>
      <c r="M157" s="144">
        <f t="shared" si="7"/>
        <v>500000</v>
      </c>
    </row>
    <row r="158" spans="1:13" x14ac:dyDescent="0.2">
      <c r="A158" s="250">
        <v>151</v>
      </c>
      <c r="B158" s="141" t="s">
        <v>425</v>
      </c>
      <c r="C158" s="243" t="s">
        <v>426</v>
      </c>
      <c r="E158" s="246"/>
      <c r="F158" s="246"/>
      <c r="G158" s="135"/>
      <c r="H158" s="246"/>
      <c r="I158" s="135"/>
      <c r="J158" s="246"/>
      <c r="K158" s="135"/>
      <c r="L158" s="244">
        <f t="shared" si="7"/>
        <v>0</v>
      </c>
      <c r="M158" s="244">
        <f t="shared" si="7"/>
        <v>0</v>
      </c>
    </row>
    <row r="159" spans="1:13" x14ac:dyDescent="0.2">
      <c r="A159" s="250">
        <v>152</v>
      </c>
      <c r="B159" s="141" t="s">
        <v>427</v>
      </c>
      <c r="C159" s="243" t="s">
        <v>428</v>
      </c>
      <c r="E159" s="246"/>
      <c r="F159" s="246"/>
      <c r="G159" s="135"/>
      <c r="H159" s="246"/>
      <c r="I159" s="135"/>
      <c r="J159" s="246"/>
      <c r="K159" s="135"/>
      <c r="L159" s="244">
        <f t="shared" si="7"/>
        <v>0</v>
      </c>
      <c r="M159" s="244">
        <f t="shared" si="7"/>
        <v>0</v>
      </c>
    </row>
    <row r="160" spans="1:13" ht="25.5" x14ac:dyDescent="0.2">
      <c r="A160" s="250">
        <v>153</v>
      </c>
      <c r="B160" s="141" t="s">
        <v>429</v>
      </c>
      <c r="C160" s="243" t="s">
        <v>430</v>
      </c>
      <c r="E160" s="246"/>
      <c r="F160" s="246"/>
      <c r="G160" s="135"/>
      <c r="H160" s="246"/>
      <c r="I160" s="135"/>
      <c r="J160" s="246"/>
      <c r="K160" s="135"/>
      <c r="L160" s="244">
        <f t="shared" si="7"/>
        <v>0</v>
      </c>
      <c r="M160" s="244">
        <f t="shared" si="7"/>
        <v>0</v>
      </c>
    </row>
    <row r="161" spans="1:13" x14ac:dyDescent="0.2">
      <c r="A161" s="250">
        <v>154</v>
      </c>
      <c r="B161" s="141" t="s">
        <v>431</v>
      </c>
      <c r="C161" s="243" t="s">
        <v>432</v>
      </c>
      <c r="E161" s="246"/>
      <c r="F161" s="246"/>
      <c r="G161" s="135"/>
      <c r="H161" s="246"/>
      <c r="I161" s="135"/>
      <c r="J161" s="246"/>
      <c r="K161" s="135"/>
      <c r="L161" s="244">
        <f t="shared" si="7"/>
        <v>0</v>
      </c>
      <c r="M161" s="244">
        <f t="shared" si="7"/>
        <v>0</v>
      </c>
    </row>
    <row r="162" spans="1:13" x14ac:dyDescent="0.2">
      <c r="A162" s="250">
        <v>155</v>
      </c>
      <c r="B162" s="141" t="s">
        <v>433</v>
      </c>
      <c r="C162" s="243" t="s">
        <v>434</v>
      </c>
      <c r="E162" s="246"/>
      <c r="F162" s="246"/>
      <c r="G162" s="135"/>
      <c r="H162" s="246"/>
      <c r="I162" s="135"/>
      <c r="J162" s="246"/>
      <c r="K162" s="135"/>
      <c r="L162" s="244">
        <f t="shared" si="7"/>
        <v>0</v>
      </c>
      <c r="M162" s="244">
        <f t="shared" si="7"/>
        <v>0</v>
      </c>
    </row>
    <row r="163" spans="1:13" x14ac:dyDescent="0.2">
      <c r="A163" s="250">
        <v>156</v>
      </c>
      <c r="B163" s="141" t="s">
        <v>435</v>
      </c>
      <c r="C163" s="243" t="s">
        <v>436</v>
      </c>
      <c r="E163" s="246"/>
      <c r="F163" s="246"/>
      <c r="G163" s="135"/>
      <c r="H163" s="246"/>
      <c r="I163" s="135"/>
      <c r="J163" s="246"/>
      <c r="K163" s="135"/>
      <c r="L163" s="244">
        <f t="shared" si="7"/>
        <v>0</v>
      </c>
      <c r="M163" s="244">
        <f t="shared" si="7"/>
        <v>0</v>
      </c>
    </row>
    <row r="164" spans="1:13" x14ac:dyDescent="0.2">
      <c r="A164" s="250">
        <v>157</v>
      </c>
      <c r="B164" s="141" t="s">
        <v>437</v>
      </c>
      <c r="C164" s="243" t="s">
        <v>438</v>
      </c>
      <c r="E164" s="246"/>
      <c r="F164" s="246"/>
      <c r="G164" s="135"/>
      <c r="H164" s="246"/>
      <c r="I164" s="135"/>
      <c r="J164" s="246"/>
      <c r="K164" s="135"/>
      <c r="L164" s="244">
        <f t="shared" si="7"/>
        <v>0</v>
      </c>
      <c r="M164" s="244">
        <f t="shared" si="7"/>
        <v>0</v>
      </c>
    </row>
    <row r="165" spans="1:13" x14ac:dyDescent="0.2">
      <c r="A165" s="250">
        <v>158</v>
      </c>
      <c r="B165" s="141" t="s">
        <v>439</v>
      </c>
      <c r="C165" s="243" t="s">
        <v>440</v>
      </c>
      <c r="E165" s="246"/>
      <c r="F165" s="246"/>
      <c r="G165" s="135"/>
      <c r="H165" s="246"/>
      <c r="I165" s="135"/>
      <c r="J165" s="246"/>
      <c r="K165" s="135"/>
      <c r="L165" s="244">
        <f t="shared" si="7"/>
        <v>0</v>
      </c>
      <c r="M165" s="244">
        <f t="shared" si="7"/>
        <v>0</v>
      </c>
    </row>
    <row r="166" spans="1:13" x14ac:dyDescent="0.2">
      <c r="A166" s="250">
        <v>159</v>
      </c>
      <c r="B166" s="141" t="s">
        <v>441</v>
      </c>
      <c r="C166" s="243" t="s">
        <v>442</v>
      </c>
      <c r="D166" s="246">
        <v>500000</v>
      </c>
      <c r="E166" s="246">
        <v>500000</v>
      </c>
      <c r="F166" s="246"/>
      <c r="G166" s="135"/>
      <c r="H166" s="246"/>
      <c r="I166" s="135"/>
      <c r="J166" s="246"/>
      <c r="K166" s="135"/>
      <c r="L166" s="244">
        <f t="shared" si="7"/>
        <v>500000</v>
      </c>
      <c r="M166" s="244">
        <f t="shared" si="7"/>
        <v>500000</v>
      </c>
    </row>
    <row r="167" spans="1:13" x14ac:dyDescent="0.2">
      <c r="A167" s="250">
        <v>160</v>
      </c>
      <c r="B167" s="141" t="s">
        <v>443</v>
      </c>
      <c r="C167" s="243" t="s">
        <v>444</v>
      </c>
      <c r="E167" s="246"/>
      <c r="F167" s="246"/>
      <c r="G167" s="135"/>
      <c r="H167" s="246"/>
      <c r="I167" s="135"/>
      <c r="J167" s="246"/>
      <c r="K167" s="135"/>
      <c r="L167" s="244">
        <f t="shared" si="7"/>
        <v>0</v>
      </c>
      <c r="M167" s="244">
        <f t="shared" si="7"/>
        <v>0</v>
      </c>
    </row>
    <row r="168" spans="1:13" x14ac:dyDescent="0.2">
      <c r="A168" s="250">
        <v>161</v>
      </c>
      <c r="B168" s="141" t="s">
        <v>445</v>
      </c>
      <c r="C168" s="243" t="s">
        <v>446</v>
      </c>
      <c r="E168" s="246"/>
      <c r="F168" s="246"/>
      <c r="G168" s="135"/>
      <c r="H168" s="246"/>
      <c r="I168" s="135"/>
      <c r="J168" s="246"/>
      <c r="K168" s="135"/>
      <c r="L168" s="244">
        <f t="shared" si="7"/>
        <v>0</v>
      </c>
      <c r="M168" s="244">
        <f t="shared" si="7"/>
        <v>0</v>
      </c>
    </row>
    <row r="169" spans="1:13" x14ac:dyDescent="0.2">
      <c r="A169" s="250">
        <v>162</v>
      </c>
      <c r="B169" s="141" t="s">
        <v>447</v>
      </c>
      <c r="C169" s="243" t="s">
        <v>448</v>
      </c>
      <c r="E169" s="246"/>
      <c r="F169" s="246"/>
      <c r="G169" s="135"/>
      <c r="H169" s="246"/>
      <c r="I169" s="135"/>
      <c r="J169" s="246"/>
      <c r="K169" s="135"/>
      <c r="L169" s="244">
        <f t="shared" si="7"/>
        <v>0</v>
      </c>
      <c r="M169" s="244">
        <f t="shared" si="7"/>
        <v>0</v>
      </c>
    </row>
    <row r="170" spans="1:13" x14ac:dyDescent="0.2">
      <c r="A170" s="250">
        <v>163</v>
      </c>
      <c r="B170" s="141" t="s">
        <v>449</v>
      </c>
      <c r="C170" s="243" t="s">
        <v>450</v>
      </c>
      <c r="E170" s="246"/>
      <c r="F170" s="246"/>
      <c r="G170" s="135"/>
      <c r="H170" s="246"/>
      <c r="I170" s="135"/>
      <c r="J170" s="246"/>
      <c r="K170" s="135"/>
      <c r="L170" s="244">
        <f t="shared" si="7"/>
        <v>0</v>
      </c>
      <c r="M170" s="244">
        <f t="shared" si="7"/>
        <v>0</v>
      </c>
    </row>
    <row r="171" spans="1:13" x14ac:dyDescent="0.2">
      <c r="A171" s="250">
        <v>164</v>
      </c>
      <c r="B171" s="141" t="s">
        <v>451</v>
      </c>
      <c r="C171" s="243" t="s">
        <v>452</v>
      </c>
      <c r="E171" s="246"/>
      <c r="F171" s="246"/>
      <c r="G171" s="135"/>
      <c r="H171" s="246"/>
      <c r="I171" s="135"/>
      <c r="J171" s="246"/>
      <c r="K171" s="135"/>
      <c r="L171" s="244">
        <f t="shared" si="7"/>
        <v>0</v>
      </c>
      <c r="M171" s="244">
        <f t="shared" si="7"/>
        <v>0</v>
      </c>
    </row>
    <row r="172" spans="1:13" x14ac:dyDescent="0.2">
      <c r="A172" s="250">
        <v>165</v>
      </c>
      <c r="B172" s="141" t="s">
        <v>453</v>
      </c>
      <c r="C172" s="243" t="s">
        <v>454</v>
      </c>
      <c r="E172" s="246"/>
      <c r="F172" s="246"/>
      <c r="G172" s="135"/>
      <c r="H172" s="246"/>
      <c r="I172" s="135"/>
      <c r="J172" s="246"/>
      <c r="K172" s="135"/>
      <c r="L172" s="244">
        <f t="shared" si="7"/>
        <v>0</v>
      </c>
      <c r="M172" s="244">
        <f t="shared" si="7"/>
        <v>0</v>
      </c>
    </row>
    <row r="173" spans="1:13" ht="51" x14ac:dyDescent="0.2">
      <c r="A173" s="250">
        <v>166</v>
      </c>
      <c r="B173" s="141" t="s">
        <v>455</v>
      </c>
      <c r="C173" s="243" t="s">
        <v>456</v>
      </c>
      <c r="E173" s="246"/>
      <c r="F173" s="246"/>
      <c r="G173" s="135"/>
      <c r="H173" s="246"/>
      <c r="I173" s="135"/>
      <c r="J173" s="246"/>
      <c r="K173" s="135"/>
      <c r="L173" s="244">
        <f t="shared" si="7"/>
        <v>0</v>
      </c>
      <c r="M173" s="244">
        <f t="shared" si="7"/>
        <v>0</v>
      </c>
    </row>
    <row r="174" spans="1:13" ht="25.5" x14ac:dyDescent="0.2">
      <c r="A174" s="250">
        <v>167</v>
      </c>
      <c r="B174" s="141" t="s">
        <v>457</v>
      </c>
      <c r="C174" s="243" t="s">
        <v>458</v>
      </c>
      <c r="E174" s="246"/>
      <c r="F174" s="246"/>
      <c r="G174" s="135"/>
      <c r="H174" s="246"/>
      <c r="I174" s="135"/>
      <c r="J174" s="246"/>
      <c r="K174" s="135"/>
      <c r="L174" s="244">
        <f t="shared" si="7"/>
        <v>0</v>
      </c>
      <c r="M174" s="244">
        <f t="shared" si="7"/>
        <v>0</v>
      </c>
    </row>
    <row r="175" spans="1:13" s="266" customFormat="1" ht="25.5" x14ac:dyDescent="0.2">
      <c r="A175" s="240">
        <v>168</v>
      </c>
      <c r="B175" s="255" t="s">
        <v>459</v>
      </c>
      <c r="C175" s="263" t="s">
        <v>460</v>
      </c>
      <c r="D175" s="144">
        <f>SUM(D124,D147,D151,D152,D157)</f>
        <v>332500290</v>
      </c>
      <c r="E175" s="144">
        <f>SUM(E124,E147,E151,E152,E157)</f>
        <v>332500290</v>
      </c>
      <c r="F175" s="144"/>
      <c r="G175" s="144"/>
      <c r="H175" s="144"/>
      <c r="I175" s="144"/>
      <c r="J175" s="144"/>
      <c r="K175" s="144"/>
      <c r="L175" s="144">
        <f t="shared" si="7"/>
        <v>332500290</v>
      </c>
      <c r="M175" s="144">
        <f t="shared" si="7"/>
        <v>332500290</v>
      </c>
    </row>
    <row r="176" spans="1:13" s="266" customFormat="1" x14ac:dyDescent="0.2">
      <c r="A176" s="240">
        <v>169</v>
      </c>
      <c r="B176" s="269" t="s">
        <v>461</v>
      </c>
      <c r="C176" s="263" t="s">
        <v>462</v>
      </c>
      <c r="D176" s="144">
        <f>SUM(D177:D192)</f>
        <v>2800000</v>
      </c>
      <c r="E176" s="144">
        <f>SUM(E177:E192)</f>
        <v>14327435</v>
      </c>
      <c r="F176" s="144"/>
      <c r="G176" s="144"/>
      <c r="H176" s="144"/>
      <c r="I176" s="144"/>
      <c r="J176" s="144"/>
      <c r="K176" s="144"/>
      <c r="L176" s="144">
        <f t="shared" si="7"/>
        <v>2800000</v>
      </c>
      <c r="M176" s="144">
        <f t="shared" si="7"/>
        <v>14327435</v>
      </c>
    </row>
    <row r="177" spans="1:13" x14ac:dyDescent="0.2">
      <c r="A177" s="250">
        <v>170</v>
      </c>
      <c r="B177" s="141" t="s">
        <v>463</v>
      </c>
      <c r="C177" s="243" t="s">
        <v>464</v>
      </c>
      <c r="E177" s="246"/>
      <c r="F177" s="246"/>
      <c r="G177" s="135"/>
      <c r="H177" s="246"/>
      <c r="I177" s="135"/>
      <c r="J177" s="246"/>
      <c r="K177" s="135"/>
      <c r="L177" s="244">
        <f t="shared" si="7"/>
        <v>0</v>
      </c>
      <c r="M177" s="244">
        <f t="shared" si="7"/>
        <v>0</v>
      </c>
    </row>
    <row r="178" spans="1:13" x14ac:dyDescent="0.2">
      <c r="A178" s="250">
        <v>171</v>
      </c>
      <c r="B178" s="141" t="s">
        <v>465</v>
      </c>
      <c r="C178" s="243" t="s">
        <v>466</v>
      </c>
      <c r="E178" s="246"/>
      <c r="F178" s="246"/>
      <c r="G178" s="135"/>
      <c r="H178" s="246"/>
      <c r="I178" s="135"/>
      <c r="J178" s="246"/>
      <c r="K178" s="135"/>
      <c r="L178" s="244">
        <f t="shared" si="7"/>
        <v>0</v>
      </c>
      <c r="M178" s="244">
        <f t="shared" si="7"/>
        <v>0</v>
      </c>
    </row>
    <row r="179" spans="1:13" x14ac:dyDescent="0.2">
      <c r="A179" s="250">
        <v>172</v>
      </c>
      <c r="B179" s="141" t="s">
        <v>467</v>
      </c>
      <c r="C179" s="243" t="s">
        <v>468</v>
      </c>
      <c r="E179" s="246"/>
      <c r="F179" s="246"/>
      <c r="G179" s="135"/>
      <c r="H179" s="246"/>
      <c r="I179" s="135"/>
      <c r="J179" s="246"/>
      <c r="K179" s="135"/>
      <c r="L179" s="244">
        <f t="shared" si="7"/>
        <v>0</v>
      </c>
      <c r="M179" s="244">
        <f t="shared" si="7"/>
        <v>0</v>
      </c>
    </row>
    <row r="180" spans="1:13" x14ac:dyDescent="0.2">
      <c r="A180" s="250">
        <v>173</v>
      </c>
      <c r="B180" s="141" t="s">
        <v>469</v>
      </c>
      <c r="C180" s="243" t="s">
        <v>470</v>
      </c>
      <c r="E180" s="246"/>
      <c r="F180" s="246"/>
      <c r="G180" s="135"/>
      <c r="H180" s="246"/>
      <c r="I180" s="135"/>
      <c r="J180" s="246"/>
      <c r="K180" s="135"/>
      <c r="L180" s="244">
        <f t="shared" si="7"/>
        <v>0</v>
      </c>
      <c r="M180" s="244">
        <f t="shared" si="7"/>
        <v>0</v>
      </c>
    </row>
    <row r="181" spans="1:13" x14ac:dyDescent="0.2">
      <c r="A181" s="250">
        <v>174</v>
      </c>
      <c r="B181" s="141" t="s">
        <v>471</v>
      </c>
      <c r="C181" s="243" t="s">
        <v>472</v>
      </c>
      <c r="E181" s="246"/>
      <c r="F181" s="246"/>
      <c r="G181" s="135"/>
      <c r="H181" s="246"/>
      <c r="I181" s="135"/>
      <c r="J181" s="246"/>
      <c r="K181" s="135"/>
      <c r="L181" s="244">
        <f t="shared" si="7"/>
        <v>0</v>
      </c>
      <c r="M181" s="244">
        <f t="shared" si="7"/>
        <v>0</v>
      </c>
    </row>
    <row r="182" spans="1:13" ht="38.25" x14ac:dyDescent="0.2">
      <c r="A182" s="250">
        <v>175</v>
      </c>
      <c r="B182" s="141" t="s">
        <v>473</v>
      </c>
      <c r="C182" s="243" t="s">
        <v>474</v>
      </c>
      <c r="E182" s="246"/>
      <c r="F182" s="246"/>
      <c r="G182" s="135"/>
      <c r="H182" s="246"/>
      <c r="I182" s="135"/>
      <c r="J182" s="246"/>
      <c r="K182" s="135"/>
      <c r="L182" s="244">
        <f t="shared" si="7"/>
        <v>0</v>
      </c>
      <c r="M182" s="244">
        <f t="shared" si="7"/>
        <v>0</v>
      </c>
    </row>
    <row r="183" spans="1:13" x14ac:dyDescent="0.2">
      <c r="A183" s="250">
        <v>176</v>
      </c>
      <c r="B183" s="141" t="s">
        <v>475</v>
      </c>
      <c r="C183" s="243" t="s">
        <v>476</v>
      </c>
      <c r="E183" s="246"/>
      <c r="F183" s="246"/>
      <c r="G183" s="135"/>
      <c r="H183" s="246"/>
      <c r="I183" s="135"/>
      <c r="J183" s="246"/>
      <c r="K183" s="135"/>
      <c r="L183" s="244">
        <f t="shared" ref="L183:M193" si="8">SUM(J183,H183,F183,D183)</f>
        <v>0</v>
      </c>
      <c r="M183" s="244">
        <f t="shared" si="8"/>
        <v>0</v>
      </c>
    </row>
    <row r="184" spans="1:13" x14ac:dyDescent="0.2">
      <c r="A184" s="250">
        <v>177</v>
      </c>
      <c r="B184" s="141" t="s">
        <v>477</v>
      </c>
      <c r="C184" s="243" t="s">
        <v>478</v>
      </c>
      <c r="E184" s="246"/>
      <c r="F184" s="246"/>
      <c r="G184" s="135"/>
      <c r="H184" s="246"/>
      <c r="I184" s="135"/>
      <c r="J184" s="246"/>
      <c r="K184" s="135"/>
      <c r="L184" s="244">
        <f t="shared" si="8"/>
        <v>0</v>
      </c>
      <c r="M184" s="244">
        <f t="shared" si="8"/>
        <v>0</v>
      </c>
    </row>
    <row r="185" spans="1:13" x14ac:dyDescent="0.2">
      <c r="A185" s="250">
        <v>178</v>
      </c>
      <c r="B185" s="141" t="s">
        <v>479</v>
      </c>
      <c r="C185" s="243" t="s">
        <v>480</v>
      </c>
      <c r="E185" s="246"/>
      <c r="F185" s="246"/>
      <c r="G185" s="135"/>
      <c r="H185" s="246"/>
      <c r="I185" s="135"/>
      <c r="J185" s="246"/>
      <c r="K185" s="135"/>
      <c r="L185" s="244">
        <f t="shared" si="8"/>
        <v>0</v>
      </c>
      <c r="M185" s="244">
        <f t="shared" si="8"/>
        <v>0</v>
      </c>
    </row>
    <row r="186" spans="1:13" x14ac:dyDescent="0.2">
      <c r="A186" s="250">
        <v>179</v>
      </c>
      <c r="B186" s="141" t="s">
        <v>481</v>
      </c>
      <c r="C186" s="243" t="s">
        <v>482</v>
      </c>
      <c r="E186" s="246"/>
      <c r="F186" s="246"/>
      <c r="G186" s="135"/>
      <c r="H186" s="246"/>
      <c r="I186" s="135"/>
      <c r="J186" s="246"/>
      <c r="K186" s="135"/>
      <c r="L186" s="244">
        <f t="shared" si="8"/>
        <v>0</v>
      </c>
      <c r="M186" s="244">
        <f t="shared" si="8"/>
        <v>0</v>
      </c>
    </row>
    <row r="187" spans="1:13" ht="38.25" x14ac:dyDescent="0.2">
      <c r="A187" s="250">
        <v>180</v>
      </c>
      <c r="B187" s="141" t="s">
        <v>483</v>
      </c>
      <c r="C187" s="243" t="s">
        <v>484</v>
      </c>
      <c r="E187" s="246"/>
      <c r="F187" s="246"/>
      <c r="G187" s="135"/>
      <c r="H187" s="246"/>
      <c r="I187" s="135"/>
      <c r="J187" s="246"/>
      <c r="K187" s="135"/>
      <c r="L187" s="244">
        <f t="shared" si="8"/>
        <v>0</v>
      </c>
      <c r="M187" s="244">
        <f t="shared" si="8"/>
        <v>0</v>
      </c>
    </row>
    <row r="188" spans="1:13" x14ac:dyDescent="0.2">
      <c r="A188" s="250">
        <v>181</v>
      </c>
      <c r="B188" s="142" t="s">
        <v>485</v>
      </c>
      <c r="C188" s="243" t="s">
        <v>486</v>
      </c>
      <c r="D188" s="246">
        <v>800000</v>
      </c>
      <c r="E188" s="246">
        <v>800000</v>
      </c>
      <c r="F188" s="246"/>
      <c r="G188" s="135"/>
      <c r="H188" s="246"/>
      <c r="I188" s="135"/>
      <c r="J188" s="246"/>
      <c r="K188" s="135"/>
      <c r="L188" s="244">
        <f t="shared" si="8"/>
        <v>800000</v>
      </c>
      <c r="M188" s="244">
        <f t="shared" si="8"/>
        <v>800000</v>
      </c>
    </row>
    <row r="189" spans="1:13" x14ac:dyDescent="0.2">
      <c r="A189" s="250">
        <v>182</v>
      </c>
      <c r="B189" s="142" t="s">
        <v>487</v>
      </c>
      <c r="C189" s="243" t="s">
        <v>488</v>
      </c>
      <c r="E189" s="246"/>
      <c r="F189" s="246"/>
      <c r="G189" s="135"/>
      <c r="H189" s="246"/>
      <c r="I189" s="135"/>
      <c r="J189" s="246"/>
      <c r="K189" s="135"/>
      <c r="L189" s="244">
        <f t="shared" si="8"/>
        <v>0</v>
      </c>
      <c r="M189" s="244">
        <f t="shared" si="8"/>
        <v>0</v>
      </c>
    </row>
    <row r="190" spans="1:13" x14ac:dyDescent="0.2">
      <c r="A190" s="250">
        <v>183</v>
      </c>
      <c r="B190" s="141" t="s">
        <v>489</v>
      </c>
      <c r="C190" s="243" t="s">
        <v>490</v>
      </c>
      <c r="E190" s="246"/>
      <c r="F190" s="246"/>
      <c r="G190" s="135"/>
      <c r="H190" s="246"/>
      <c r="I190" s="135"/>
      <c r="J190" s="246"/>
      <c r="K190" s="135"/>
      <c r="L190" s="244">
        <f t="shared" si="8"/>
        <v>0</v>
      </c>
      <c r="M190" s="244">
        <f t="shared" si="8"/>
        <v>0</v>
      </c>
    </row>
    <row r="191" spans="1:13" x14ac:dyDescent="0.2">
      <c r="A191" s="250">
        <v>184</v>
      </c>
      <c r="B191" s="141" t="s">
        <v>491</v>
      </c>
      <c r="C191" s="243" t="s">
        <v>492</v>
      </c>
      <c r="E191" s="246"/>
      <c r="F191" s="246"/>
      <c r="G191" s="135"/>
      <c r="H191" s="246"/>
      <c r="I191" s="135"/>
      <c r="J191" s="246"/>
      <c r="K191" s="135"/>
      <c r="L191" s="244">
        <f t="shared" si="8"/>
        <v>0</v>
      </c>
      <c r="M191" s="244">
        <f t="shared" si="8"/>
        <v>0</v>
      </c>
    </row>
    <row r="192" spans="1:13" ht="63.75" x14ac:dyDescent="0.2">
      <c r="A192" s="239" t="s">
        <v>493</v>
      </c>
      <c r="B192" s="141" t="s">
        <v>494</v>
      </c>
      <c r="C192" s="243" t="s">
        <v>495</v>
      </c>
      <c r="D192" s="246">
        <v>2000000</v>
      </c>
      <c r="E192" s="246">
        <v>13527435</v>
      </c>
      <c r="F192" s="246"/>
      <c r="G192" s="135"/>
      <c r="H192" s="246"/>
      <c r="I192" s="135"/>
      <c r="J192" s="246"/>
      <c r="K192" s="135"/>
      <c r="L192" s="244">
        <f t="shared" si="8"/>
        <v>2000000</v>
      </c>
      <c r="M192" s="244">
        <f t="shared" si="8"/>
        <v>13527435</v>
      </c>
    </row>
    <row r="193" spans="1:13" s="553" customFormat="1" x14ac:dyDescent="0.2">
      <c r="A193" s="562">
        <v>185</v>
      </c>
      <c r="B193" s="550" t="s">
        <v>496</v>
      </c>
      <c r="C193" s="563" t="s">
        <v>497</v>
      </c>
      <c r="D193" s="552">
        <f>SUM(D100,D101,D111,D116,D175,D176)</f>
        <v>503300290</v>
      </c>
      <c r="E193" s="552">
        <f>SUM(E100,E101,E111,E116,E175,E176)</f>
        <v>843145527</v>
      </c>
      <c r="F193" s="552">
        <f t="shared" ref="F193:K193" si="9">SUM(F100,F101,F111,F116,F175,F176)</f>
        <v>0</v>
      </c>
      <c r="G193" s="552">
        <f t="shared" si="9"/>
        <v>0</v>
      </c>
      <c r="H193" s="552">
        <f t="shared" si="9"/>
        <v>0</v>
      </c>
      <c r="I193" s="552">
        <f t="shared" si="9"/>
        <v>0</v>
      </c>
      <c r="J193" s="552">
        <f t="shared" si="9"/>
        <v>0</v>
      </c>
      <c r="K193" s="552">
        <f t="shared" si="9"/>
        <v>0</v>
      </c>
      <c r="L193" s="552">
        <f t="shared" si="8"/>
        <v>503300290</v>
      </c>
      <c r="M193" s="552">
        <f t="shared" si="8"/>
        <v>843145527</v>
      </c>
    </row>
    <row r="194" spans="1:13" x14ac:dyDescent="0.2">
      <c r="A194" s="239"/>
      <c r="B194" s="143"/>
      <c r="C194" s="243"/>
      <c r="E194" s="246"/>
      <c r="F194" s="246"/>
      <c r="G194" s="135"/>
      <c r="H194" s="246"/>
      <c r="I194" s="135"/>
      <c r="J194" s="246"/>
      <c r="K194" s="135"/>
      <c r="L194" s="244"/>
      <c r="M194" s="244"/>
    </row>
    <row r="195" spans="1:13" x14ac:dyDescent="0.2">
      <c r="A195" s="239">
        <v>186</v>
      </c>
      <c r="B195" s="136" t="s">
        <v>498</v>
      </c>
      <c r="C195" s="243" t="s">
        <v>499</v>
      </c>
      <c r="E195" s="246"/>
      <c r="F195" s="246"/>
      <c r="G195" s="135"/>
      <c r="H195" s="246"/>
      <c r="I195" s="135"/>
      <c r="J195" s="246"/>
      <c r="K195" s="135"/>
      <c r="L195" s="244">
        <f t="shared" ref="L195:M224" si="10">SUM(J195,H195,F195,D195)</f>
        <v>0</v>
      </c>
      <c r="M195" s="244">
        <f t="shared" si="10"/>
        <v>0</v>
      </c>
    </row>
    <row r="196" spans="1:13" s="266" customFormat="1" x14ac:dyDescent="0.2">
      <c r="A196" s="240">
        <v>187</v>
      </c>
      <c r="B196" s="241" t="s">
        <v>500</v>
      </c>
      <c r="C196" s="263" t="s">
        <v>501</v>
      </c>
      <c r="D196" s="144">
        <f>SUM(D197:D199)</f>
        <v>2175000</v>
      </c>
      <c r="E196" s="144">
        <f>SUM(E197:E199)</f>
        <v>2175000</v>
      </c>
      <c r="F196" s="144">
        <f>SUM(F197:F199)</f>
        <v>0</v>
      </c>
      <c r="G196" s="144"/>
      <c r="H196" s="144">
        <f>SUM(H197:H199)</f>
        <v>0</v>
      </c>
      <c r="I196" s="144"/>
      <c r="J196" s="144">
        <f>SUM(J197:J199)</f>
        <v>500000</v>
      </c>
      <c r="K196" s="144">
        <f>SUM(K197:K199)</f>
        <v>500000</v>
      </c>
      <c r="L196" s="144">
        <f t="shared" si="10"/>
        <v>2675000</v>
      </c>
      <c r="M196" s="144">
        <f t="shared" si="10"/>
        <v>2675000</v>
      </c>
    </row>
    <row r="197" spans="1:13" x14ac:dyDescent="0.2">
      <c r="A197" s="239" t="s">
        <v>493</v>
      </c>
      <c r="B197" s="141" t="s">
        <v>502</v>
      </c>
      <c r="C197" s="243" t="s">
        <v>503</v>
      </c>
      <c r="E197" s="246"/>
      <c r="F197" s="246"/>
      <c r="G197" s="135"/>
      <c r="H197" s="246"/>
      <c r="I197" s="135"/>
      <c r="J197" s="246"/>
      <c r="K197" s="246"/>
      <c r="L197" s="244">
        <f t="shared" si="10"/>
        <v>0</v>
      </c>
      <c r="M197" s="244">
        <f t="shared" si="10"/>
        <v>0</v>
      </c>
    </row>
    <row r="198" spans="1:13" s="261" customFormat="1" ht="25.5" x14ac:dyDescent="0.2">
      <c r="A198" s="268">
        <v>188</v>
      </c>
      <c r="B198" s="140" t="s">
        <v>504</v>
      </c>
      <c r="C198" s="258" t="s">
        <v>505</v>
      </c>
      <c r="D198" s="259">
        <v>2175000</v>
      </c>
      <c r="E198" s="259">
        <v>2175000</v>
      </c>
      <c r="F198" s="259"/>
      <c r="G198" s="138"/>
      <c r="H198" s="259"/>
      <c r="I198" s="138"/>
      <c r="J198" s="259">
        <v>500000</v>
      </c>
      <c r="K198" s="259">
        <v>500000</v>
      </c>
      <c r="L198" s="260">
        <f t="shared" si="10"/>
        <v>2675000</v>
      </c>
      <c r="M198" s="260">
        <f t="shared" si="10"/>
        <v>2675000</v>
      </c>
    </row>
    <row r="199" spans="1:13" s="261" customFormat="1" ht="25.5" x14ac:dyDescent="0.2">
      <c r="A199" s="268">
        <v>189</v>
      </c>
      <c r="B199" s="140" t="s">
        <v>506</v>
      </c>
      <c r="C199" s="258" t="s">
        <v>507</v>
      </c>
      <c r="D199" s="259"/>
      <c r="E199" s="259"/>
      <c r="F199" s="259"/>
      <c r="G199" s="138"/>
      <c r="H199" s="259"/>
      <c r="I199" s="138"/>
      <c r="J199" s="259"/>
      <c r="K199" s="138"/>
      <c r="L199" s="260">
        <f t="shared" si="10"/>
        <v>0</v>
      </c>
      <c r="M199" s="260">
        <f t="shared" si="10"/>
        <v>0</v>
      </c>
    </row>
    <row r="200" spans="1:13" x14ac:dyDescent="0.2">
      <c r="A200" s="239">
        <v>190</v>
      </c>
      <c r="B200" s="134" t="s">
        <v>508</v>
      </c>
      <c r="C200" s="243" t="s">
        <v>509</v>
      </c>
      <c r="D200" s="246">
        <v>510000</v>
      </c>
      <c r="E200" s="246">
        <v>13210000</v>
      </c>
      <c r="F200" s="246"/>
      <c r="G200" s="135">
        <v>460000</v>
      </c>
      <c r="H200" s="246"/>
      <c r="I200" s="135"/>
      <c r="J200" s="246"/>
      <c r="K200" s="135"/>
      <c r="L200" s="244">
        <f t="shared" si="10"/>
        <v>510000</v>
      </c>
      <c r="M200" s="244">
        <f t="shared" si="10"/>
        <v>13670000</v>
      </c>
    </row>
    <row r="201" spans="1:13" s="261" customFormat="1" x14ac:dyDescent="0.2">
      <c r="A201" s="268">
        <v>191</v>
      </c>
      <c r="B201" s="140" t="s">
        <v>510</v>
      </c>
      <c r="C201" s="258" t="s">
        <v>511</v>
      </c>
      <c r="D201" s="259"/>
      <c r="E201" s="259"/>
      <c r="F201" s="259"/>
      <c r="G201" s="138"/>
      <c r="H201" s="259"/>
      <c r="I201" s="138"/>
      <c r="J201" s="259"/>
      <c r="K201" s="138"/>
      <c r="L201" s="260">
        <f t="shared" si="10"/>
        <v>0</v>
      </c>
      <c r="M201" s="260">
        <f t="shared" si="10"/>
        <v>0</v>
      </c>
    </row>
    <row r="202" spans="1:13" s="266" customFormat="1" x14ac:dyDescent="0.2">
      <c r="A202" s="240">
        <v>192</v>
      </c>
      <c r="B202" s="242" t="s">
        <v>512</v>
      </c>
      <c r="C202" s="263" t="s">
        <v>513</v>
      </c>
      <c r="D202" s="144">
        <f>SUM(D203:D208)</f>
        <v>0</v>
      </c>
      <c r="E202" s="144">
        <f>SUM(E203:E208)</f>
        <v>0</v>
      </c>
      <c r="F202" s="144">
        <f>SUM(F203:F208)</f>
        <v>0</v>
      </c>
      <c r="G202" s="144"/>
      <c r="H202" s="144">
        <f>SUM(H203:H208)</f>
        <v>0</v>
      </c>
      <c r="I202" s="144"/>
      <c r="J202" s="144">
        <f>SUM(J203:J208)</f>
        <v>0</v>
      </c>
      <c r="K202" s="144">
        <f>SUM(K203:K208)</f>
        <v>0</v>
      </c>
      <c r="L202" s="144">
        <f t="shared" si="10"/>
        <v>0</v>
      </c>
      <c r="M202" s="144">
        <f t="shared" si="10"/>
        <v>0</v>
      </c>
    </row>
    <row r="203" spans="1:13" s="261" customFormat="1" x14ac:dyDescent="0.2">
      <c r="A203" s="268">
        <v>193</v>
      </c>
      <c r="B203" s="140" t="s">
        <v>514</v>
      </c>
      <c r="C203" s="258" t="s">
        <v>515</v>
      </c>
      <c r="D203" s="259"/>
      <c r="E203" s="259"/>
      <c r="F203" s="259"/>
      <c r="G203" s="138"/>
      <c r="H203" s="259"/>
      <c r="I203" s="138"/>
      <c r="J203" s="259"/>
      <c r="K203" s="138"/>
      <c r="L203" s="260">
        <f t="shared" si="10"/>
        <v>0</v>
      </c>
      <c r="M203" s="260">
        <f t="shared" si="10"/>
        <v>0</v>
      </c>
    </row>
    <row r="204" spans="1:13" s="261" customFormat="1" ht="25.5" x14ac:dyDescent="0.2">
      <c r="A204" s="268">
        <v>194</v>
      </c>
      <c r="B204" s="140" t="s">
        <v>516</v>
      </c>
      <c r="C204" s="258" t="s">
        <v>517</v>
      </c>
      <c r="D204" s="259"/>
      <c r="E204" s="259"/>
      <c r="F204" s="259"/>
      <c r="G204" s="138"/>
      <c r="H204" s="259"/>
      <c r="I204" s="138"/>
      <c r="J204" s="259"/>
      <c r="K204" s="138"/>
      <c r="L204" s="260">
        <f t="shared" si="10"/>
        <v>0</v>
      </c>
      <c r="M204" s="260">
        <f t="shared" si="10"/>
        <v>0</v>
      </c>
    </row>
    <row r="205" spans="1:13" s="261" customFormat="1" ht="25.5" x14ac:dyDescent="0.2">
      <c r="A205" s="268">
        <v>195</v>
      </c>
      <c r="B205" s="140" t="s">
        <v>518</v>
      </c>
      <c r="C205" s="258" t="s">
        <v>519</v>
      </c>
      <c r="D205" s="259"/>
      <c r="E205" s="259"/>
      <c r="F205" s="259"/>
      <c r="G205" s="138"/>
      <c r="H205" s="259"/>
      <c r="I205" s="138"/>
      <c r="J205" s="259"/>
      <c r="K205" s="138"/>
      <c r="L205" s="260">
        <f t="shared" si="10"/>
        <v>0</v>
      </c>
      <c r="M205" s="260">
        <f t="shared" si="10"/>
        <v>0</v>
      </c>
    </row>
    <row r="206" spans="1:13" s="261" customFormat="1" ht="25.5" x14ac:dyDescent="0.2">
      <c r="A206" s="268">
        <v>196</v>
      </c>
      <c r="B206" s="140" t="s">
        <v>520</v>
      </c>
      <c r="C206" s="258" t="s">
        <v>521</v>
      </c>
      <c r="D206" s="259"/>
      <c r="E206" s="259"/>
      <c r="F206" s="259"/>
      <c r="G206" s="138"/>
      <c r="H206" s="259"/>
      <c r="I206" s="138"/>
      <c r="J206" s="259"/>
      <c r="K206" s="138"/>
      <c r="L206" s="260">
        <f t="shared" si="10"/>
        <v>0</v>
      </c>
      <c r="M206" s="260">
        <f t="shared" si="10"/>
        <v>0</v>
      </c>
    </row>
    <row r="207" spans="1:13" s="261" customFormat="1" ht="25.5" x14ac:dyDescent="0.2">
      <c r="A207" s="268">
        <v>197</v>
      </c>
      <c r="B207" s="140" t="s">
        <v>522</v>
      </c>
      <c r="C207" s="258" t="s">
        <v>523</v>
      </c>
      <c r="D207" s="259"/>
      <c r="E207" s="259"/>
      <c r="F207" s="259"/>
      <c r="G207" s="138"/>
      <c r="H207" s="259"/>
      <c r="I207" s="138"/>
      <c r="J207" s="259"/>
      <c r="K207" s="138"/>
      <c r="L207" s="260">
        <f t="shared" si="10"/>
        <v>0</v>
      </c>
      <c r="M207" s="260">
        <f t="shared" si="10"/>
        <v>0</v>
      </c>
    </row>
    <row r="208" spans="1:13" s="261" customFormat="1" x14ac:dyDescent="0.2">
      <c r="A208" s="268">
        <v>198</v>
      </c>
      <c r="B208" s="140" t="s">
        <v>524</v>
      </c>
      <c r="C208" s="258" t="s">
        <v>525</v>
      </c>
      <c r="D208" s="259"/>
      <c r="E208" s="259"/>
      <c r="F208" s="259"/>
      <c r="G208" s="138"/>
      <c r="H208" s="259"/>
      <c r="I208" s="138"/>
      <c r="J208" s="259"/>
      <c r="K208" s="138"/>
      <c r="L208" s="260">
        <f t="shared" si="10"/>
        <v>0</v>
      </c>
      <c r="M208" s="260">
        <f t="shared" si="10"/>
        <v>0</v>
      </c>
    </row>
    <row r="209" spans="1:13" x14ac:dyDescent="0.2">
      <c r="A209" s="239">
        <v>199</v>
      </c>
      <c r="B209" s="134" t="s">
        <v>526</v>
      </c>
      <c r="C209" s="243" t="s">
        <v>527</v>
      </c>
      <c r="D209" s="246">
        <v>10500000</v>
      </c>
      <c r="E209" s="246">
        <v>10500000</v>
      </c>
      <c r="F209" s="246"/>
      <c r="G209" s="135"/>
      <c r="H209" s="246">
        <v>7744000</v>
      </c>
      <c r="I209" s="246">
        <v>7744000</v>
      </c>
      <c r="J209" s="246"/>
      <c r="K209" s="135"/>
      <c r="L209" s="244">
        <f t="shared" si="10"/>
        <v>18244000</v>
      </c>
      <c r="M209" s="244">
        <f t="shared" si="10"/>
        <v>18244000</v>
      </c>
    </row>
    <row r="210" spans="1:13" x14ac:dyDescent="0.2">
      <c r="A210" s="239">
        <v>200</v>
      </c>
      <c r="B210" s="134" t="s">
        <v>528</v>
      </c>
      <c r="C210" s="243" t="s">
        <v>529</v>
      </c>
      <c r="E210" s="246">
        <v>5236087</v>
      </c>
      <c r="F210" s="246"/>
      <c r="G210" s="135">
        <v>124000</v>
      </c>
      <c r="H210" s="246">
        <v>2091000</v>
      </c>
      <c r="I210" s="246">
        <v>2091000</v>
      </c>
      <c r="J210" s="246"/>
      <c r="K210" s="135"/>
      <c r="L210" s="244">
        <f t="shared" si="10"/>
        <v>2091000</v>
      </c>
      <c r="M210" s="244">
        <f t="shared" si="10"/>
        <v>7451087</v>
      </c>
    </row>
    <row r="211" spans="1:13" x14ac:dyDescent="0.2">
      <c r="A211" s="239">
        <v>201</v>
      </c>
      <c r="B211" s="134" t="s">
        <v>530</v>
      </c>
      <c r="C211" s="243" t="s">
        <v>531</v>
      </c>
      <c r="E211" s="246"/>
      <c r="F211" s="246"/>
      <c r="G211" s="135"/>
      <c r="H211" s="246"/>
      <c r="I211" s="246"/>
      <c r="J211" s="246"/>
      <c r="K211" s="135"/>
      <c r="L211" s="244">
        <f t="shared" si="10"/>
        <v>0</v>
      </c>
      <c r="M211" s="244">
        <f t="shared" si="10"/>
        <v>0</v>
      </c>
    </row>
    <row r="212" spans="1:13" s="266" customFormat="1" x14ac:dyDescent="0.2">
      <c r="A212" s="262">
        <v>202</v>
      </c>
      <c r="B212" s="242" t="s">
        <v>532</v>
      </c>
      <c r="C212" s="264" t="s">
        <v>533</v>
      </c>
      <c r="D212" s="144">
        <f>SUM(D213:D215)</f>
        <v>0</v>
      </c>
      <c r="E212" s="144">
        <f>SUM(E213:E215)</f>
        <v>0</v>
      </c>
      <c r="F212" s="144">
        <f>SUM(F213:F215)</f>
        <v>0</v>
      </c>
      <c r="G212" s="144"/>
      <c r="H212" s="144">
        <f>SUM(H213:H215)</f>
        <v>0</v>
      </c>
      <c r="I212" s="144">
        <f>SUM(I213:I215)</f>
        <v>0</v>
      </c>
      <c r="J212" s="144">
        <f>SUM(J213:J215)</f>
        <v>0</v>
      </c>
      <c r="K212" s="144"/>
      <c r="L212" s="144">
        <f t="shared" si="10"/>
        <v>0</v>
      </c>
      <c r="M212" s="144">
        <f t="shared" si="10"/>
        <v>0</v>
      </c>
    </row>
    <row r="213" spans="1:13" s="261" customFormat="1" x14ac:dyDescent="0.2">
      <c r="A213" s="270">
        <v>203</v>
      </c>
      <c r="B213" s="140" t="s">
        <v>534</v>
      </c>
      <c r="C213" s="271" t="s">
        <v>535</v>
      </c>
      <c r="D213" s="259">
        <v>0</v>
      </c>
      <c r="E213" s="259">
        <v>0</v>
      </c>
      <c r="F213" s="259"/>
      <c r="G213" s="138"/>
      <c r="H213" s="259"/>
      <c r="I213" s="259"/>
      <c r="J213" s="259"/>
      <c r="K213" s="138"/>
      <c r="L213" s="260">
        <f t="shared" si="10"/>
        <v>0</v>
      </c>
      <c r="M213" s="260">
        <f t="shared" si="10"/>
        <v>0</v>
      </c>
    </row>
    <row r="214" spans="1:13" s="261" customFormat="1" x14ac:dyDescent="0.2">
      <c r="A214" s="270">
        <v>204</v>
      </c>
      <c r="B214" s="140" t="s">
        <v>536</v>
      </c>
      <c r="C214" s="271" t="s">
        <v>537</v>
      </c>
      <c r="D214" s="259"/>
      <c r="E214" s="259"/>
      <c r="F214" s="259"/>
      <c r="G214" s="138"/>
      <c r="H214" s="259"/>
      <c r="I214" s="259"/>
      <c r="J214" s="259"/>
      <c r="K214" s="138"/>
      <c r="L214" s="260">
        <f t="shared" si="10"/>
        <v>0</v>
      </c>
      <c r="M214" s="260">
        <f t="shared" si="10"/>
        <v>0</v>
      </c>
    </row>
    <row r="215" spans="1:13" s="261" customFormat="1" x14ac:dyDescent="0.2">
      <c r="A215" s="270">
        <v>205</v>
      </c>
      <c r="B215" s="140" t="s">
        <v>538</v>
      </c>
      <c r="C215" s="271" t="s">
        <v>539</v>
      </c>
      <c r="D215" s="259"/>
      <c r="E215" s="259"/>
      <c r="F215" s="259"/>
      <c r="G215" s="138"/>
      <c r="H215" s="259"/>
      <c r="I215" s="259"/>
      <c r="J215" s="259"/>
      <c r="K215" s="138"/>
      <c r="L215" s="260">
        <f t="shared" si="10"/>
        <v>0</v>
      </c>
      <c r="M215" s="260">
        <f t="shared" si="10"/>
        <v>0</v>
      </c>
    </row>
    <row r="216" spans="1:13" s="247" customFormat="1" x14ac:dyDescent="0.2">
      <c r="A216" s="143">
        <v>206</v>
      </c>
      <c r="B216" s="136" t="s">
        <v>540</v>
      </c>
      <c r="C216" s="267" t="s">
        <v>541</v>
      </c>
      <c r="D216" s="244"/>
      <c r="E216" s="244"/>
      <c r="F216" s="244"/>
      <c r="G216" s="144"/>
      <c r="H216" s="244"/>
      <c r="I216" s="244"/>
      <c r="J216" s="244"/>
      <c r="K216" s="144"/>
      <c r="L216" s="244">
        <f t="shared" si="10"/>
        <v>0</v>
      </c>
      <c r="M216" s="244">
        <f t="shared" si="10"/>
        <v>0</v>
      </c>
    </row>
    <row r="217" spans="1:13" s="261" customFormat="1" ht="25.5" x14ac:dyDescent="0.2">
      <c r="A217" s="270">
        <v>207</v>
      </c>
      <c r="B217" s="140" t="s">
        <v>542</v>
      </c>
      <c r="C217" s="271" t="s">
        <v>543</v>
      </c>
      <c r="D217" s="259"/>
      <c r="E217" s="259"/>
      <c r="F217" s="259"/>
      <c r="G217" s="138"/>
      <c r="H217" s="259"/>
      <c r="I217" s="259"/>
      <c r="J217" s="259"/>
      <c r="K217" s="138"/>
      <c r="L217" s="260">
        <f t="shared" si="10"/>
        <v>0</v>
      </c>
      <c r="M217" s="260">
        <f t="shared" si="10"/>
        <v>0</v>
      </c>
    </row>
    <row r="218" spans="1:13" s="261" customFormat="1" ht="25.5" x14ac:dyDescent="0.2">
      <c r="A218" s="270">
        <v>208</v>
      </c>
      <c r="B218" s="140" t="s">
        <v>544</v>
      </c>
      <c r="C218" s="271" t="s">
        <v>545</v>
      </c>
      <c r="D218" s="259"/>
      <c r="E218" s="259"/>
      <c r="F218" s="259"/>
      <c r="G218" s="138"/>
      <c r="H218" s="259"/>
      <c r="I218" s="259"/>
      <c r="J218" s="259"/>
      <c r="K218" s="138"/>
      <c r="L218" s="260">
        <f t="shared" si="10"/>
        <v>0</v>
      </c>
      <c r="M218" s="260">
        <f t="shared" si="10"/>
        <v>0</v>
      </c>
    </row>
    <row r="219" spans="1:13" s="261" customFormat="1" ht="25.5" x14ac:dyDescent="0.2">
      <c r="A219" s="270">
        <v>209</v>
      </c>
      <c r="B219" s="140" t="s">
        <v>546</v>
      </c>
      <c r="C219" s="271" t="s">
        <v>547</v>
      </c>
      <c r="D219" s="259"/>
      <c r="E219" s="259"/>
      <c r="F219" s="259"/>
      <c r="G219" s="138"/>
      <c r="H219" s="259"/>
      <c r="I219" s="259"/>
      <c r="J219" s="259"/>
      <c r="K219" s="138"/>
      <c r="L219" s="260">
        <f t="shared" si="10"/>
        <v>0</v>
      </c>
      <c r="M219" s="260">
        <f t="shared" si="10"/>
        <v>0</v>
      </c>
    </row>
    <row r="220" spans="1:13" s="261" customFormat="1" x14ac:dyDescent="0.2">
      <c r="A220" s="270">
        <v>210</v>
      </c>
      <c r="B220" s="140" t="s">
        <v>548</v>
      </c>
      <c r="C220" s="271" t="s">
        <v>549</v>
      </c>
      <c r="D220" s="259"/>
      <c r="E220" s="259"/>
      <c r="F220" s="259"/>
      <c r="G220" s="138"/>
      <c r="H220" s="259"/>
      <c r="I220" s="259"/>
      <c r="J220" s="259"/>
      <c r="K220" s="138"/>
      <c r="L220" s="260">
        <f t="shared" si="10"/>
        <v>0</v>
      </c>
      <c r="M220" s="260">
        <f t="shared" si="10"/>
        <v>0</v>
      </c>
    </row>
    <row r="221" spans="1:13" x14ac:dyDescent="0.2">
      <c r="A221" s="143">
        <v>211</v>
      </c>
      <c r="B221" s="136" t="s">
        <v>550</v>
      </c>
      <c r="C221" s="267" t="s">
        <v>551</v>
      </c>
      <c r="E221" s="246"/>
      <c r="F221" s="246"/>
      <c r="G221" s="135"/>
      <c r="H221" s="246"/>
      <c r="I221" s="246"/>
      <c r="J221" s="246"/>
      <c r="K221" s="135"/>
      <c r="L221" s="244">
        <f t="shared" si="10"/>
        <v>0</v>
      </c>
      <c r="M221" s="244">
        <f t="shared" si="10"/>
        <v>0</v>
      </c>
    </row>
    <row r="222" spans="1:13" s="266" customFormat="1" x14ac:dyDescent="0.2">
      <c r="A222" s="262">
        <v>212</v>
      </c>
      <c r="B222" s="245" t="s">
        <v>552</v>
      </c>
      <c r="C222" s="264" t="s">
        <v>553</v>
      </c>
      <c r="D222" s="144">
        <f>SUM(D223:D224)</f>
        <v>0</v>
      </c>
      <c r="E222" s="144">
        <f>SUM(E223:E224)</f>
        <v>0</v>
      </c>
      <c r="F222" s="144">
        <f>SUM(F223:F224)</f>
        <v>0</v>
      </c>
      <c r="G222" s="144"/>
      <c r="H222" s="144">
        <v>0</v>
      </c>
      <c r="I222" s="144">
        <v>0</v>
      </c>
      <c r="J222" s="144">
        <f>SUM(J223:J224)</f>
        <v>0</v>
      </c>
      <c r="K222" s="144"/>
      <c r="L222" s="144">
        <f t="shared" si="10"/>
        <v>0</v>
      </c>
      <c r="M222" s="144">
        <f t="shared" si="10"/>
        <v>0</v>
      </c>
    </row>
    <row r="223" spans="1:13" ht="63.75" x14ac:dyDescent="0.2">
      <c r="A223" s="143">
        <v>213</v>
      </c>
      <c r="B223" s="140" t="s">
        <v>554</v>
      </c>
      <c r="C223" s="267" t="s">
        <v>555</v>
      </c>
      <c r="E223" s="246"/>
      <c r="F223" s="246"/>
      <c r="G223" s="135"/>
      <c r="H223" s="246"/>
      <c r="I223" s="246"/>
      <c r="J223" s="246"/>
      <c r="K223" s="135"/>
      <c r="L223" s="244">
        <f t="shared" si="10"/>
        <v>0</v>
      </c>
      <c r="M223" s="244">
        <f t="shared" si="10"/>
        <v>0</v>
      </c>
    </row>
    <row r="224" spans="1:13" s="261" customFormat="1" x14ac:dyDescent="0.2">
      <c r="A224" s="270">
        <v>214</v>
      </c>
      <c r="B224" s="140" t="s">
        <v>556</v>
      </c>
      <c r="C224" s="271" t="s">
        <v>557</v>
      </c>
      <c r="D224" s="259">
        <f>SUM(D225:D227)</f>
        <v>0</v>
      </c>
      <c r="E224" s="259">
        <f>SUM(E225:E227)</f>
        <v>0</v>
      </c>
      <c r="F224" s="259">
        <f>SUM(F225:F227)</f>
        <v>0</v>
      </c>
      <c r="G224" s="138"/>
      <c r="H224" s="259">
        <f>SUM(H225:H227)</f>
        <v>0</v>
      </c>
      <c r="I224" s="259">
        <f>SUM(I225:I227)</f>
        <v>0</v>
      </c>
      <c r="J224" s="259">
        <f>SUM(J225:J227)</f>
        <v>0</v>
      </c>
      <c r="K224" s="138"/>
      <c r="L224" s="260">
        <f t="shared" si="10"/>
        <v>0</v>
      </c>
      <c r="M224" s="260">
        <f t="shared" si="10"/>
        <v>0</v>
      </c>
    </row>
    <row r="225" spans="1:13" x14ac:dyDescent="0.2">
      <c r="A225" s="143"/>
      <c r="B225" s="140"/>
      <c r="E225" s="246"/>
      <c r="F225" s="246"/>
      <c r="G225" s="135"/>
      <c r="H225" s="246"/>
      <c r="I225" s="246"/>
      <c r="J225" s="246"/>
      <c r="K225" s="135"/>
      <c r="L225" s="244"/>
      <c r="M225" s="244"/>
    </row>
    <row r="226" spans="1:13" x14ac:dyDescent="0.2">
      <c r="A226" s="143"/>
      <c r="B226" s="140"/>
      <c r="E226" s="246"/>
      <c r="F226" s="246"/>
      <c r="G226" s="135"/>
      <c r="H226" s="246"/>
      <c r="I226" s="246"/>
      <c r="J226" s="246"/>
      <c r="K226" s="135"/>
      <c r="L226" s="244"/>
      <c r="M226" s="244"/>
    </row>
    <row r="227" spans="1:13" x14ac:dyDescent="0.2">
      <c r="A227" s="143"/>
      <c r="B227" s="140"/>
      <c r="E227" s="246"/>
      <c r="F227" s="246"/>
      <c r="G227" s="135"/>
      <c r="H227" s="246"/>
      <c r="I227" s="246"/>
      <c r="J227" s="246"/>
      <c r="K227" s="135"/>
      <c r="L227" s="244"/>
      <c r="M227" s="244"/>
    </row>
    <row r="228" spans="1:13" s="553" customFormat="1" x14ac:dyDescent="0.2">
      <c r="A228" s="562">
        <v>215</v>
      </c>
      <c r="B228" s="550" t="s">
        <v>558</v>
      </c>
      <c r="C228" s="563" t="s">
        <v>559</v>
      </c>
      <c r="D228" s="552">
        <f t="shared" ref="D228:I228" si="11">SUM(D195,D196,D200,D212,D209,D210,D211,D216,D222,D221,D202)</f>
        <v>13185000</v>
      </c>
      <c r="E228" s="552">
        <f t="shared" si="11"/>
        <v>31121087</v>
      </c>
      <c r="F228" s="552">
        <f t="shared" si="11"/>
        <v>0</v>
      </c>
      <c r="G228" s="552">
        <f t="shared" si="11"/>
        <v>584000</v>
      </c>
      <c r="H228" s="552">
        <f t="shared" si="11"/>
        <v>9835000</v>
      </c>
      <c r="I228" s="552">
        <f t="shared" si="11"/>
        <v>9835000</v>
      </c>
      <c r="J228" s="552">
        <f>SUM(J195,J196,J200,J202,J209,J210,J211,J212,J216,J221,J222)</f>
        <v>500000</v>
      </c>
      <c r="K228" s="552">
        <f>SUM(K195,K196,K200,K202,K209,K210,K211,K212,K216,K221,K222)</f>
        <v>500000</v>
      </c>
      <c r="L228" s="552">
        <f>SUM(J228,H228,F228,D228)</f>
        <v>23520000</v>
      </c>
      <c r="M228" s="552">
        <f>SUM(K228,I228,G228,E228)</f>
        <v>42040087</v>
      </c>
    </row>
    <row r="229" spans="1:13" x14ac:dyDescent="0.2">
      <c r="A229" s="239"/>
      <c r="D229" s="285"/>
      <c r="E229" s="285"/>
      <c r="F229" s="285"/>
      <c r="G229" s="293"/>
      <c r="H229" s="285"/>
      <c r="I229" s="285"/>
      <c r="J229" s="285"/>
      <c r="K229" s="293"/>
      <c r="L229" s="437"/>
      <c r="M229" s="437"/>
    </row>
    <row r="230" spans="1:13" s="266" customFormat="1" x14ac:dyDescent="0.2">
      <c r="A230" s="262">
        <v>216</v>
      </c>
      <c r="B230" s="255" t="s">
        <v>560</v>
      </c>
      <c r="C230" s="264" t="s">
        <v>561</v>
      </c>
      <c r="D230" s="144"/>
      <c r="E230" s="144"/>
      <c r="F230" s="144"/>
      <c r="G230" s="144"/>
      <c r="H230" s="144"/>
      <c r="I230" s="144"/>
      <c r="J230" s="144"/>
      <c r="K230" s="144"/>
      <c r="L230" s="144">
        <f t="shared" ref="L230:M238" si="12">SUM(J230,H230,F230,D230)</f>
        <v>0</v>
      </c>
      <c r="M230" s="144">
        <f t="shared" si="12"/>
        <v>0</v>
      </c>
    </row>
    <row r="231" spans="1:13" s="261" customFormat="1" ht="25.5" x14ac:dyDescent="0.2">
      <c r="A231" s="270">
        <v>217</v>
      </c>
      <c r="B231" s="139" t="s">
        <v>562</v>
      </c>
      <c r="C231" s="271" t="s">
        <v>563</v>
      </c>
      <c r="D231" s="259"/>
      <c r="E231" s="259"/>
      <c r="F231" s="259"/>
      <c r="G231" s="259"/>
      <c r="H231" s="259"/>
      <c r="I231" s="259"/>
      <c r="J231" s="259"/>
      <c r="K231" s="259"/>
      <c r="L231" s="260">
        <f t="shared" si="12"/>
        <v>0</v>
      </c>
      <c r="M231" s="260">
        <f t="shared" si="12"/>
        <v>0</v>
      </c>
    </row>
    <row r="232" spans="1:13" s="261" customFormat="1" x14ac:dyDescent="0.2">
      <c r="A232" s="270">
        <v>219</v>
      </c>
      <c r="B232" s="139" t="s">
        <v>564</v>
      </c>
      <c r="C232" s="271" t="s">
        <v>565</v>
      </c>
      <c r="D232" s="259"/>
      <c r="E232" s="259"/>
      <c r="F232" s="259"/>
      <c r="G232" s="259"/>
      <c r="H232" s="259"/>
      <c r="I232" s="259"/>
      <c r="J232" s="259"/>
      <c r="K232" s="259"/>
      <c r="L232" s="260">
        <f t="shared" si="12"/>
        <v>0</v>
      </c>
      <c r="M232" s="260">
        <f t="shared" si="12"/>
        <v>0</v>
      </c>
    </row>
    <row r="233" spans="1:13" s="265" customFormat="1" x14ac:dyDescent="0.2">
      <c r="A233" s="262">
        <v>218</v>
      </c>
      <c r="B233" s="255" t="s">
        <v>566</v>
      </c>
      <c r="C233" s="264" t="s">
        <v>567</v>
      </c>
      <c r="D233" s="135"/>
      <c r="E233" s="135">
        <v>6692913</v>
      </c>
      <c r="F233" s="135"/>
      <c r="G233" s="135"/>
      <c r="H233" s="135"/>
      <c r="I233" s="135"/>
      <c r="J233" s="135"/>
      <c r="K233" s="135"/>
      <c r="L233" s="144">
        <f t="shared" si="12"/>
        <v>0</v>
      </c>
      <c r="M233" s="144">
        <f t="shared" si="12"/>
        <v>6692913</v>
      </c>
    </row>
    <row r="234" spans="1:13" s="265" customFormat="1" x14ac:dyDescent="0.2">
      <c r="A234" s="262">
        <v>220</v>
      </c>
      <c r="B234" s="255" t="s">
        <v>568</v>
      </c>
      <c r="C234" s="264" t="s">
        <v>569</v>
      </c>
      <c r="D234" s="135"/>
      <c r="E234" s="135"/>
      <c r="F234" s="135"/>
      <c r="G234" s="135"/>
      <c r="H234" s="135"/>
      <c r="I234" s="135"/>
      <c r="J234" s="135"/>
      <c r="K234" s="135"/>
      <c r="L234" s="144">
        <f t="shared" si="12"/>
        <v>0</v>
      </c>
      <c r="M234" s="144">
        <f t="shared" si="12"/>
        <v>0</v>
      </c>
    </row>
    <row r="235" spans="1:13" s="265" customFormat="1" x14ac:dyDescent="0.2">
      <c r="A235" s="262">
        <v>221</v>
      </c>
      <c r="B235" s="255" t="s">
        <v>570</v>
      </c>
      <c r="C235" s="264" t="s">
        <v>571</v>
      </c>
      <c r="D235" s="135"/>
      <c r="E235" s="135"/>
      <c r="F235" s="135"/>
      <c r="G235" s="135"/>
      <c r="H235" s="135"/>
      <c r="I235" s="135"/>
      <c r="J235" s="135"/>
      <c r="K235" s="135"/>
      <c r="L235" s="144">
        <f t="shared" si="12"/>
        <v>0</v>
      </c>
      <c r="M235" s="144">
        <f t="shared" si="12"/>
        <v>0</v>
      </c>
    </row>
    <row r="236" spans="1:13" s="261" customFormat="1" x14ac:dyDescent="0.2">
      <c r="A236" s="270">
        <v>222</v>
      </c>
      <c r="B236" s="139" t="s">
        <v>572</v>
      </c>
      <c r="C236" s="271" t="s">
        <v>573</v>
      </c>
      <c r="D236" s="259"/>
      <c r="E236" s="259"/>
      <c r="F236" s="259"/>
      <c r="G236" s="259"/>
      <c r="H236" s="259"/>
      <c r="I236" s="259"/>
      <c r="J236" s="259"/>
      <c r="K236" s="259"/>
      <c r="L236" s="260">
        <f t="shared" si="12"/>
        <v>0</v>
      </c>
      <c r="M236" s="260">
        <f t="shared" si="12"/>
        <v>0</v>
      </c>
    </row>
    <row r="237" spans="1:13" s="265" customFormat="1" x14ac:dyDescent="0.2">
      <c r="A237" s="262">
        <v>223</v>
      </c>
      <c r="B237" s="255" t="s">
        <v>574</v>
      </c>
      <c r="C237" s="264" t="s">
        <v>575</v>
      </c>
      <c r="D237" s="135"/>
      <c r="E237" s="135"/>
      <c r="F237" s="135"/>
      <c r="G237" s="135"/>
      <c r="H237" s="135"/>
      <c r="I237" s="135"/>
      <c r="J237" s="135"/>
      <c r="K237" s="135"/>
      <c r="L237" s="144">
        <f t="shared" si="12"/>
        <v>0</v>
      </c>
      <c r="M237" s="144">
        <f t="shared" si="12"/>
        <v>0</v>
      </c>
    </row>
    <row r="238" spans="1:13" s="553" customFormat="1" x14ac:dyDescent="0.2">
      <c r="A238" s="550">
        <v>224</v>
      </c>
      <c r="B238" s="550" t="s">
        <v>576</v>
      </c>
      <c r="C238" s="560" t="s">
        <v>577</v>
      </c>
      <c r="D238" s="561">
        <f>SUM(D230:D237)</f>
        <v>0</v>
      </c>
      <c r="E238" s="561">
        <f>SUM(E230:E237)</f>
        <v>6692913</v>
      </c>
      <c r="F238" s="561"/>
      <c r="G238" s="561"/>
      <c r="H238" s="561"/>
      <c r="I238" s="561"/>
      <c r="J238" s="561"/>
      <c r="K238" s="561"/>
      <c r="L238" s="561">
        <f t="shared" si="12"/>
        <v>0</v>
      </c>
      <c r="M238" s="561">
        <f t="shared" si="12"/>
        <v>6692913</v>
      </c>
    </row>
    <row r="239" spans="1:13" x14ac:dyDescent="0.2">
      <c r="A239" s="143"/>
      <c r="B239" s="143"/>
      <c r="E239" s="246"/>
      <c r="F239" s="246"/>
      <c r="G239" s="135"/>
      <c r="H239" s="246"/>
      <c r="I239" s="246"/>
      <c r="J239" s="246"/>
      <c r="K239" s="135"/>
      <c r="L239" s="244"/>
      <c r="M239" s="244"/>
    </row>
    <row r="240" spans="1:13" s="265" customFormat="1" ht="25.5" x14ac:dyDescent="0.2">
      <c r="A240" s="262">
        <v>225</v>
      </c>
      <c r="B240" s="255" t="s">
        <v>578</v>
      </c>
      <c r="C240" s="264" t="s">
        <v>579</v>
      </c>
      <c r="D240" s="135"/>
      <c r="E240" s="135"/>
      <c r="F240" s="135"/>
      <c r="G240" s="135"/>
      <c r="H240" s="135"/>
      <c r="I240" s="135"/>
      <c r="J240" s="135"/>
      <c r="K240" s="135"/>
      <c r="L240" s="144">
        <f t="shared" ref="L240:M265" si="13">SUM(J240,H240,F240,D240)</f>
        <v>0</v>
      </c>
      <c r="M240" s="144">
        <f t="shared" si="13"/>
        <v>0</v>
      </c>
    </row>
    <row r="241" spans="1:13" s="265" customFormat="1" ht="25.5" x14ac:dyDescent="0.2">
      <c r="A241" s="262">
        <v>226</v>
      </c>
      <c r="B241" s="255" t="s">
        <v>580</v>
      </c>
      <c r="C241" s="264" t="s">
        <v>581</v>
      </c>
      <c r="D241" s="135"/>
      <c r="E241" s="135"/>
      <c r="F241" s="135"/>
      <c r="G241" s="135"/>
      <c r="H241" s="135"/>
      <c r="I241" s="135"/>
      <c r="J241" s="135"/>
      <c r="K241" s="135"/>
      <c r="L241" s="144">
        <f t="shared" si="13"/>
        <v>0</v>
      </c>
      <c r="M241" s="144">
        <f t="shared" si="13"/>
        <v>0</v>
      </c>
    </row>
    <row r="242" spans="1:13" s="265" customFormat="1" ht="38.25" x14ac:dyDescent="0.2">
      <c r="A242" s="262">
        <v>227</v>
      </c>
      <c r="B242" s="255" t="s">
        <v>582</v>
      </c>
      <c r="C242" s="264" t="s">
        <v>583</v>
      </c>
      <c r="D242" s="135"/>
      <c r="E242" s="135"/>
      <c r="F242" s="135"/>
      <c r="G242" s="135"/>
      <c r="H242" s="135"/>
      <c r="I242" s="135"/>
      <c r="J242" s="135"/>
      <c r="K242" s="135"/>
      <c r="L242" s="144">
        <f t="shared" si="13"/>
        <v>0</v>
      </c>
      <c r="M242" s="144">
        <f t="shared" si="13"/>
        <v>0</v>
      </c>
    </row>
    <row r="243" spans="1:13" s="266" customFormat="1" ht="25.5" x14ac:dyDescent="0.2">
      <c r="A243" s="262">
        <v>228</v>
      </c>
      <c r="B243" s="255" t="s">
        <v>584</v>
      </c>
      <c r="C243" s="264" t="s">
        <v>585</v>
      </c>
      <c r="D243" s="144">
        <f>SUM(D244:D252)</f>
        <v>0</v>
      </c>
      <c r="E243" s="144">
        <f>SUM(E244:E252)</f>
        <v>0</v>
      </c>
      <c r="F243" s="144"/>
      <c r="G243" s="144"/>
      <c r="H243" s="144"/>
      <c r="I243" s="144"/>
      <c r="J243" s="144"/>
      <c r="K243" s="144"/>
      <c r="L243" s="144">
        <f t="shared" si="13"/>
        <v>0</v>
      </c>
      <c r="M243" s="144">
        <f t="shared" si="13"/>
        <v>0</v>
      </c>
    </row>
    <row r="244" spans="1:13" s="261" customFormat="1" x14ac:dyDescent="0.2">
      <c r="A244" s="257">
        <v>229</v>
      </c>
      <c r="B244" s="140" t="s">
        <v>586</v>
      </c>
      <c r="C244" s="271" t="s">
        <v>587</v>
      </c>
      <c r="D244" s="259"/>
      <c r="E244" s="259"/>
      <c r="F244" s="259"/>
      <c r="G244" s="138"/>
      <c r="H244" s="259"/>
      <c r="I244" s="259"/>
      <c r="J244" s="259"/>
      <c r="K244" s="138"/>
      <c r="L244" s="260">
        <f t="shared" si="13"/>
        <v>0</v>
      </c>
      <c r="M244" s="260">
        <f t="shared" si="13"/>
        <v>0</v>
      </c>
    </row>
    <row r="245" spans="1:13" s="261" customFormat="1" x14ac:dyDescent="0.2">
      <c r="A245" s="257">
        <v>230</v>
      </c>
      <c r="B245" s="140" t="s">
        <v>588</v>
      </c>
      <c r="C245" s="271" t="s">
        <v>589</v>
      </c>
      <c r="D245" s="259"/>
      <c r="E245" s="259"/>
      <c r="F245" s="259"/>
      <c r="G245" s="138"/>
      <c r="H245" s="259"/>
      <c r="I245" s="259"/>
      <c r="J245" s="259"/>
      <c r="K245" s="138"/>
      <c r="L245" s="260">
        <f t="shared" si="13"/>
        <v>0</v>
      </c>
      <c r="M245" s="260">
        <f t="shared" si="13"/>
        <v>0</v>
      </c>
    </row>
    <row r="246" spans="1:13" s="261" customFormat="1" x14ac:dyDescent="0.2">
      <c r="A246" s="257">
        <v>231</v>
      </c>
      <c r="B246" s="140" t="s">
        <v>590</v>
      </c>
      <c r="C246" s="271" t="s">
        <v>591</v>
      </c>
      <c r="D246" s="259"/>
      <c r="E246" s="259"/>
      <c r="F246" s="259"/>
      <c r="G246" s="138"/>
      <c r="H246" s="259"/>
      <c r="I246" s="259"/>
      <c r="J246" s="259"/>
      <c r="K246" s="138"/>
      <c r="L246" s="260">
        <f t="shared" si="13"/>
        <v>0</v>
      </c>
      <c r="M246" s="260">
        <f t="shared" si="13"/>
        <v>0</v>
      </c>
    </row>
    <row r="247" spans="1:13" s="261" customFormat="1" x14ac:dyDescent="0.2">
      <c r="A247" s="257">
        <v>232</v>
      </c>
      <c r="B247" s="140" t="s">
        <v>592</v>
      </c>
      <c r="C247" s="271" t="s">
        <v>593</v>
      </c>
      <c r="D247" s="259"/>
      <c r="E247" s="259"/>
      <c r="F247" s="259"/>
      <c r="G247" s="138"/>
      <c r="H247" s="259"/>
      <c r="I247" s="259"/>
      <c r="J247" s="259"/>
      <c r="K247" s="138"/>
      <c r="L247" s="260">
        <f t="shared" si="13"/>
        <v>0</v>
      </c>
      <c r="M247" s="260">
        <f t="shared" si="13"/>
        <v>0</v>
      </c>
    </row>
    <row r="248" spans="1:13" s="261" customFormat="1" x14ac:dyDescent="0.2">
      <c r="A248" s="257">
        <v>233</v>
      </c>
      <c r="B248" s="140" t="s">
        <v>594</v>
      </c>
      <c r="C248" s="271" t="s">
        <v>595</v>
      </c>
      <c r="D248" s="259"/>
      <c r="E248" s="259"/>
      <c r="F248" s="259"/>
      <c r="G248" s="138"/>
      <c r="H248" s="259"/>
      <c r="I248" s="259"/>
      <c r="J248" s="259"/>
      <c r="K248" s="138"/>
      <c r="L248" s="260">
        <f t="shared" si="13"/>
        <v>0</v>
      </c>
      <c r="M248" s="260">
        <f t="shared" si="13"/>
        <v>0</v>
      </c>
    </row>
    <row r="249" spans="1:13" s="261" customFormat="1" ht="25.5" x14ac:dyDescent="0.2">
      <c r="A249" s="257">
        <v>234</v>
      </c>
      <c r="B249" s="140" t="s">
        <v>596</v>
      </c>
      <c r="C249" s="271" t="s">
        <v>597</v>
      </c>
      <c r="D249" s="259"/>
      <c r="E249" s="259"/>
      <c r="F249" s="259"/>
      <c r="G249" s="138"/>
      <c r="H249" s="259"/>
      <c r="I249" s="259"/>
      <c r="J249" s="259"/>
      <c r="K249" s="138"/>
      <c r="L249" s="260">
        <f t="shared" si="13"/>
        <v>0</v>
      </c>
      <c r="M249" s="260">
        <f t="shared" si="13"/>
        <v>0</v>
      </c>
    </row>
    <row r="250" spans="1:13" s="261" customFormat="1" ht="25.5" x14ac:dyDescent="0.2">
      <c r="A250" s="257">
        <v>235</v>
      </c>
      <c r="B250" s="140" t="s">
        <v>598</v>
      </c>
      <c r="C250" s="271" t="s">
        <v>599</v>
      </c>
      <c r="D250" s="259"/>
      <c r="E250" s="259"/>
      <c r="F250" s="259"/>
      <c r="G250" s="138"/>
      <c r="H250" s="259"/>
      <c r="I250" s="259"/>
      <c r="J250" s="259"/>
      <c r="K250" s="138"/>
      <c r="L250" s="260">
        <f t="shared" si="13"/>
        <v>0</v>
      </c>
      <c r="M250" s="260">
        <f t="shared" si="13"/>
        <v>0</v>
      </c>
    </row>
    <row r="251" spans="1:13" s="261" customFormat="1" x14ac:dyDescent="0.2">
      <c r="A251" s="257">
        <v>236</v>
      </c>
      <c r="B251" s="140" t="s">
        <v>600</v>
      </c>
      <c r="C251" s="271" t="s">
        <v>601</v>
      </c>
      <c r="D251" s="259"/>
      <c r="E251" s="259"/>
      <c r="F251" s="259"/>
      <c r="G251" s="138"/>
      <c r="H251" s="259"/>
      <c r="I251" s="259"/>
      <c r="J251" s="259"/>
      <c r="K251" s="138"/>
      <c r="L251" s="260">
        <f t="shared" si="13"/>
        <v>0</v>
      </c>
      <c r="M251" s="260">
        <f t="shared" si="13"/>
        <v>0</v>
      </c>
    </row>
    <row r="252" spans="1:13" s="261" customFormat="1" x14ac:dyDescent="0.2">
      <c r="A252" s="257">
        <v>237</v>
      </c>
      <c r="B252" s="140" t="s">
        <v>602</v>
      </c>
      <c r="C252" s="271" t="s">
        <v>603</v>
      </c>
      <c r="D252" s="259"/>
      <c r="E252" s="259"/>
      <c r="F252" s="259"/>
      <c r="G252" s="138"/>
      <c r="H252" s="259"/>
      <c r="I252" s="259"/>
      <c r="J252" s="259"/>
      <c r="K252" s="138"/>
      <c r="L252" s="260">
        <f t="shared" si="13"/>
        <v>0</v>
      </c>
      <c r="M252" s="260">
        <f t="shared" si="13"/>
        <v>0</v>
      </c>
    </row>
    <row r="253" spans="1:13" s="266" customFormat="1" ht="25.5" x14ac:dyDescent="0.2">
      <c r="A253" s="252">
        <v>238</v>
      </c>
      <c r="B253" s="253" t="s">
        <v>604</v>
      </c>
      <c r="C253" s="264" t="s">
        <v>605</v>
      </c>
      <c r="D253" s="144">
        <f>SUM(D254:D264)</f>
        <v>0</v>
      </c>
      <c r="E253" s="144">
        <f>SUM(E254:E264)</f>
        <v>0</v>
      </c>
      <c r="F253" s="144"/>
      <c r="G253" s="144"/>
      <c r="H253" s="144"/>
      <c r="I253" s="144"/>
      <c r="J253" s="144"/>
      <c r="K253" s="144"/>
      <c r="L253" s="144">
        <f t="shared" si="13"/>
        <v>0</v>
      </c>
      <c r="M253" s="144">
        <f t="shared" si="13"/>
        <v>0</v>
      </c>
    </row>
    <row r="254" spans="1:13" s="261" customFormat="1" x14ac:dyDescent="0.2">
      <c r="A254" s="257">
        <v>239</v>
      </c>
      <c r="B254" s="137" t="s">
        <v>606</v>
      </c>
      <c r="C254" s="271" t="s">
        <v>607</v>
      </c>
      <c r="D254" s="259"/>
      <c r="E254" s="259"/>
      <c r="F254" s="259"/>
      <c r="G254" s="138"/>
      <c r="H254" s="259"/>
      <c r="I254" s="259"/>
      <c r="J254" s="259"/>
      <c r="K254" s="138"/>
      <c r="L254" s="260">
        <f t="shared" si="13"/>
        <v>0</v>
      </c>
      <c r="M254" s="260">
        <f t="shared" si="13"/>
        <v>0</v>
      </c>
    </row>
    <row r="255" spans="1:13" s="261" customFormat="1" x14ac:dyDescent="0.2">
      <c r="A255" s="257">
        <v>240</v>
      </c>
      <c r="B255" s="137" t="s">
        <v>608</v>
      </c>
      <c r="C255" s="271" t="s">
        <v>609</v>
      </c>
      <c r="D255" s="259"/>
      <c r="E255" s="259"/>
      <c r="F255" s="259"/>
      <c r="G255" s="138"/>
      <c r="H255" s="259"/>
      <c r="I255" s="259"/>
      <c r="J255" s="259"/>
      <c r="K255" s="138"/>
      <c r="L255" s="260">
        <f t="shared" si="13"/>
        <v>0</v>
      </c>
      <c r="M255" s="260">
        <f t="shared" si="13"/>
        <v>0</v>
      </c>
    </row>
    <row r="256" spans="1:13" s="261" customFormat="1" x14ac:dyDescent="0.2">
      <c r="A256" s="257">
        <v>241</v>
      </c>
      <c r="B256" s="137" t="s">
        <v>610</v>
      </c>
      <c r="C256" s="271" t="s">
        <v>611</v>
      </c>
      <c r="D256" s="259"/>
      <c r="E256" s="259"/>
      <c r="F256" s="259"/>
      <c r="G256" s="138"/>
      <c r="H256" s="259"/>
      <c r="I256" s="259"/>
      <c r="J256" s="259"/>
      <c r="K256" s="138"/>
      <c r="L256" s="260">
        <f t="shared" si="13"/>
        <v>0</v>
      </c>
      <c r="M256" s="260">
        <f t="shared" si="13"/>
        <v>0</v>
      </c>
    </row>
    <row r="257" spans="1:13" s="261" customFormat="1" x14ac:dyDescent="0.2">
      <c r="A257" s="257">
        <v>242</v>
      </c>
      <c r="B257" s="137" t="s">
        <v>612</v>
      </c>
      <c r="C257" s="271" t="s">
        <v>613</v>
      </c>
      <c r="D257" s="259"/>
      <c r="E257" s="259"/>
      <c r="F257" s="259"/>
      <c r="G257" s="138"/>
      <c r="H257" s="259"/>
      <c r="I257" s="259"/>
      <c r="J257" s="259"/>
      <c r="K257" s="138"/>
      <c r="L257" s="260">
        <f t="shared" si="13"/>
        <v>0</v>
      </c>
      <c r="M257" s="260">
        <f t="shared" si="13"/>
        <v>0</v>
      </c>
    </row>
    <row r="258" spans="1:13" s="261" customFormat="1" x14ac:dyDescent="0.2">
      <c r="A258" s="257">
        <v>243</v>
      </c>
      <c r="B258" s="137" t="s">
        <v>614</v>
      </c>
      <c r="C258" s="271" t="s">
        <v>615</v>
      </c>
      <c r="D258" s="259"/>
      <c r="E258" s="259"/>
      <c r="F258" s="259"/>
      <c r="G258" s="138"/>
      <c r="H258" s="259"/>
      <c r="I258" s="259"/>
      <c r="J258" s="259"/>
      <c r="K258" s="138"/>
      <c r="L258" s="260">
        <f t="shared" si="13"/>
        <v>0</v>
      </c>
      <c r="M258" s="260">
        <f t="shared" si="13"/>
        <v>0</v>
      </c>
    </row>
    <row r="259" spans="1:13" s="261" customFormat="1" ht="25.5" x14ac:dyDescent="0.2">
      <c r="A259" s="257">
        <v>244</v>
      </c>
      <c r="B259" s="137" t="s">
        <v>616</v>
      </c>
      <c r="C259" s="271" t="s">
        <v>617</v>
      </c>
      <c r="D259" s="259"/>
      <c r="E259" s="259"/>
      <c r="F259" s="259"/>
      <c r="G259" s="138"/>
      <c r="H259" s="259"/>
      <c r="I259" s="259"/>
      <c r="J259" s="259"/>
      <c r="K259" s="138"/>
      <c r="L259" s="260">
        <f t="shared" si="13"/>
        <v>0</v>
      </c>
      <c r="M259" s="260">
        <f t="shared" si="13"/>
        <v>0</v>
      </c>
    </row>
    <row r="260" spans="1:13" s="261" customFormat="1" ht="25.5" x14ac:dyDescent="0.2">
      <c r="A260" s="257">
        <v>245</v>
      </c>
      <c r="B260" s="137" t="s">
        <v>618</v>
      </c>
      <c r="C260" s="271" t="s">
        <v>619</v>
      </c>
      <c r="D260" s="259"/>
      <c r="E260" s="259"/>
      <c r="F260" s="259"/>
      <c r="G260" s="138"/>
      <c r="H260" s="259"/>
      <c r="I260" s="259"/>
      <c r="J260" s="259"/>
      <c r="K260" s="138"/>
      <c r="L260" s="260">
        <f t="shared" si="13"/>
        <v>0</v>
      </c>
      <c r="M260" s="260">
        <f t="shared" si="13"/>
        <v>0</v>
      </c>
    </row>
    <row r="261" spans="1:13" s="261" customFormat="1" x14ac:dyDescent="0.2">
      <c r="A261" s="257">
        <v>246</v>
      </c>
      <c r="B261" s="137" t="s">
        <v>620</v>
      </c>
      <c r="C261" s="271" t="s">
        <v>621</v>
      </c>
      <c r="D261" s="259"/>
      <c r="E261" s="259"/>
      <c r="F261" s="259"/>
      <c r="G261" s="138"/>
      <c r="H261" s="259"/>
      <c r="I261" s="259"/>
      <c r="J261" s="259"/>
      <c r="K261" s="138"/>
      <c r="L261" s="260">
        <f t="shared" si="13"/>
        <v>0</v>
      </c>
      <c r="M261" s="260">
        <f t="shared" si="13"/>
        <v>0</v>
      </c>
    </row>
    <row r="262" spans="1:13" s="261" customFormat="1" x14ac:dyDescent="0.2">
      <c r="A262" s="257">
        <v>247</v>
      </c>
      <c r="B262" s="137" t="s">
        <v>622</v>
      </c>
      <c r="C262" s="271" t="s">
        <v>623</v>
      </c>
      <c r="D262" s="259"/>
      <c r="E262" s="259"/>
      <c r="F262" s="259"/>
      <c r="G262" s="138"/>
      <c r="H262" s="259"/>
      <c r="I262" s="259"/>
      <c r="J262" s="259"/>
      <c r="K262" s="138"/>
      <c r="L262" s="260">
        <f t="shared" si="13"/>
        <v>0</v>
      </c>
      <c r="M262" s="260">
        <f t="shared" si="13"/>
        <v>0</v>
      </c>
    </row>
    <row r="263" spans="1:13" s="261" customFormat="1" x14ac:dyDescent="0.2">
      <c r="A263" s="257">
        <v>248</v>
      </c>
      <c r="B263" s="137" t="s">
        <v>624</v>
      </c>
      <c r="C263" s="271" t="s">
        <v>625</v>
      </c>
      <c r="D263" s="259"/>
      <c r="E263" s="259"/>
      <c r="F263" s="259"/>
      <c r="G263" s="138"/>
      <c r="H263" s="259"/>
      <c r="I263" s="259"/>
      <c r="J263" s="259"/>
      <c r="K263" s="138"/>
      <c r="L263" s="260">
        <f t="shared" si="13"/>
        <v>0</v>
      </c>
      <c r="M263" s="260">
        <f t="shared" si="13"/>
        <v>0</v>
      </c>
    </row>
    <row r="264" spans="1:13" s="261" customFormat="1" x14ac:dyDescent="0.2">
      <c r="A264" s="257">
        <v>249</v>
      </c>
      <c r="B264" s="137" t="s">
        <v>626</v>
      </c>
      <c r="C264" s="271" t="s">
        <v>627</v>
      </c>
      <c r="D264" s="259"/>
      <c r="E264" s="259"/>
      <c r="F264" s="259"/>
      <c r="G264" s="138"/>
      <c r="H264" s="259"/>
      <c r="I264" s="259"/>
      <c r="J264" s="259"/>
      <c r="K264" s="138"/>
      <c r="L264" s="260">
        <f t="shared" si="13"/>
        <v>0</v>
      </c>
      <c r="M264" s="260">
        <f t="shared" si="13"/>
        <v>0</v>
      </c>
    </row>
    <row r="265" spans="1:13" s="553" customFormat="1" ht="25.5" x14ac:dyDescent="0.2">
      <c r="A265" s="550">
        <v>250</v>
      </c>
      <c r="B265" s="559" t="s">
        <v>628</v>
      </c>
      <c r="C265" s="551" t="s">
        <v>629</v>
      </c>
      <c r="D265" s="552">
        <f>SUM(D240,D241,D242,D253,D243)</f>
        <v>0</v>
      </c>
      <c r="E265" s="552">
        <f>SUM(E240,E241,E242,E253,E243)</f>
        <v>0</v>
      </c>
      <c r="F265" s="552"/>
      <c r="G265" s="552"/>
      <c r="H265" s="552"/>
      <c r="I265" s="552"/>
      <c r="J265" s="552"/>
      <c r="K265" s="552"/>
      <c r="L265" s="552">
        <f t="shared" si="13"/>
        <v>0</v>
      </c>
      <c r="M265" s="552">
        <f t="shared" si="13"/>
        <v>0</v>
      </c>
    </row>
    <row r="266" spans="1:13" x14ac:dyDescent="0.2">
      <c r="A266" s="143"/>
      <c r="B266" s="143"/>
      <c r="E266" s="246"/>
      <c r="F266" s="246"/>
      <c r="G266" s="135"/>
      <c r="H266" s="246"/>
      <c r="I266" s="246"/>
      <c r="J266" s="246"/>
      <c r="K266" s="135"/>
      <c r="L266" s="244"/>
      <c r="M266" s="244"/>
    </row>
    <row r="267" spans="1:13" s="265" customFormat="1" ht="25.5" x14ac:dyDescent="0.2">
      <c r="A267" s="262">
        <v>251</v>
      </c>
      <c r="B267" s="255" t="s">
        <v>630</v>
      </c>
      <c r="C267" s="264" t="s">
        <v>631</v>
      </c>
      <c r="D267" s="135"/>
      <c r="E267" s="135"/>
      <c r="F267" s="135"/>
      <c r="G267" s="135"/>
      <c r="H267" s="135"/>
      <c r="I267" s="135"/>
      <c r="J267" s="135"/>
      <c r="K267" s="135"/>
      <c r="L267" s="144">
        <f t="shared" ref="L267:M292" si="14">SUM(J267,H267,F267,D267)</f>
        <v>0</v>
      </c>
      <c r="M267" s="144">
        <f t="shared" si="14"/>
        <v>0</v>
      </c>
    </row>
    <row r="268" spans="1:13" s="265" customFormat="1" ht="25.5" x14ac:dyDescent="0.2">
      <c r="A268" s="262">
        <v>252</v>
      </c>
      <c r="B268" s="255" t="s">
        <v>632</v>
      </c>
      <c r="C268" s="264" t="s">
        <v>633</v>
      </c>
      <c r="D268" s="135"/>
      <c r="E268" s="135"/>
      <c r="F268" s="135"/>
      <c r="G268" s="135"/>
      <c r="H268" s="135"/>
      <c r="I268" s="135"/>
      <c r="J268" s="135"/>
      <c r="K268" s="135"/>
      <c r="L268" s="144">
        <f t="shared" si="14"/>
        <v>0</v>
      </c>
      <c r="M268" s="144">
        <f t="shared" si="14"/>
        <v>0</v>
      </c>
    </row>
    <row r="269" spans="1:13" s="265" customFormat="1" ht="38.25" x14ac:dyDescent="0.2">
      <c r="A269" s="262">
        <v>253</v>
      </c>
      <c r="B269" s="255" t="s">
        <v>634</v>
      </c>
      <c r="C269" s="264" t="s">
        <v>635</v>
      </c>
      <c r="D269" s="135"/>
      <c r="E269" s="135"/>
      <c r="F269" s="135"/>
      <c r="G269" s="135"/>
      <c r="H269" s="135"/>
      <c r="I269" s="135"/>
      <c r="J269" s="135"/>
      <c r="K269" s="135"/>
      <c r="L269" s="144">
        <f t="shared" si="14"/>
        <v>0</v>
      </c>
      <c r="M269" s="144">
        <f t="shared" si="14"/>
        <v>0</v>
      </c>
    </row>
    <row r="270" spans="1:13" s="266" customFormat="1" ht="38.25" x14ac:dyDescent="0.2">
      <c r="A270" s="262">
        <v>254</v>
      </c>
      <c r="B270" s="253" t="s">
        <v>636</v>
      </c>
      <c r="C270" s="264" t="s">
        <v>637</v>
      </c>
      <c r="D270" s="144"/>
      <c r="E270" s="144"/>
      <c r="F270" s="144"/>
      <c r="G270" s="144"/>
      <c r="H270" s="144"/>
      <c r="I270" s="144"/>
      <c r="J270" s="144"/>
      <c r="K270" s="144"/>
      <c r="L270" s="144">
        <f t="shared" si="14"/>
        <v>0</v>
      </c>
      <c r="M270" s="144">
        <f t="shared" si="14"/>
        <v>0</v>
      </c>
    </row>
    <row r="271" spans="1:13" s="261" customFormat="1" x14ac:dyDescent="0.2">
      <c r="A271" s="257">
        <v>255</v>
      </c>
      <c r="B271" s="140" t="s">
        <v>586</v>
      </c>
      <c r="C271" s="271" t="s">
        <v>638</v>
      </c>
      <c r="D271" s="259"/>
      <c r="E271" s="259"/>
      <c r="F271" s="259"/>
      <c r="G271" s="259"/>
      <c r="H271" s="259"/>
      <c r="I271" s="259"/>
      <c r="J271" s="259"/>
      <c r="K271" s="259"/>
      <c r="L271" s="260">
        <f t="shared" si="14"/>
        <v>0</v>
      </c>
      <c r="M271" s="260">
        <f t="shared" si="14"/>
        <v>0</v>
      </c>
    </row>
    <row r="272" spans="1:13" s="261" customFormat="1" x14ac:dyDescent="0.2">
      <c r="A272" s="257">
        <v>256</v>
      </c>
      <c r="B272" s="140" t="s">
        <v>588</v>
      </c>
      <c r="C272" s="271" t="s">
        <v>639</v>
      </c>
      <c r="D272" s="259"/>
      <c r="E272" s="259"/>
      <c r="F272" s="259"/>
      <c r="G272" s="259"/>
      <c r="H272" s="259"/>
      <c r="I272" s="259"/>
      <c r="J272" s="259"/>
      <c r="K272" s="259"/>
      <c r="L272" s="260">
        <f t="shared" si="14"/>
        <v>0</v>
      </c>
      <c r="M272" s="260">
        <f t="shared" si="14"/>
        <v>0</v>
      </c>
    </row>
    <row r="273" spans="1:13" s="261" customFormat="1" x14ac:dyDescent="0.2">
      <c r="A273" s="257">
        <v>257</v>
      </c>
      <c r="B273" s="140" t="s">
        <v>590</v>
      </c>
      <c r="C273" s="271" t="s">
        <v>640</v>
      </c>
      <c r="D273" s="259"/>
      <c r="E273" s="259"/>
      <c r="F273" s="259"/>
      <c r="G273" s="259"/>
      <c r="H273" s="259"/>
      <c r="I273" s="259"/>
      <c r="J273" s="259"/>
      <c r="K273" s="259"/>
      <c r="L273" s="260">
        <f t="shared" si="14"/>
        <v>0</v>
      </c>
      <c r="M273" s="260">
        <f t="shared" si="14"/>
        <v>0</v>
      </c>
    </row>
    <row r="274" spans="1:13" s="261" customFormat="1" x14ac:dyDescent="0.2">
      <c r="A274" s="257">
        <v>258</v>
      </c>
      <c r="B274" s="140" t="s">
        <v>592</v>
      </c>
      <c r="C274" s="271" t="s">
        <v>641</v>
      </c>
      <c r="D274" s="259"/>
      <c r="E274" s="259"/>
      <c r="F274" s="259"/>
      <c r="G274" s="259"/>
      <c r="H274" s="259"/>
      <c r="I274" s="259"/>
      <c r="J274" s="259"/>
      <c r="K274" s="259"/>
      <c r="L274" s="260">
        <f t="shared" si="14"/>
        <v>0</v>
      </c>
      <c r="M274" s="260">
        <f t="shared" si="14"/>
        <v>0</v>
      </c>
    </row>
    <row r="275" spans="1:13" s="261" customFormat="1" x14ac:dyDescent="0.2">
      <c r="A275" s="257">
        <v>259</v>
      </c>
      <c r="B275" s="140" t="s">
        <v>594</v>
      </c>
      <c r="C275" s="271" t="s">
        <v>642</v>
      </c>
      <c r="D275" s="259"/>
      <c r="E275" s="259"/>
      <c r="F275" s="259"/>
      <c r="G275" s="259"/>
      <c r="H275" s="259"/>
      <c r="I275" s="259"/>
      <c r="J275" s="259"/>
      <c r="K275" s="259"/>
      <c r="L275" s="260">
        <f t="shared" si="14"/>
        <v>0</v>
      </c>
      <c r="M275" s="260">
        <f t="shared" si="14"/>
        <v>0</v>
      </c>
    </row>
    <row r="276" spans="1:13" s="261" customFormat="1" ht="25.5" x14ac:dyDescent="0.2">
      <c r="A276" s="257">
        <v>260</v>
      </c>
      <c r="B276" s="140" t="s">
        <v>596</v>
      </c>
      <c r="C276" s="271" t="s">
        <v>643</v>
      </c>
      <c r="D276" s="259"/>
      <c r="E276" s="259"/>
      <c r="F276" s="259"/>
      <c r="G276" s="259"/>
      <c r="H276" s="259"/>
      <c r="I276" s="259"/>
      <c r="J276" s="259"/>
      <c r="K276" s="259"/>
      <c r="L276" s="260">
        <f t="shared" si="14"/>
        <v>0</v>
      </c>
      <c r="M276" s="260">
        <f t="shared" si="14"/>
        <v>0</v>
      </c>
    </row>
    <row r="277" spans="1:13" s="261" customFormat="1" ht="25.5" x14ac:dyDescent="0.2">
      <c r="A277" s="257">
        <v>261</v>
      </c>
      <c r="B277" s="140" t="s">
        <v>598</v>
      </c>
      <c r="C277" s="271" t="s">
        <v>644</v>
      </c>
      <c r="D277" s="259"/>
      <c r="E277" s="259"/>
      <c r="F277" s="259"/>
      <c r="G277" s="259"/>
      <c r="H277" s="259"/>
      <c r="I277" s="259"/>
      <c r="J277" s="259"/>
      <c r="K277" s="259"/>
      <c r="L277" s="260">
        <f t="shared" si="14"/>
        <v>0</v>
      </c>
      <c r="M277" s="260">
        <f t="shared" si="14"/>
        <v>0</v>
      </c>
    </row>
    <row r="278" spans="1:13" s="261" customFormat="1" x14ac:dyDescent="0.2">
      <c r="A278" s="257">
        <v>262</v>
      </c>
      <c r="B278" s="140" t="s">
        <v>600</v>
      </c>
      <c r="C278" s="271" t="s">
        <v>645</v>
      </c>
      <c r="D278" s="259"/>
      <c r="E278" s="259"/>
      <c r="F278" s="259"/>
      <c r="G278" s="259"/>
      <c r="H278" s="259"/>
      <c r="I278" s="259"/>
      <c r="J278" s="259"/>
      <c r="K278" s="259"/>
      <c r="L278" s="260">
        <f t="shared" si="14"/>
        <v>0</v>
      </c>
      <c r="M278" s="260">
        <f t="shared" si="14"/>
        <v>0</v>
      </c>
    </row>
    <row r="279" spans="1:13" s="261" customFormat="1" x14ac:dyDescent="0.2">
      <c r="A279" s="257">
        <v>263</v>
      </c>
      <c r="B279" s="140" t="s">
        <v>602</v>
      </c>
      <c r="C279" s="271" t="s">
        <v>646</v>
      </c>
      <c r="D279" s="259"/>
      <c r="E279" s="259"/>
      <c r="F279" s="259"/>
      <c r="G279" s="259"/>
      <c r="H279" s="259"/>
      <c r="I279" s="259"/>
      <c r="J279" s="259"/>
      <c r="K279" s="259"/>
      <c r="L279" s="260">
        <f t="shared" si="14"/>
        <v>0</v>
      </c>
      <c r="M279" s="260">
        <f t="shared" si="14"/>
        <v>0</v>
      </c>
    </row>
    <row r="280" spans="1:13" s="266" customFormat="1" ht="25.5" x14ac:dyDescent="0.2">
      <c r="A280" s="262">
        <v>264</v>
      </c>
      <c r="B280" s="253" t="s">
        <v>647</v>
      </c>
      <c r="C280" s="264" t="s">
        <v>648</v>
      </c>
      <c r="D280" s="144"/>
      <c r="E280" s="144"/>
      <c r="F280" s="144"/>
      <c r="G280" s="144"/>
      <c r="H280" s="144"/>
      <c r="I280" s="144"/>
      <c r="J280" s="144"/>
      <c r="K280" s="144"/>
      <c r="L280" s="144">
        <f t="shared" si="14"/>
        <v>0</v>
      </c>
      <c r="M280" s="144">
        <f t="shared" si="14"/>
        <v>0</v>
      </c>
    </row>
    <row r="281" spans="1:13" s="261" customFormat="1" x14ac:dyDescent="0.2">
      <c r="A281" s="257">
        <v>265</v>
      </c>
      <c r="B281" s="272" t="s">
        <v>606</v>
      </c>
      <c r="C281" s="271" t="s">
        <v>649</v>
      </c>
      <c r="D281" s="259"/>
      <c r="E281" s="259"/>
      <c r="F281" s="259"/>
      <c r="G281" s="259"/>
      <c r="H281" s="259"/>
      <c r="I281" s="259"/>
      <c r="J281" s="259"/>
      <c r="K281" s="259"/>
      <c r="L281" s="260">
        <f t="shared" si="14"/>
        <v>0</v>
      </c>
      <c r="M281" s="260">
        <f t="shared" si="14"/>
        <v>0</v>
      </c>
    </row>
    <row r="282" spans="1:13" s="261" customFormat="1" x14ac:dyDescent="0.2">
      <c r="A282" s="257">
        <v>266</v>
      </c>
      <c r="B282" s="272" t="s">
        <v>608</v>
      </c>
      <c r="C282" s="271" t="s">
        <v>650</v>
      </c>
      <c r="D282" s="259"/>
      <c r="E282" s="259"/>
      <c r="F282" s="259"/>
      <c r="G282" s="259"/>
      <c r="H282" s="259"/>
      <c r="I282" s="259"/>
      <c r="J282" s="259"/>
      <c r="K282" s="259"/>
      <c r="L282" s="260">
        <f t="shared" si="14"/>
        <v>0</v>
      </c>
      <c r="M282" s="260">
        <f t="shared" si="14"/>
        <v>0</v>
      </c>
    </row>
    <row r="283" spans="1:13" s="261" customFormat="1" x14ac:dyDescent="0.2">
      <c r="A283" s="257">
        <v>267</v>
      </c>
      <c r="B283" s="272" t="s">
        <v>610</v>
      </c>
      <c r="C283" s="271" t="s">
        <v>651</v>
      </c>
      <c r="D283" s="259"/>
      <c r="E283" s="259"/>
      <c r="F283" s="259"/>
      <c r="G283" s="259"/>
      <c r="H283" s="259"/>
      <c r="I283" s="259"/>
      <c r="J283" s="259"/>
      <c r="K283" s="259"/>
      <c r="L283" s="260">
        <f t="shared" si="14"/>
        <v>0</v>
      </c>
      <c r="M283" s="260">
        <f t="shared" si="14"/>
        <v>0</v>
      </c>
    </row>
    <row r="284" spans="1:13" s="261" customFormat="1" x14ac:dyDescent="0.2">
      <c r="A284" s="257">
        <v>268</v>
      </c>
      <c r="B284" s="272" t="s">
        <v>612</v>
      </c>
      <c r="C284" s="271" t="s">
        <v>652</v>
      </c>
      <c r="D284" s="259"/>
      <c r="E284" s="259"/>
      <c r="F284" s="259"/>
      <c r="G284" s="259"/>
      <c r="H284" s="259"/>
      <c r="I284" s="259"/>
      <c r="J284" s="259"/>
      <c r="K284" s="259"/>
      <c r="L284" s="260">
        <f t="shared" si="14"/>
        <v>0</v>
      </c>
      <c r="M284" s="260">
        <f t="shared" si="14"/>
        <v>0</v>
      </c>
    </row>
    <row r="285" spans="1:13" s="261" customFormat="1" x14ac:dyDescent="0.2">
      <c r="A285" s="257">
        <v>269</v>
      </c>
      <c r="B285" s="272" t="s">
        <v>614</v>
      </c>
      <c r="C285" s="271" t="s">
        <v>653</v>
      </c>
      <c r="D285" s="259"/>
      <c r="E285" s="259"/>
      <c r="F285" s="259"/>
      <c r="G285" s="259"/>
      <c r="H285" s="259"/>
      <c r="I285" s="259"/>
      <c r="J285" s="259"/>
      <c r="K285" s="259"/>
      <c r="L285" s="260">
        <f t="shared" si="14"/>
        <v>0</v>
      </c>
      <c r="M285" s="260">
        <f t="shared" si="14"/>
        <v>0</v>
      </c>
    </row>
    <row r="286" spans="1:13" s="261" customFormat="1" ht="25.5" x14ac:dyDescent="0.2">
      <c r="A286" s="257">
        <v>270</v>
      </c>
      <c r="B286" s="272" t="s">
        <v>616</v>
      </c>
      <c r="C286" s="271" t="s">
        <v>654</v>
      </c>
      <c r="D286" s="259"/>
      <c r="E286" s="259"/>
      <c r="F286" s="259"/>
      <c r="G286" s="259"/>
      <c r="H286" s="259"/>
      <c r="I286" s="259"/>
      <c r="J286" s="259"/>
      <c r="K286" s="259"/>
      <c r="L286" s="260">
        <f t="shared" si="14"/>
        <v>0</v>
      </c>
      <c r="M286" s="260">
        <f t="shared" si="14"/>
        <v>0</v>
      </c>
    </row>
    <row r="287" spans="1:13" s="261" customFormat="1" ht="25.5" x14ac:dyDescent="0.2">
      <c r="A287" s="257">
        <v>271</v>
      </c>
      <c r="B287" s="272" t="s">
        <v>618</v>
      </c>
      <c r="C287" s="271" t="s">
        <v>655</v>
      </c>
      <c r="D287" s="259"/>
      <c r="E287" s="259"/>
      <c r="F287" s="259"/>
      <c r="G287" s="259"/>
      <c r="H287" s="259"/>
      <c r="I287" s="259"/>
      <c r="J287" s="259"/>
      <c r="K287" s="259"/>
      <c r="L287" s="260">
        <f t="shared" si="14"/>
        <v>0</v>
      </c>
      <c r="M287" s="260">
        <f t="shared" si="14"/>
        <v>0</v>
      </c>
    </row>
    <row r="288" spans="1:13" s="261" customFormat="1" x14ac:dyDescent="0.2">
      <c r="A288" s="257">
        <v>272</v>
      </c>
      <c r="B288" s="272" t="s">
        <v>620</v>
      </c>
      <c r="C288" s="271" t="s">
        <v>656</v>
      </c>
      <c r="D288" s="259"/>
      <c r="E288" s="259"/>
      <c r="F288" s="259"/>
      <c r="G288" s="259"/>
      <c r="H288" s="259"/>
      <c r="I288" s="259"/>
      <c r="J288" s="259"/>
      <c r="K288" s="259"/>
      <c r="L288" s="260">
        <f t="shared" si="14"/>
        <v>0</v>
      </c>
      <c r="M288" s="260">
        <f t="shared" si="14"/>
        <v>0</v>
      </c>
    </row>
    <row r="289" spans="1:13" s="261" customFormat="1" x14ac:dyDescent="0.2">
      <c r="A289" s="257">
        <v>273</v>
      </c>
      <c r="B289" s="272" t="s">
        <v>622</v>
      </c>
      <c r="C289" s="271" t="s">
        <v>657</v>
      </c>
      <c r="D289" s="259"/>
      <c r="E289" s="259"/>
      <c r="F289" s="259"/>
      <c r="G289" s="259"/>
      <c r="H289" s="259"/>
      <c r="I289" s="259"/>
      <c r="J289" s="259"/>
      <c r="K289" s="259"/>
      <c r="L289" s="260">
        <f t="shared" si="14"/>
        <v>0</v>
      </c>
      <c r="M289" s="260">
        <f t="shared" si="14"/>
        <v>0</v>
      </c>
    </row>
    <row r="290" spans="1:13" s="261" customFormat="1" x14ac:dyDescent="0.2">
      <c r="A290" s="257">
        <v>274</v>
      </c>
      <c r="B290" s="272" t="s">
        <v>624</v>
      </c>
      <c r="C290" s="271" t="s">
        <v>658</v>
      </c>
      <c r="D290" s="259"/>
      <c r="E290" s="259"/>
      <c r="F290" s="259"/>
      <c r="G290" s="259"/>
      <c r="H290" s="259"/>
      <c r="I290" s="259"/>
      <c r="J290" s="259"/>
      <c r="K290" s="259"/>
      <c r="L290" s="260">
        <f t="shared" si="14"/>
        <v>0</v>
      </c>
      <c r="M290" s="260">
        <f t="shared" si="14"/>
        <v>0</v>
      </c>
    </row>
    <row r="291" spans="1:13" s="261" customFormat="1" x14ac:dyDescent="0.2">
      <c r="A291" s="257">
        <v>275</v>
      </c>
      <c r="B291" s="272" t="s">
        <v>626</v>
      </c>
      <c r="C291" s="271" t="s">
        <v>659</v>
      </c>
      <c r="D291" s="259"/>
      <c r="E291" s="259"/>
      <c r="F291" s="259"/>
      <c r="G291" s="259"/>
      <c r="H291" s="259"/>
      <c r="I291" s="259"/>
      <c r="J291" s="259"/>
      <c r="K291" s="259"/>
      <c r="L291" s="260">
        <f t="shared" si="14"/>
        <v>0</v>
      </c>
      <c r="M291" s="260">
        <f t="shared" si="14"/>
        <v>0</v>
      </c>
    </row>
    <row r="292" spans="1:13" s="553" customFormat="1" x14ac:dyDescent="0.2">
      <c r="A292" s="550">
        <v>276</v>
      </c>
      <c r="B292" s="558" t="s">
        <v>660</v>
      </c>
      <c r="C292" s="551" t="s">
        <v>661</v>
      </c>
      <c r="D292" s="552"/>
      <c r="E292" s="552"/>
      <c r="F292" s="552"/>
      <c r="G292" s="552"/>
      <c r="H292" s="552"/>
      <c r="I292" s="552"/>
      <c r="J292" s="552"/>
      <c r="K292" s="552"/>
      <c r="L292" s="552">
        <f t="shared" si="14"/>
        <v>0</v>
      </c>
      <c r="M292" s="552">
        <f t="shared" si="14"/>
        <v>0</v>
      </c>
    </row>
    <row r="293" spans="1:13" x14ac:dyDescent="0.2">
      <c r="A293" s="262"/>
      <c r="B293" s="262"/>
      <c r="C293" s="264"/>
      <c r="E293" s="246"/>
      <c r="F293" s="246"/>
      <c r="G293" s="135"/>
      <c r="H293" s="246"/>
      <c r="I293" s="246"/>
      <c r="J293" s="246"/>
      <c r="K293" s="135"/>
      <c r="L293" s="244"/>
      <c r="M293" s="244"/>
    </row>
    <row r="294" spans="1:13" s="266" customFormat="1" ht="25.5" x14ac:dyDescent="0.2">
      <c r="A294" s="252">
        <v>277</v>
      </c>
      <c r="B294" s="240" t="s">
        <v>662</v>
      </c>
      <c r="C294" s="264" t="s">
        <v>663</v>
      </c>
      <c r="D294" s="144">
        <f t="shared" ref="D294:K294" si="15">SUM(D292,D265,D238,D228,D193,D85,D48)</f>
        <v>881722000</v>
      </c>
      <c r="E294" s="144">
        <f>SUM(E292,E265,E238,E228,E193,E85,E48)</f>
        <v>1351076964</v>
      </c>
      <c r="F294" s="144">
        <f t="shared" si="15"/>
        <v>0</v>
      </c>
      <c r="G294" s="144">
        <f t="shared" si="15"/>
        <v>584000</v>
      </c>
      <c r="H294" s="144">
        <f t="shared" si="15"/>
        <v>9835000</v>
      </c>
      <c r="I294" s="144">
        <f t="shared" si="15"/>
        <v>9835000</v>
      </c>
      <c r="J294" s="144">
        <f t="shared" si="15"/>
        <v>500000</v>
      </c>
      <c r="K294" s="144">
        <f t="shared" si="15"/>
        <v>500000</v>
      </c>
      <c r="L294" s="144">
        <f>SUM(L292,L265,L238,L228,L193,L85,L48)</f>
        <v>892057000</v>
      </c>
      <c r="M294" s="144">
        <f>SUM(M292,M265,M238,M228,M193,M85,M48)</f>
        <v>1361995964</v>
      </c>
    </row>
    <row r="295" spans="1:13" x14ac:dyDescent="0.2">
      <c r="A295" s="239"/>
      <c r="D295" s="285"/>
      <c r="E295" s="285"/>
      <c r="F295" s="285"/>
      <c r="G295" s="293"/>
      <c r="H295" s="285"/>
      <c r="I295" s="285"/>
      <c r="J295" s="285"/>
      <c r="K295" s="293"/>
      <c r="L295" s="437"/>
      <c r="M295" s="437"/>
    </row>
    <row r="296" spans="1:13" ht="25.5" x14ac:dyDescent="0.2">
      <c r="A296" s="143"/>
      <c r="B296" s="134" t="s">
        <v>664</v>
      </c>
      <c r="C296" s="267" t="s">
        <v>665</v>
      </c>
      <c r="E296" s="246"/>
      <c r="F296" s="246"/>
      <c r="G296" s="135"/>
      <c r="H296" s="246"/>
      <c r="I296" s="246"/>
      <c r="J296" s="246"/>
      <c r="K296" s="135"/>
      <c r="L296" s="244">
        <f t="shared" ref="L296:M319" si="16">SUM(J296,H296,F296,D296)</f>
        <v>0</v>
      </c>
      <c r="M296" s="244">
        <f t="shared" si="16"/>
        <v>0</v>
      </c>
    </row>
    <row r="297" spans="1:13" ht="25.5" x14ac:dyDescent="0.2">
      <c r="A297" s="143"/>
      <c r="B297" s="134" t="s">
        <v>666</v>
      </c>
      <c r="C297" s="267" t="s">
        <v>667</v>
      </c>
      <c r="E297" s="246"/>
      <c r="F297" s="246"/>
      <c r="G297" s="135"/>
      <c r="H297" s="246"/>
      <c r="I297" s="246"/>
      <c r="J297" s="246"/>
      <c r="K297" s="135"/>
      <c r="L297" s="244">
        <f t="shared" si="16"/>
        <v>0</v>
      </c>
      <c r="M297" s="244">
        <f t="shared" si="16"/>
        <v>0</v>
      </c>
    </row>
    <row r="298" spans="1:13" s="266" customFormat="1" ht="25.5" x14ac:dyDescent="0.2">
      <c r="A298" s="262"/>
      <c r="B298" s="241" t="s">
        <v>668</v>
      </c>
      <c r="C298" s="264" t="s">
        <v>669</v>
      </c>
      <c r="D298" s="144"/>
      <c r="E298" s="144"/>
      <c r="F298" s="144"/>
      <c r="G298" s="144"/>
      <c r="H298" s="144"/>
      <c r="I298" s="144"/>
      <c r="J298" s="144"/>
      <c r="K298" s="144"/>
      <c r="L298" s="144">
        <f t="shared" si="16"/>
        <v>0</v>
      </c>
      <c r="M298" s="144">
        <f t="shared" si="16"/>
        <v>0</v>
      </c>
    </row>
    <row r="299" spans="1:13" s="275" customFormat="1" ht="38.25" x14ac:dyDescent="0.2">
      <c r="A299" s="273"/>
      <c r="B299" s="140" t="s">
        <v>670</v>
      </c>
      <c r="C299" s="274" t="s">
        <v>671</v>
      </c>
      <c r="D299" s="259"/>
      <c r="E299" s="259"/>
      <c r="F299" s="259"/>
      <c r="G299" s="138"/>
      <c r="H299" s="259"/>
      <c r="I299" s="259"/>
      <c r="J299" s="259"/>
      <c r="K299" s="138"/>
      <c r="L299" s="260">
        <f t="shared" si="16"/>
        <v>0</v>
      </c>
      <c r="M299" s="260">
        <f t="shared" si="16"/>
        <v>0</v>
      </c>
    </row>
    <row r="300" spans="1:13" s="275" customFormat="1" ht="25.5" x14ac:dyDescent="0.2">
      <c r="A300" s="273"/>
      <c r="B300" s="140" t="s">
        <v>672</v>
      </c>
      <c r="C300" s="274" t="s">
        <v>673</v>
      </c>
      <c r="D300" s="259"/>
      <c r="E300" s="259"/>
      <c r="F300" s="259"/>
      <c r="G300" s="138"/>
      <c r="H300" s="259"/>
      <c r="I300" s="259"/>
      <c r="J300" s="259"/>
      <c r="K300" s="138"/>
      <c r="L300" s="260">
        <f t="shared" si="16"/>
        <v>0</v>
      </c>
      <c r="M300" s="260">
        <f t="shared" si="16"/>
        <v>0</v>
      </c>
    </row>
    <row r="301" spans="1:13" s="247" customFormat="1" x14ac:dyDescent="0.2">
      <c r="A301" s="143"/>
      <c r="B301" s="136" t="s">
        <v>674</v>
      </c>
      <c r="C301" s="267" t="s">
        <v>675</v>
      </c>
      <c r="D301" s="244"/>
      <c r="E301" s="244"/>
      <c r="F301" s="244"/>
      <c r="G301" s="144"/>
      <c r="H301" s="244"/>
      <c r="I301" s="244"/>
      <c r="J301" s="244"/>
      <c r="K301" s="144"/>
      <c r="L301" s="244">
        <f t="shared" si="16"/>
        <v>0</v>
      </c>
      <c r="M301" s="244">
        <f t="shared" si="16"/>
        <v>0</v>
      </c>
    </row>
    <row r="302" spans="1:13" s="247" customFormat="1" ht="25.5" x14ac:dyDescent="0.2">
      <c r="A302" s="262"/>
      <c r="B302" s="255" t="s">
        <v>676</v>
      </c>
      <c r="C302" s="264" t="s">
        <v>677</v>
      </c>
      <c r="D302" s="144"/>
      <c r="E302" s="144"/>
      <c r="F302" s="144"/>
      <c r="G302" s="144"/>
      <c r="H302" s="144"/>
      <c r="I302" s="144"/>
      <c r="J302" s="144"/>
      <c r="K302" s="144"/>
      <c r="L302" s="144">
        <f t="shared" si="16"/>
        <v>0</v>
      </c>
      <c r="M302" s="144">
        <f t="shared" si="16"/>
        <v>0</v>
      </c>
    </row>
    <row r="303" spans="1:13" s="261" customFormat="1" x14ac:dyDescent="0.2">
      <c r="A303" s="270"/>
      <c r="B303" s="140" t="s">
        <v>678</v>
      </c>
      <c r="C303" s="271" t="s">
        <v>679</v>
      </c>
      <c r="D303" s="259"/>
      <c r="E303" s="259"/>
      <c r="F303" s="259"/>
      <c r="G303" s="138"/>
      <c r="H303" s="259"/>
      <c r="I303" s="259"/>
      <c r="J303" s="259"/>
      <c r="K303" s="138"/>
      <c r="L303" s="260">
        <f t="shared" si="16"/>
        <v>0</v>
      </c>
      <c r="M303" s="260">
        <f t="shared" si="16"/>
        <v>0</v>
      </c>
    </row>
    <row r="304" spans="1:13" s="261" customFormat="1" x14ac:dyDescent="0.2">
      <c r="A304" s="270"/>
      <c r="B304" s="140" t="s">
        <v>680</v>
      </c>
      <c r="C304" s="271" t="s">
        <v>681</v>
      </c>
      <c r="D304" s="259"/>
      <c r="E304" s="259"/>
      <c r="F304" s="259"/>
      <c r="G304" s="145"/>
      <c r="H304" s="259"/>
      <c r="I304" s="259"/>
      <c r="J304" s="259"/>
      <c r="K304" s="145"/>
      <c r="L304" s="260">
        <f t="shared" si="16"/>
        <v>0</v>
      </c>
      <c r="M304" s="260">
        <f t="shared" si="16"/>
        <v>0</v>
      </c>
    </row>
    <row r="305" spans="1:13" x14ac:dyDescent="0.2">
      <c r="A305" s="143"/>
      <c r="B305" s="134" t="s">
        <v>682</v>
      </c>
      <c r="C305" s="267" t="s">
        <v>683</v>
      </c>
      <c r="E305" s="246"/>
      <c r="F305" s="246"/>
      <c r="G305" s="146"/>
      <c r="H305" s="246"/>
      <c r="I305" s="246"/>
      <c r="J305" s="246"/>
      <c r="K305" s="146"/>
      <c r="L305" s="244">
        <f t="shared" si="16"/>
        <v>0</v>
      </c>
      <c r="M305" s="244">
        <f t="shared" si="16"/>
        <v>0</v>
      </c>
    </row>
    <row r="306" spans="1:13" x14ac:dyDescent="0.2">
      <c r="A306" s="143"/>
      <c r="B306" s="134" t="s">
        <v>684</v>
      </c>
      <c r="C306" s="267" t="s">
        <v>685</v>
      </c>
      <c r="E306" s="246"/>
      <c r="F306" s="246"/>
      <c r="G306" s="146"/>
      <c r="H306" s="246"/>
      <c r="I306" s="246"/>
      <c r="J306" s="246"/>
      <c r="K306" s="146"/>
      <c r="L306" s="244">
        <f t="shared" si="16"/>
        <v>0</v>
      </c>
      <c r="M306" s="244">
        <f t="shared" si="16"/>
        <v>0</v>
      </c>
    </row>
    <row r="307" spans="1:13" x14ac:dyDescent="0.2">
      <c r="A307" s="143"/>
      <c r="B307" s="134" t="s">
        <v>686</v>
      </c>
      <c r="C307" s="267" t="s">
        <v>687</v>
      </c>
      <c r="E307" s="246"/>
      <c r="F307" s="246"/>
      <c r="G307" s="146"/>
      <c r="H307" s="246"/>
      <c r="I307" s="246"/>
      <c r="J307" s="246"/>
      <c r="K307" s="146"/>
      <c r="L307" s="244">
        <f t="shared" si="16"/>
        <v>0</v>
      </c>
      <c r="M307" s="244">
        <f t="shared" si="16"/>
        <v>0</v>
      </c>
    </row>
    <row r="308" spans="1:13" s="247" customFormat="1" x14ac:dyDescent="0.2">
      <c r="A308" s="143"/>
      <c r="B308" s="276" t="s">
        <v>688</v>
      </c>
      <c r="C308" s="267" t="s">
        <v>689</v>
      </c>
      <c r="D308" s="244"/>
      <c r="E308" s="244"/>
      <c r="F308" s="244"/>
      <c r="G308" s="144"/>
      <c r="H308" s="244"/>
      <c r="I308" s="244"/>
      <c r="J308" s="244"/>
      <c r="K308" s="144"/>
      <c r="L308" s="244">
        <f t="shared" si="16"/>
        <v>0</v>
      </c>
      <c r="M308" s="244">
        <f t="shared" si="16"/>
        <v>0</v>
      </c>
    </row>
    <row r="309" spans="1:13" s="266" customFormat="1" x14ac:dyDescent="0.2">
      <c r="A309" s="262"/>
      <c r="B309" s="255" t="s">
        <v>690</v>
      </c>
      <c r="C309" s="264" t="s">
        <v>691</v>
      </c>
      <c r="D309" s="144">
        <f t="shared" ref="D309:K309" si="17">SUM(D310:D311)</f>
        <v>632613000</v>
      </c>
      <c r="E309" s="144">
        <f t="shared" si="17"/>
        <v>632131229</v>
      </c>
      <c r="F309" s="144">
        <f t="shared" si="17"/>
        <v>726000</v>
      </c>
      <c r="G309" s="144">
        <f t="shared" si="17"/>
        <v>725715</v>
      </c>
      <c r="H309" s="144">
        <f t="shared" si="17"/>
        <v>6968000</v>
      </c>
      <c r="I309" s="144">
        <f t="shared" si="17"/>
        <v>6967805</v>
      </c>
      <c r="J309" s="144">
        <f t="shared" si="17"/>
        <v>957000</v>
      </c>
      <c r="K309" s="144">
        <f t="shared" si="17"/>
        <v>956744</v>
      </c>
      <c r="L309" s="144">
        <f t="shared" si="16"/>
        <v>641264000</v>
      </c>
      <c r="M309" s="144">
        <f t="shared" si="16"/>
        <v>640781493</v>
      </c>
    </row>
    <row r="310" spans="1:13" x14ac:dyDescent="0.2">
      <c r="A310" s="143"/>
      <c r="B310" s="134" t="s">
        <v>692</v>
      </c>
      <c r="C310" s="267" t="s">
        <v>693</v>
      </c>
      <c r="D310" s="246">
        <v>632613000</v>
      </c>
      <c r="E310" s="246">
        <v>632131229</v>
      </c>
      <c r="F310" s="246">
        <v>726000</v>
      </c>
      <c r="G310" s="246">
        <v>725715</v>
      </c>
      <c r="H310" s="246">
        <v>6968000</v>
      </c>
      <c r="I310" s="246">
        <v>6967805</v>
      </c>
      <c r="J310" s="246">
        <v>957000</v>
      </c>
      <c r="K310" s="246">
        <v>956744</v>
      </c>
      <c r="L310" s="244">
        <f t="shared" si="16"/>
        <v>641264000</v>
      </c>
      <c r="M310" s="244">
        <f t="shared" si="16"/>
        <v>640781493</v>
      </c>
    </row>
    <row r="311" spans="1:13" x14ac:dyDescent="0.2">
      <c r="A311" s="143"/>
      <c r="B311" s="134" t="s">
        <v>694</v>
      </c>
      <c r="C311" s="267" t="s">
        <v>695</v>
      </c>
      <c r="E311" s="246"/>
      <c r="F311" s="246"/>
      <c r="G311" s="135"/>
      <c r="H311" s="246"/>
      <c r="I311" s="246"/>
      <c r="J311" s="246"/>
      <c r="K311" s="246"/>
      <c r="L311" s="244">
        <f t="shared" si="16"/>
        <v>0</v>
      </c>
      <c r="M311" s="244">
        <f t="shared" si="16"/>
        <v>0</v>
      </c>
    </row>
    <row r="312" spans="1:13" x14ac:dyDescent="0.2">
      <c r="A312" s="143"/>
      <c r="B312" s="276" t="s">
        <v>696</v>
      </c>
      <c r="C312" s="267" t="s">
        <v>697</v>
      </c>
      <c r="E312" s="246"/>
      <c r="F312" s="246"/>
      <c r="G312" s="135"/>
      <c r="H312" s="246"/>
      <c r="I312" s="246"/>
      <c r="J312" s="246"/>
      <c r="K312" s="246"/>
      <c r="L312" s="244">
        <f t="shared" si="16"/>
        <v>0</v>
      </c>
      <c r="M312" s="244">
        <f t="shared" si="16"/>
        <v>0</v>
      </c>
    </row>
    <row r="313" spans="1:13" x14ac:dyDescent="0.2">
      <c r="A313" s="143"/>
      <c r="B313" s="276" t="s">
        <v>698</v>
      </c>
      <c r="C313" s="267" t="s">
        <v>699</v>
      </c>
      <c r="E313" s="246"/>
      <c r="F313" s="246"/>
      <c r="G313" s="135"/>
      <c r="H313" s="246"/>
      <c r="I313" s="246"/>
      <c r="J313" s="246"/>
      <c r="K313" s="246"/>
      <c r="L313" s="244">
        <f t="shared" si="16"/>
        <v>0</v>
      </c>
      <c r="M313" s="244">
        <f t="shared" si="16"/>
        <v>0</v>
      </c>
    </row>
    <row r="314" spans="1:13" x14ac:dyDescent="0.2">
      <c r="A314" s="143"/>
      <c r="B314" s="276" t="s">
        <v>700</v>
      </c>
      <c r="C314" s="267" t="s">
        <v>701</v>
      </c>
      <c r="E314" s="246"/>
      <c r="F314" s="246">
        <v>185281000</v>
      </c>
      <c r="G314" s="246">
        <f>'kiadás részletes'!G341</f>
        <v>189421485</v>
      </c>
      <c r="H314" s="246">
        <f>SUM('kiadás részletes'!H338-'bevétel részletes'!H228-H310)</f>
        <v>289050000</v>
      </c>
      <c r="I314" s="246">
        <f>SUM('kiadás részletes'!I338-'bevétel részletes'!I228-I310)</f>
        <v>292550195</v>
      </c>
      <c r="J314" s="246">
        <f>SUM('kiadás részletes'!J338-'bevétel részletes'!J228-J310)</f>
        <v>65255000</v>
      </c>
      <c r="K314" s="246">
        <f>SUM('kiadás részletes'!K338-'bevétel részletes'!K228-K310)</f>
        <v>65255256</v>
      </c>
      <c r="L314" s="244">
        <f t="shared" si="16"/>
        <v>539586000</v>
      </c>
      <c r="M314" s="244">
        <f t="shared" si="16"/>
        <v>547226936</v>
      </c>
    </row>
    <row r="315" spans="1:13" x14ac:dyDescent="0.2">
      <c r="A315" s="143"/>
      <c r="B315" s="276" t="s">
        <v>702</v>
      </c>
      <c r="C315" s="267" t="s">
        <v>703</v>
      </c>
      <c r="E315" s="246"/>
      <c r="F315" s="246"/>
      <c r="G315" s="135"/>
      <c r="H315" s="246"/>
      <c r="I315" s="246"/>
      <c r="J315" s="246"/>
      <c r="K315" s="246"/>
      <c r="L315" s="244">
        <f t="shared" si="16"/>
        <v>0</v>
      </c>
      <c r="M315" s="244">
        <f t="shared" si="16"/>
        <v>0</v>
      </c>
    </row>
    <row r="316" spans="1:13" s="247" customFormat="1" x14ac:dyDescent="0.2">
      <c r="A316" s="143"/>
      <c r="B316" s="276" t="s">
        <v>704</v>
      </c>
      <c r="C316" s="267" t="s">
        <v>705</v>
      </c>
      <c r="D316" s="244"/>
      <c r="E316" s="244"/>
      <c r="F316" s="244"/>
      <c r="G316" s="144"/>
      <c r="H316" s="244"/>
      <c r="I316" s="244"/>
      <c r="J316" s="244"/>
      <c r="K316" s="244"/>
      <c r="L316" s="244">
        <f t="shared" si="16"/>
        <v>0</v>
      </c>
      <c r="M316" s="244">
        <f t="shared" si="16"/>
        <v>0</v>
      </c>
    </row>
    <row r="317" spans="1:13" x14ac:dyDescent="0.2">
      <c r="A317" s="143"/>
      <c r="B317" s="134" t="s">
        <v>706</v>
      </c>
      <c r="C317" s="267" t="s">
        <v>707</v>
      </c>
      <c r="E317" s="246"/>
      <c r="F317" s="246"/>
      <c r="G317" s="135"/>
      <c r="H317" s="246"/>
      <c r="I317" s="246"/>
      <c r="J317" s="246"/>
      <c r="K317" s="246"/>
      <c r="L317" s="244">
        <f t="shared" si="16"/>
        <v>0</v>
      </c>
      <c r="M317" s="244">
        <f t="shared" si="16"/>
        <v>0</v>
      </c>
    </row>
    <row r="318" spans="1:13" x14ac:dyDescent="0.2">
      <c r="A318" s="143"/>
      <c r="B318" s="134" t="s">
        <v>708</v>
      </c>
      <c r="C318" s="267" t="s">
        <v>709</v>
      </c>
      <c r="E318" s="246"/>
      <c r="F318" s="246"/>
      <c r="G318" s="135"/>
      <c r="H318" s="246"/>
      <c r="I318" s="246"/>
      <c r="J318" s="246"/>
      <c r="K318" s="246"/>
      <c r="L318" s="244">
        <f t="shared" si="16"/>
        <v>0</v>
      </c>
      <c r="M318" s="244">
        <f t="shared" si="16"/>
        <v>0</v>
      </c>
    </row>
    <row r="319" spans="1:13" x14ac:dyDescent="0.2">
      <c r="A319" s="143"/>
      <c r="B319" s="276" t="s">
        <v>710</v>
      </c>
      <c r="C319" s="267" t="s">
        <v>711</v>
      </c>
      <c r="E319" s="246"/>
      <c r="F319" s="246"/>
      <c r="G319" s="135"/>
      <c r="H319" s="246"/>
      <c r="I319" s="246"/>
      <c r="J319" s="246"/>
      <c r="K319" s="246"/>
      <c r="L319" s="244">
        <f t="shared" si="16"/>
        <v>0</v>
      </c>
      <c r="M319" s="244">
        <f t="shared" si="16"/>
        <v>0</v>
      </c>
    </row>
    <row r="320" spans="1:13" s="265" customFormat="1" x14ac:dyDescent="0.2">
      <c r="A320" s="262"/>
      <c r="B320" s="255" t="s">
        <v>712</v>
      </c>
      <c r="C320" s="264" t="s">
        <v>713</v>
      </c>
      <c r="D320" s="135">
        <f>SUM(D319,D316,D315,D314,D313,D312,D309,D308,D301)</f>
        <v>632613000</v>
      </c>
      <c r="E320" s="135">
        <f>SUM(E319,E316,E315,E314,E313,E312,E309,E308,E301)</f>
        <v>632131229</v>
      </c>
      <c r="F320" s="135">
        <f t="shared" ref="F320:K320" si="18">SUM(F301,F308,F309,F312,F313,F314,F315,F316,F319)</f>
        <v>186007000</v>
      </c>
      <c r="G320" s="135">
        <f>SUM(G301,G308,G309,G312,G313,G314,G315,G316,G319)</f>
        <v>190147200</v>
      </c>
      <c r="H320" s="135">
        <f t="shared" si="18"/>
        <v>296018000</v>
      </c>
      <c r="I320" s="135">
        <f t="shared" si="18"/>
        <v>299518000</v>
      </c>
      <c r="J320" s="135">
        <f t="shared" si="18"/>
        <v>66212000</v>
      </c>
      <c r="K320" s="135">
        <f t="shared" si="18"/>
        <v>66212000</v>
      </c>
      <c r="L320" s="135">
        <f>SUM(L301,L309,L311,L312,L313,L314,L315,L316,L319)</f>
        <v>1180850000</v>
      </c>
      <c r="M320" s="135">
        <f>SUM(M301,M309,M311,M312,M313,M314,M315,M316,M319)</f>
        <v>1188008429</v>
      </c>
    </row>
    <row r="321" spans="1:14" s="261" customFormat="1" ht="25.5" x14ac:dyDescent="0.2">
      <c r="A321" s="270"/>
      <c r="B321" s="140" t="s">
        <v>714</v>
      </c>
      <c r="C321" s="271" t="s">
        <v>715</v>
      </c>
      <c r="D321" s="259"/>
      <c r="E321" s="259"/>
      <c r="F321" s="259"/>
      <c r="G321" s="138"/>
      <c r="H321" s="259"/>
      <c r="I321" s="259"/>
      <c r="J321" s="259"/>
      <c r="K321" s="138"/>
      <c r="L321" s="260">
        <f t="shared" ref="L321:M331" si="19">SUM(J321,H321,F321,D321)</f>
        <v>0</v>
      </c>
      <c r="M321" s="260">
        <f t="shared" si="19"/>
        <v>0</v>
      </c>
    </row>
    <row r="322" spans="1:14" s="261" customFormat="1" ht="25.5" x14ac:dyDescent="0.2">
      <c r="A322" s="270"/>
      <c r="B322" s="277" t="s">
        <v>716</v>
      </c>
      <c r="C322" s="271" t="s">
        <v>717</v>
      </c>
      <c r="D322" s="259"/>
      <c r="E322" s="259"/>
      <c r="F322" s="259"/>
      <c r="G322" s="138"/>
      <c r="H322" s="259"/>
      <c r="I322" s="259"/>
      <c r="J322" s="259"/>
      <c r="K322" s="138"/>
      <c r="L322" s="260">
        <f t="shared" si="19"/>
        <v>0</v>
      </c>
      <c r="M322" s="260">
        <f t="shared" si="19"/>
        <v>0</v>
      </c>
    </row>
    <row r="323" spans="1:14" s="261" customFormat="1" x14ac:dyDescent="0.2">
      <c r="A323" s="270"/>
      <c r="B323" s="140" t="s">
        <v>718</v>
      </c>
      <c r="C323" s="271" t="s">
        <v>719</v>
      </c>
      <c r="D323" s="259"/>
      <c r="E323" s="259"/>
      <c r="F323" s="259"/>
      <c r="G323" s="138"/>
      <c r="H323" s="259"/>
      <c r="I323" s="259"/>
      <c r="J323" s="259"/>
      <c r="K323" s="138"/>
      <c r="L323" s="260">
        <f t="shared" si="19"/>
        <v>0</v>
      </c>
      <c r="M323" s="260">
        <f t="shared" si="19"/>
        <v>0</v>
      </c>
    </row>
    <row r="324" spans="1:14" s="261" customFormat="1" ht="25.5" x14ac:dyDescent="0.2">
      <c r="A324" s="270"/>
      <c r="B324" s="277" t="s">
        <v>720</v>
      </c>
      <c r="C324" s="271" t="s">
        <v>721</v>
      </c>
      <c r="D324" s="259"/>
      <c r="E324" s="259"/>
      <c r="F324" s="259"/>
      <c r="G324" s="138"/>
      <c r="H324" s="259"/>
      <c r="I324" s="259"/>
      <c r="J324" s="259"/>
      <c r="K324" s="138"/>
      <c r="L324" s="260">
        <f t="shared" si="19"/>
        <v>0</v>
      </c>
      <c r="M324" s="260">
        <f t="shared" si="19"/>
        <v>0</v>
      </c>
    </row>
    <row r="325" spans="1:14" s="261" customFormat="1" x14ac:dyDescent="0.2">
      <c r="A325" s="270"/>
      <c r="B325" s="277" t="s">
        <v>722</v>
      </c>
      <c r="C325" s="271" t="s">
        <v>723</v>
      </c>
      <c r="D325" s="259"/>
      <c r="E325" s="259"/>
      <c r="F325" s="259"/>
      <c r="G325" s="138"/>
      <c r="H325" s="259"/>
      <c r="I325" s="259"/>
      <c r="J325" s="259"/>
      <c r="K325" s="138"/>
      <c r="L325" s="260">
        <f t="shared" si="19"/>
        <v>0</v>
      </c>
      <c r="M325" s="260">
        <f t="shared" si="19"/>
        <v>0</v>
      </c>
    </row>
    <row r="326" spans="1:14" s="266" customFormat="1" x14ac:dyDescent="0.2">
      <c r="A326" s="262"/>
      <c r="B326" s="255" t="s">
        <v>724</v>
      </c>
      <c r="C326" s="264" t="s">
        <v>725</v>
      </c>
      <c r="D326" s="144"/>
      <c r="E326" s="144"/>
      <c r="F326" s="144"/>
      <c r="G326" s="144"/>
      <c r="H326" s="144"/>
      <c r="I326" s="144"/>
      <c r="J326" s="144"/>
      <c r="K326" s="144"/>
      <c r="L326" s="144">
        <f t="shared" si="19"/>
        <v>0</v>
      </c>
      <c r="M326" s="144">
        <f t="shared" si="19"/>
        <v>0</v>
      </c>
    </row>
    <row r="327" spans="1:14" s="265" customFormat="1" x14ac:dyDescent="0.2">
      <c r="A327" s="262"/>
      <c r="B327" s="269" t="s">
        <v>726</v>
      </c>
      <c r="C327" s="264" t="s">
        <v>727</v>
      </c>
      <c r="D327" s="135"/>
      <c r="E327" s="135"/>
      <c r="F327" s="135"/>
      <c r="G327" s="135"/>
      <c r="H327" s="135"/>
      <c r="I327" s="135"/>
      <c r="J327" s="135"/>
      <c r="K327" s="135"/>
      <c r="L327" s="144">
        <f t="shared" si="19"/>
        <v>0</v>
      </c>
      <c r="M327" s="144">
        <f t="shared" si="19"/>
        <v>0</v>
      </c>
    </row>
    <row r="328" spans="1:14" s="266" customFormat="1" ht="25.5" x14ac:dyDescent="0.2">
      <c r="A328" s="262"/>
      <c r="B328" s="255" t="s">
        <v>728</v>
      </c>
      <c r="C328" s="264" t="s">
        <v>729</v>
      </c>
      <c r="D328" s="144"/>
      <c r="E328" s="144"/>
      <c r="F328" s="144"/>
      <c r="G328" s="144"/>
      <c r="H328" s="144"/>
      <c r="I328" s="144"/>
      <c r="J328" s="144"/>
      <c r="K328" s="144"/>
      <c r="L328" s="144">
        <f t="shared" si="19"/>
        <v>0</v>
      </c>
      <c r="M328" s="144">
        <f t="shared" si="19"/>
        <v>0</v>
      </c>
    </row>
    <row r="329" spans="1:14" s="261" customFormat="1" ht="38.25" x14ac:dyDescent="0.2">
      <c r="A329" s="270"/>
      <c r="B329" s="140" t="s">
        <v>730</v>
      </c>
      <c r="C329" s="271" t="s">
        <v>731</v>
      </c>
      <c r="D329" s="259"/>
      <c r="E329" s="259"/>
      <c r="F329" s="259"/>
      <c r="G329" s="138"/>
      <c r="H329" s="259"/>
      <c r="I329" s="259"/>
      <c r="J329" s="259"/>
      <c r="K329" s="138"/>
      <c r="L329" s="260">
        <f t="shared" si="19"/>
        <v>0</v>
      </c>
      <c r="M329" s="260">
        <f t="shared" si="19"/>
        <v>0</v>
      </c>
    </row>
    <row r="330" spans="1:14" s="261" customFormat="1" ht="63.75" x14ac:dyDescent="0.2">
      <c r="A330" s="270"/>
      <c r="B330" s="140" t="s">
        <v>732</v>
      </c>
      <c r="C330" s="271" t="s">
        <v>733</v>
      </c>
      <c r="D330" s="259"/>
      <c r="E330" s="259"/>
      <c r="F330" s="259"/>
      <c r="G330" s="138"/>
      <c r="H330" s="259"/>
      <c r="I330" s="259"/>
      <c r="J330" s="259"/>
      <c r="K330" s="138"/>
      <c r="L330" s="260">
        <f t="shared" si="19"/>
        <v>0</v>
      </c>
      <c r="M330" s="260">
        <f t="shared" si="19"/>
        <v>0</v>
      </c>
    </row>
    <row r="331" spans="1:14" s="261" customFormat="1" x14ac:dyDescent="0.2">
      <c r="A331" s="270"/>
      <c r="B331" s="140" t="s">
        <v>734</v>
      </c>
      <c r="C331" s="271" t="s">
        <v>735</v>
      </c>
      <c r="D331" s="259"/>
      <c r="E331" s="259"/>
      <c r="F331" s="259"/>
      <c r="G331" s="138"/>
      <c r="H331" s="259"/>
      <c r="I331" s="259"/>
      <c r="J331" s="259"/>
      <c r="K331" s="138"/>
      <c r="L331" s="260">
        <f t="shared" si="19"/>
        <v>0</v>
      </c>
      <c r="M331" s="260">
        <f t="shared" si="19"/>
        <v>0</v>
      </c>
    </row>
    <row r="332" spans="1:14" s="553" customFormat="1" ht="28.5" customHeight="1" x14ac:dyDescent="0.2">
      <c r="A332" s="550"/>
      <c r="B332" s="550" t="s">
        <v>736</v>
      </c>
      <c r="C332" s="551" t="s">
        <v>737</v>
      </c>
      <c r="D332" s="552">
        <f t="shared" ref="D332:J332" si="20">SUM(D320,D326,D327,D328)</f>
        <v>632613000</v>
      </c>
      <c r="E332" s="552">
        <f t="shared" si="20"/>
        <v>632131229</v>
      </c>
      <c r="F332" s="552">
        <f t="shared" si="20"/>
        <v>186007000</v>
      </c>
      <c r="G332" s="552">
        <f t="shared" si="20"/>
        <v>190147200</v>
      </c>
      <c r="H332" s="552">
        <f t="shared" si="20"/>
        <v>296018000</v>
      </c>
      <c r="I332" s="552">
        <f t="shared" si="20"/>
        <v>299518000</v>
      </c>
      <c r="J332" s="552">
        <f t="shared" si="20"/>
        <v>66212000</v>
      </c>
      <c r="K332" s="552">
        <f t="shared" ref="K332" si="21">SUM(K320,K326,K327,K328)</f>
        <v>66212000</v>
      </c>
      <c r="L332" s="552">
        <f>SUM(L320,L326,L327,L328)</f>
        <v>1180850000</v>
      </c>
      <c r="M332" s="552">
        <f>SUM(M320,M326,M327,M328)</f>
        <v>1188008429</v>
      </c>
    </row>
    <row r="333" spans="1:14" x14ac:dyDescent="0.2">
      <c r="D333" s="438"/>
      <c r="E333" s="438"/>
      <c r="F333" s="438"/>
      <c r="G333" s="438"/>
      <c r="H333" s="438"/>
      <c r="I333" s="438"/>
      <c r="J333" s="438"/>
      <c r="K333" s="438"/>
      <c r="L333" s="439"/>
      <c r="M333" s="439"/>
    </row>
    <row r="334" spans="1:14" s="557" customFormat="1" ht="21.75" customHeight="1" x14ac:dyDescent="0.2">
      <c r="A334" s="554"/>
      <c r="B334" s="554" t="s">
        <v>738</v>
      </c>
      <c r="C334" s="555" t="s">
        <v>739</v>
      </c>
      <c r="D334" s="556">
        <f t="shared" ref="D334:J334" si="22">SUM(D48,D85,D193,D228,D238,D265,D292,D332)</f>
        <v>1514335000</v>
      </c>
      <c r="E334" s="556">
        <f>E332+E294</f>
        <v>1983208193</v>
      </c>
      <c r="F334" s="556">
        <f t="shared" si="22"/>
        <v>186007000</v>
      </c>
      <c r="G334" s="556">
        <f t="shared" si="22"/>
        <v>190731200</v>
      </c>
      <c r="H334" s="556">
        <f t="shared" si="22"/>
        <v>305853000</v>
      </c>
      <c r="I334" s="556">
        <f t="shared" si="22"/>
        <v>309353000</v>
      </c>
      <c r="J334" s="556">
        <f t="shared" si="22"/>
        <v>66712000</v>
      </c>
      <c r="K334" s="556">
        <f t="shared" ref="K334" si="23">SUM(K48,K85,K193,K228,K238,K265,K292,K332)</f>
        <v>66712000</v>
      </c>
      <c r="L334" s="556">
        <f>SUM(L48,L85,L193,L228,L238,L265,L292,L332)</f>
        <v>2072907000</v>
      </c>
      <c r="M334" s="556">
        <f>SUM(M48,M85,M193,M228,M238,M265,M292,M332)</f>
        <v>2550004393</v>
      </c>
      <c r="N334" s="615">
        <f>E334+G334+I334+K334</f>
        <v>2550004393</v>
      </c>
    </row>
    <row r="335" spans="1:14" s="265" customFormat="1" ht="25.5" x14ac:dyDescent="0.2">
      <c r="A335" s="280"/>
      <c r="B335" s="266" t="s">
        <v>740</v>
      </c>
      <c r="C335" s="264"/>
      <c r="D335" s="440">
        <f>SUM(D334)</f>
        <v>1514335000</v>
      </c>
      <c r="E335" s="440">
        <f>SUM(E334)</f>
        <v>1983208193</v>
      </c>
      <c r="F335" s="440">
        <f t="shared" ref="F335:K335" si="24">SUM(F334-F314)</f>
        <v>726000</v>
      </c>
      <c r="G335" s="440">
        <f t="shared" si="24"/>
        <v>1309715</v>
      </c>
      <c r="H335" s="440">
        <f t="shared" si="24"/>
        <v>16803000</v>
      </c>
      <c r="I335" s="440">
        <f t="shared" si="24"/>
        <v>16802805</v>
      </c>
      <c r="J335" s="440">
        <f t="shared" si="24"/>
        <v>1457000</v>
      </c>
      <c r="K335" s="440">
        <f t="shared" si="24"/>
        <v>1456744</v>
      </c>
      <c r="L335" s="440">
        <f>SUM(D335,F335,H335,J335)</f>
        <v>1533321000</v>
      </c>
      <c r="M335" s="440">
        <f>SUM(E335,G335,I335,K335)</f>
        <v>2002777457</v>
      </c>
    </row>
    <row r="336" spans="1:14" x14ac:dyDescent="0.2">
      <c r="M336" s="251"/>
    </row>
    <row r="337" spans="4:13" x14ac:dyDescent="0.2">
      <c r="D337" s="296">
        <f>D334-'kiadás részletes'!D338</f>
        <v>0</v>
      </c>
      <c r="E337" s="296">
        <f>E334-'kiadás részletes'!E338</f>
        <v>0</v>
      </c>
      <c r="F337" s="296">
        <f>F334-'kiadás részletes'!F338</f>
        <v>0</v>
      </c>
      <c r="G337" s="296">
        <f>G334-'kiadás részletes'!G338</f>
        <v>0</v>
      </c>
      <c r="H337" s="296">
        <f>H334-'kiadás részletes'!H338</f>
        <v>0</v>
      </c>
      <c r="I337" s="296">
        <f>I334-'kiadás részletes'!I338</f>
        <v>0</v>
      </c>
      <c r="J337" s="296">
        <f>J334-'kiadás részletes'!J338</f>
        <v>0</v>
      </c>
      <c r="K337" s="296">
        <f>K334-'kiadás részletes'!K338</f>
        <v>0</v>
      </c>
      <c r="L337" s="296">
        <f>L334-'kiadás részletes'!L338</f>
        <v>0</v>
      </c>
      <c r="M337" s="296">
        <f>M334-'kiadás részletes'!M338</f>
        <v>0</v>
      </c>
    </row>
  </sheetData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headerFooter>
    <oddHeader>&amp;R&amp;"Calibri Light,Normál"Páty Község Önkormányzatának 2017. évi költségvetése
3.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M341"/>
  <sheetViews>
    <sheetView view="pageBreakPreview" zoomScaleSheetLayoutView="100" workbookViewId="0">
      <pane xSplit="7650" ySplit="1875" topLeftCell="C202" activePane="bottomRight"/>
      <selection pane="topRight" activeCell="D1" sqref="D1"/>
      <selection pane="bottomLeft" activeCell="A336" sqref="A336:XFD336"/>
      <selection pane="bottomRight" activeCell="E210" sqref="E210"/>
    </sheetView>
  </sheetViews>
  <sheetFormatPr defaultColWidth="11.42578125" defaultRowHeight="12.75" outlineLevelRow="3" x14ac:dyDescent="0.2"/>
  <cols>
    <col min="1" max="1" width="4.140625" style="326" customWidth="1"/>
    <col min="2" max="2" width="43.42578125" style="251" customWidth="1"/>
    <col min="3" max="3" width="11.7109375" style="285" customWidth="1"/>
    <col min="4" max="4" width="14.28515625" style="135" bestFit="1" customWidth="1"/>
    <col min="5" max="5" width="14.28515625" style="246" bestFit="1" customWidth="1"/>
    <col min="6" max="6" width="14.85546875" style="310" bestFit="1" customWidth="1"/>
    <col min="7" max="7" width="14.85546875" style="286" bestFit="1" customWidth="1"/>
    <col min="8" max="8" width="12.42578125" style="294" bestFit="1" customWidth="1"/>
    <col min="9" max="9" width="12.42578125" style="286" bestFit="1" customWidth="1"/>
    <col min="10" max="10" width="12" style="294" customWidth="1"/>
    <col min="11" max="11" width="12" style="286" customWidth="1"/>
    <col min="12" max="12" width="14.28515625" style="294" bestFit="1" customWidth="1"/>
    <col min="13" max="13" width="14.28515625" style="286" bestFit="1" customWidth="1"/>
    <col min="14" max="16384" width="11.42578125" style="286"/>
  </cols>
  <sheetData>
    <row r="1" spans="1:13" s="265" customFormat="1" ht="55.5" customHeight="1" x14ac:dyDescent="0.2">
      <c r="A1" s="1050" t="s">
        <v>65</v>
      </c>
      <c r="B1" s="1049" t="s">
        <v>66</v>
      </c>
      <c r="C1" s="1051" t="s">
        <v>67</v>
      </c>
      <c r="D1" s="1052" t="s">
        <v>37</v>
      </c>
      <c r="E1" s="1052"/>
      <c r="F1" s="1053" t="s">
        <v>44</v>
      </c>
      <c r="G1" s="1053"/>
      <c r="H1" s="1049" t="s">
        <v>52</v>
      </c>
      <c r="I1" s="1049"/>
      <c r="J1" s="1049" t="s">
        <v>61</v>
      </c>
      <c r="K1" s="1049"/>
      <c r="L1" s="1049" t="s">
        <v>69</v>
      </c>
      <c r="M1" s="1049"/>
    </row>
    <row r="2" spans="1:13" s="282" customFormat="1" ht="25.5" x14ac:dyDescent="0.2">
      <c r="A2" s="1050"/>
      <c r="B2" s="1049"/>
      <c r="C2" s="1051"/>
      <c r="D2" s="327" t="s">
        <v>1319</v>
      </c>
      <c r="E2" s="281" t="s">
        <v>1540</v>
      </c>
      <c r="F2" s="327" t="s">
        <v>1319</v>
      </c>
      <c r="G2" s="281" t="s">
        <v>1540</v>
      </c>
      <c r="H2" s="327" t="s">
        <v>1319</v>
      </c>
      <c r="I2" s="281" t="s">
        <v>1540</v>
      </c>
      <c r="J2" s="327" t="s">
        <v>1319</v>
      </c>
      <c r="K2" s="281" t="s">
        <v>1540</v>
      </c>
      <c r="L2" s="327" t="s">
        <v>1319</v>
      </c>
      <c r="M2" s="281" t="s">
        <v>1540</v>
      </c>
    </row>
    <row r="3" spans="1:13" outlineLevel="2" x14ac:dyDescent="0.2">
      <c r="A3" s="283" t="s">
        <v>741</v>
      </c>
      <c r="B3" s="284" t="s">
        <v>742</v>
      </c>
      <c r="C3" s="285" t="s">
        <v>743</v>
      </c>
      <c r="D3" s="441">
        <v>13188000</v>
      </c>
      <c r="E3" s="441">
        <v>13038000</v>
      </c>
      <c r="F3" s="441">
        <v>99976000</v>
      </c>
      <c r="G3" s="441">
        <v>98182408</v>
      </c>
      <c r="H3" s="441">
        <v>152701000</v>
      </c>
      <c r="I3" s="441">
        <v>152701000</v>
      </c>
      <c r="J3" s="441">
        <v>10822000</v>
      </c>
      <c r="K3" s="441">
        <v>10822000</v>
      </c>
      <c r="L3" s="441">
        <f t="shared" ref="L3:L16" si="0">SUM(D3,F3,H3,J3)</f>
        <v>276687000</v>
      </c>
      <c r="M3" s="441">
        <f>SUM(E3,G3,I3,K3)</f>
        <v>274743408</v>
      </c>
    </row>
    <row r="4" spans="1:13" outlineLevel="2" x14ac:dyDescent="0.2">
      <c r="A4" s="283" t="s">
        <v>744</v>
      </c>
      <c r="B4" s="284" t="s">
        <v>745</v>
      </c>
      <c r="C4" s="285" t="s">
        <v>746</v>
      </c>
      <c r="D4" s="441">
        <v>2433000</v>
      </c>
      <c r="E4" s="441">
        <v>0</v>
      </c>
      <c r="F4" s="441">
        <v>0</v>
      </c>
      <c r="G4" s="441">
        <v>0</v>
      </c>
      <c r="H4" s="441">
        <v>21192000</v>
      </c>
      <c r="I4" s="441">
        <v>21192000</v>
      </c>
      <c r="J4" s="441">
        <v>900000</v>
      </c>
      <c r="K4" s="441">
        <v>900000</v>
      </c>
      <c r="L4" s="441">
        <f t="shared" si="0"/>
        <v>24525000</v>
      </c>
      <c r="M4" s="441">
        <f t="shared" ref="M4:M67" si="1">SUM(E4,G4,I4,K4)</f>
        <v>22092000</v>
      </c>
    </row>
    <row r="5" spans="1:13" outlineLevel="2" x14ac:dyDescent="0.2">
      <c r="A5" s="283" t="s">
        <v>747</v>
      </c>
      <c r="B5" s="284" t="s">
        <v>748</v>
      </c>
      <c r="C5" s="285" t="s">
        <v>749</v>
      </c>
      <c r="D5" s="441"/>
      <c r="E5" s="441">
        <v>2433000</v>
      </c>
      <c r="F5" s="441">
        <v>0</v>
      </c>
      <c r="G5" s="441">
        <v>240000</v>
      </c>
      <c r="H5" s="441">
        <v>400000</v>
      </c>
      <c r="I5" s="441">
        <v>400000</v>
      </c>
      <c r="J5" s="441">
        <v>600000</v>
      </c>
      <c r="K5" s="441">
        <v>600000</v>
      </c>
      <c r="L5" s="441">
        <f t="shared" si="0"/>
        <v>1000000</v>
      </c>
      <c r="M5" s="441">
        <f t="shared" si="1"/>
        <v>3673000</v>
      </c>
    </row>
    <row r="6" spans="1:13" ht="25.5" outlineLevel="2" x14ac:dyDescent="0.2">
      <c r="A6" s="283" t="s">
        <v>750</v>
      </c>
      <c r="B6" s="284" t="s">
        <v>751</v>
      </c>
      <c r="C6" s="285" t="s">
        <v>752</v>
      </c>
      <c r="D6" s="441"/>
      <c r="E6" s="441"/>
      <c r="F6" s="441">
        <v>8000000</v>
      </c>
      <c r="G6" s="441">
        <v>8000000</v>
      </c>
      <c r="H6" s="441">
        <v>5000000</v>
      </c>
      <c r="I6" s="441">
        <v>5000000</v>
      </c>
      <c r="J6" s="441"/>
      <c r="K6" s="441"/>
      <c r="L6" s="441">
        <f t="shared" si="0"/>
        <v>13000000</v>
      </c>
      <c r="M6" s="441">
        <f t="shared" si="1"/>
        <v>13000000</v>
      </c>
    </row>
    <row r="7" spans="1:13" outlineLevel="2" x14ac:dyDescent="0.2">
      <c r="A7" s="283" t="s">
        <v>753</v>
      </c>
      <c r="B7" s="284" t="s">
        <v>754</v>
      </c>
      <c r="C7" s="285" t="s">
        <v>755</v>
      </c>
      <c r="D7" s="441"/>
      <c r="E7" s="441"/>
      <c r="F7" s="441">
        <f>SUM(bérek!Z31)/1000</f>
        <v>0</v>
      </c>
      <c r="G7" s="441">
        <f>SUM(bérek!AA31)/1000</f>
        <v>0</v>
      </c>
      <c r="H7" s="441">
        <f>SUM(bérek!Z60)/1000</f>
        <v>0</v>
      </c>
      <c r="I7" s="441">
        <v>0</v>
      </c>
      <c r="J7" s="441"/>
      <c r="K7" s="441"/>
      <c r="L7" s="441">
        <f t="shared" si="0"/>
        <v>0</v>
      </c>
      <c r="M7" s="441">
        <f t="shared" si="1"/>
        <v>0</v>
      </c>
    </row>
    <row r="8" spans="1:13" outlineLevel="2" x14ac:dyDescent="0.2">
      <c r="A8" s="283" t="s">
        <v>756</v>
      </c>
      <c r="B8" s="284" t="s">
        <v>757</v>
      </c>
      <c r="C8" s="285" t="s">
        <v>758</v>
      </c>
      <c r="D8" s="441">
        <f>SUM(bérek!AA9)/1000</f>
        <v>0</v>
      </c>
      <c r="E8" s="441">
        <v>0</v>
      </c>
      <c r="F8" s="441">
        <v>1200000</v>
      </c>
      <c r="G8" s="441">
        <v>1200000</v>
      </c>
      <c r="H8" s="441">
        <v>8811000</v>
      </c>
      <c r="I8" s="441">
        <v>8811000</v>
      </c>
      <c r="J8" s="441"/>
      <c r="K8" s="441"/>
      <c r="L8" s="441">
        <f t="shared" si="0"/>
        <v>10011000</v>
      </c>
      <c r="M8" s="441">
        <f t="shared" si="1"/>
        <v>10011000</v>
      </c>
    </row>
    <row r="9" spans="1:13" outlineLevel="2" x14ac:dyDescent="0.2">
      <c r="A9" s="283" t="s">
        <v>759</v>
      </c>
      <c r="B9" s="284" t="s">
        <v>760</v>
      </c>
      <c r="C9" s="285" t="s">
        <v>761</v>
      </c>
      <c r="D9" s="441">
        <v>1320000</v>
      </c>
      <c r="E9" s="441">
        <v>1320000</v>
      </c>
      <c r="F9" s="441">
        <v>5300000</v>
      </c>
      <c r="G9" s="441">
        <v>5300000</v>
      </c>
      <c r="H9" s="441">
        <v>10712000</v>
      </c>
      <c r="I9" s="441">
        <v>10712000</v>
      </c>
      <c r="J9" s="441">
        <v>848000</v>
      </c>
      <c r="K9" s="441">
        <v>848000</v>
      </c>
      <c r="L9" s="441">
        <f t="shared" si="0"/>
        <v>18180000</v>
      </c>
      <c r="M9" s="441">
        <f t="shared" si="1"/>
        <v>18180000</v>
      </c>
    </row>
    <row r="10" spans="1:13" outlineLevel="2" x14ac:dyDescent="0.2">
      <c r="A10" s="283" t="s">
        <v>762</v>
      </c>
      <c r="B10" s="284" t="s">
        <v>763</v>
      </c>
      <c r="C10" s="285" t="s">
        <v>764</v>
      </c>
      <c r="D10" s="441">
        <v>120000</v>
      </c>
      <c r="E10" s="441">
        <v>120000</v>
      </c>
      <c r="F10" s="441">
        <v>150000</v>
      </c>
      <c r="G10" s="441">
        <v>150000</v>
      </c>
      <c r="H10" s="441">
        <v>350000</v>
      </c>
      <c r="I10" s="441">
        <v>350000</v>
      </c>
      <c r="J10" s="441"/>
      <c r="K10" s="441"/>
      <c r="L10" s="441">
        <f t="shared" si="0"/>
        <v>620000</v>
      </c>
      <c r="M10" s="441">
        <f t="shared" si="1"/>
        <v>620000</v>
      </c>
    </row>
    <row r="11" spans="1:13" outlineLevel="2" x14ac:dyDescent="0.2">
      <c r="A11" s="283" t="s">
        <v>765</v>
      </c>
      <c r="B11" s="284" t="s">
        <v>766</v>
      </c>
      <c r="C11" s="285" t="s">
        <v>767</v>
      </c>
      <c r="D11" s="441">
        <v>400000</v>
      </c>
      <c r="E11" s="441">
        <v>400000</v>
      </c>
      <c r="F11" s="441">
        <v>1551000</v>
      </c>
      <c r="G11" s="441">
        <v>1551000</v>
      </c>
      <c r="H11" s="441">
        <v>1076000</v>
      </c>
      <c r="I11" s="441">
        <v>1076000</v>
      </c>
      <c r="J11" s="441">
        <f>SUM(bérek!AE112)/1000</f>
        <v>0</v>
      </c>
      <c r="K11" s="441">
        <f>SUM(bérek!AF112)/1000</f>
        <v>0</v>
      </c>
      <c r="L11" s="441">
        <f t="shared" si="0"/>
        <v>3027000</v>
      </c>
      <c r="M11" s="441">
        <f t="shared" si="1"/>
        <v>3027000</v>
      </c>
    </row>
    <row r="12" spans="1:13" outlineLevel="2" x14ac:dyDescent="0.2">
      <c r="A12" s="283" t="s">
        <v>768</v>
      </c>
      <c r="B12" s="284" t="s">
        <v>769</v>
      </c>
      <c r="C12" s="285" t="s">
        <v>770</v>
      </c>
      <c r="D12" s="441">
        <v>2000000</v>
      </c>
      <c r="E12" s="441">
        <v>0</v>
      </c>
      <c r="F12" s="441">
        <v>400000</v>
      </c>
      <c r="G12" s="441">
        <v>626604</v>
      </c>
      <c r="H12" s="441">
        <f>SUM(bérek!AG60)/1000</f>
        <v>0</v>
      </c>
      <c r="I12" s="441">
        <f>SUM(bérek!AH60)/1000</f>
        <v>0</v>
      </c>
      <c r="J12" s="441">
        <v>150000</v>
      </c>
      <c r="K12" s="441">
        <v>150000</v>
      </c>
      <c r="L12" s="441">
        <f t="shared" si="0"/>
        <v>2550000</v>
      </c>
      <c r="M12" s="441">
        <f t="shared" si="1"/>
        <v>776604</v>
      </c>
    </row>
    <row r="13" spans="1:13" outlineLevel="2" x14ac:dyDescent="0.2">
      <c r="A13" s="283" t="s">
        <v>90</v>
      </c>
      <c r="B13" s="284" t="s">
        <v>771</v>
      </c>
      <c r="C13" s="285" t="s">
        <v>772</v>
      </c>
      <c r="D13" s="441"/>
      <c r="E13" s="441"/>
      <c r="F13" s="441"/>
      <c r="G13" s="441"/>
      <c r="H13" s="441"/>
      <c r="I13" s="441"/>
      <c r="J13" s="441"/>
      <c r="K13" s="441"/>
      <c r="L13" s="441">
        <f t="shared" si="0"/>
        <v>0</v>
      </c>
      <c r="M13" s="441">
        <f t="shared" si="1"/>
        <v>0</v>
      </c>
    </row>
    <row r="14" spans="1:13" outlineLevel="2" x14ac:dyDescent="0.2">
      <c r="A14" s="283" t="s">
        <v>93</v>
      </c>
      <c r="B14" s="284" t="s">
        <v>773</v>
      </c>
      <c r="C14" s="285" t="s">
        <v>774</v>
      </c>
      <c r="D14" s="441"/>
      <c r="E14" s="441"/>
      <c r="F14" s="441"/>
      <c r="G14" s="441"/>
      <c r="H14" s="441"/>
      <c r="I14" s="441"/>
      <c r="J14" s="441"/>
      <c r="K14" s="441"/>
      <c r="L14" s="441">
        <f t="shared" si="0"/>
        <v>0</v>
      </c>
      <c r="M14" s="441">
        <f t="shared" si="1"/>
        <v>0</v>
      </c>
    </row>
    <row r="15" spans="1:13" outlineLevel="2" x14ac:dyDescent="0.2">
      <c r="A15" s="283" t="s">
        <v>96</v>
      </c>
      <c r="B15" s="284" t="s">
        <v>775</v>
      </c>
      <c r="C15" s="285" t="s">
        <v>776</v>
      </c>
      <c r="D15" s="441">
        <v>300000</v>
      </c>
      <c r="E15" s="441">
        <v>2450000</v>
      </c>
      <c r="F15" s="441">
        <v>1800000</v>
      </c>
      <c r="G15" s="441">
        <v>1800000</v>
      </c>
      <c r="H15" s="441">
        <v>2702000</v>
      </c>
      <c r="I15" s="441">
        <v>2702000</v>
      </c>
      <c r="J15" s="441">
        <f>SUM(bérek!AK112)/1000</f>
        <v>0</v>
      </c>
      <c r="K15" s="441">
        <v>0</v>
      </c>
      <c r="L15" s="441">
        <f t="shared" si="0"/>
        <v>4802000</v>
      </c>
      <c r="M15" s="441">
        <f t="shared" si="1"/>
        <v>6952000</v>
      </c>
    </row>
    <row r="16" spans="1:13" s="290" customFormat="1" outlineLevel="2" x14ac:dyDescent="0.2">
      <c r="A16" s="287" t="s">
        <v>99</v>
      </c>
      <c r="B16" s="288" t="s">
        <v>777</v>
      </c>
      <c r="C16" s="289" t="s">
        <v>778</v>
      </c>
      <c r="D16" s="443"/>
      <c r="E16" s="443"/>
      <c r="F16" s="443"/>
      <c r="G16" s="443"/>
      <c r="H16" s="443"/>
      <c r="I16" s="443"/>
      <c r="J16" s="443"/>
      <c r="K16" s="443"/>
      <c r="L16" s="444">
        <f t="shared" si="0"/>
        <v>0</v>
      </c>
      <c r="M16" s="441">
        <f t="shared" si="1"/>
        <v>0</v>
      </c>
    </row>
    <row r="17" spans="1:13" s="292" customFormat="1" ht="25.5" outlineLevel="1" x14ac:dyDescent="0.2">
      <c r="A17" s="291" t="s">
        <v>102</v>
      </c>
      <c r="B17" s="256" t="s">
        <v>779</v>
      </c>
      <c r="C17" s="256" t="s">
        <v>780</v>
      </c>
      <c r="D17" s="446">
        <f t="shared" ref="D17:L17" si="2">SUM(D3:D16)</f>
        <v>19761000</v>
      </c>
      <c r="E17" s="446">
        <f t="shared" si="2"/>
        <v>19761000</v>
      </c>
      <c r="F17" s="446">
        <f t="shared" si="2"/>
        <v>118377000</v>
      </c>
      <c r="G17" s="446">
        <f t="shared" si="2"/>
        <v>117050012</v>
      </c>
      <c r="H17" s="446">
        <f t="shared" si="2"/>
        <v>202944000</v>
      </c>
      <c r="I17" s="446">
        <f t="shared" si="2"/>
        <v>202944000</v>
      </c>
      <c r="J17" s="446">
        <f t="shared" si="2"/>
        <v>13320000</v>
      </c>
      <c r="K17" s="446">
        <f t="shared" si="2"/>
        <v>13320000</v>
      </c>
      <c r="L17" s="446">
        <f t="shared" si="2"/>
        <v>354402000</v>
      </c>
      <c r="M17" s="441">
        <f t="shared" si="1"/>
        <v>353075012</v>
      </c>
    </row>
    <row r="18" spans="1:13" outlineLevel="2" x14ac:dyDescent="0.2">
      <c r="A18" s="283" t="s">
        <v>105</v>
      </c>
      <c r="B18" s="284" t="s">
        <v>781</v>
      </c>
      <c r="C18" s="285" t="s">
        <v>782</v>
      </c>
      <c r="D18" s="441">
        <v>26593000</v>
      </c>
      <c r="E18" s="441">
        <v>26593000</v>
      </c>
      <c r="F18" s="441"/>
      <c r="G18" s="441"/>
      <c r="H18" s="441"/>
      <c r="I18" s="441"/>
      <c r="J18" s="441"/>
      <c r="K18" s="441"/>
      <c r="L18" s="441">
        <f>SUM(D18,F18,H18,J18)</f>
        <v>26593000</v>
      </c>
      <c r="M18" s="441">
        <f t="shared" si="1"/>
        <v>26593000</v>
      </c>
    </row>
    <row r="19" spans="1:13" ht="25.5" outlineLevel="2" x14ac:dyDescent="0.2">
      <c r="A19" s="283" t="s">
        <v>108</v>
      </c>
      <c r="B19" s="284" t="s">
        <v>783</v>
      </c>
      <c r="C19" s="285" t="s">
        <v>784</v>
      </c>
      <c r="D19" s="441">
        <v>1500000</v>
      </c>
      <c r="E19" s="441">
        <v>2032787</v>
      </c>
      <c r="F19" s="441">
        <f>SUM(bérek!AP31)</f>
        <v>0</v>
      </c>
      <c r="G19" s="441">
        <v>516129</v>
      </c>
      <c r="H19" s="441"/>
      <c r="I19" s="441"/>
      <c r="J19" s="441">
        <f>SUM(bérek!AP112)</f>
        <v>0</v>
      </c>
      <c r="K19" s="441">
        <f>SUM(bérek!AQ112)</f>
        <v>0</v>
      </c>
      <c r="L19" s="441">
        <f>SUM(D19,F19,H19,J19)</f>
        <v>1500000</v>
      </c>
      <c r="M19" s="441">
        <f t="shared" si="1"/>
        <v>2548916</v>
      </c>
    </row>
    <row r="20" spans="1:13" outlineLevel="2" x14ac:dyDescent="0.2">
      <c r="A20" s="283" t="s">
        <v>111</v>
      </c>
      <c r="B20" s="284" t="s">
        <v>785</v>
      </c>
      <c r="C20" s="285" t="s">
        <v>786</v>
      </c>
      <c r="D20" s="441">
        <v>3000000</v>
      </c>
      <c r="E20" s="441">
        <v>3601508</v>
      </c>
      <c r="F20" s="441">
        <v>0</v>
      </c>
      <c r="G20" s="441">
        <v>810859</v>
      </c>
      <c r="H20" s="441"/>
      <c r="I20" s="441"/>
      <c r="J20" s="441">
        <v>3200000</v>
      </c>
      <c r="K20" s="441">
        <v>3200000</v>
      </c>
      <c r="L20" s="441">
        <f>SUM(D20,F20,H20,J20)</f>
        <v>6200000</v>
      </c>
      <c r="M20" s="441">
        <f t="shared" si="1"/>
        <v>7612367</v>
      </c>
    </row>
    <row r="21" spans="1:13" s="292" customFormat="1" outlineLevel="1" x14ac:dyDescent="0.2">
      <c r="A21" s="291" t="s">
        <v>114</v>
      </c>
      <c r="B21" s="256" t="s">
        <v>787</v>
      </c>
      <c r="C21" s="256" t="s">
        <v>788</v>
      </c>
      <c r="D21" s="446">
        <f t="shared" ref="D21:K21" si="3">SUM(D18:D20)</f>
        <v>31093000</v>
      </c>
      <c r="E21" s="446">
        <f t="shared" si="3"/>
        <v>32227295</v>
      </c>
      <c r="F21" s="446">
        <f t="shared" si="3"/>
        <v>0</v>
      </c>
      <c r="G21" s="446">
        <f t="shared" si="3"/>
        <v>1326988</v>
      </c>
      <c r="H21" s="446">
        <f t="shared" si="3"/>
        <v>0</v>
      </c>
      <c r="I21" s="446">
        <f t="shared" si="3"/>
        <v>0</v>
      </c>
      <c r="J21" s="446">
        <f t="shared" si="3"/>
        <v>3200000</v>
      </c>
      <c r="K21" s="446">
        <f t="shared" si="3"/>
        <v>3200000</v>
      </c>
      <c r="L21" s="441">
        <f>SUM(D21,F21,H21,J21)</f>
        <v>34293000</v>
      </c>
      <c r="M21" s="441">
        <f t="shared" si="1"/>
        <v>36754283</v>
      </c>
    </row>
    <row r="22" spans="1:13" s="549" customFormat="1" ht="22.5" customHeight="1" x14ac:dyDescent="0.2">
      <c r="A22" s="545" t="s">
        <v>117</v>
      </c>
      <c r="B22" s="546" t="s">
        <v>789</v>
      </c>
      <c r="C22" s="546" t="s">
        <v>790</v>
      </c>
      <c r="D22" s="547">
        <f>SUM(D21,D17)</f>
        <v>50854000</v>
      </c>
      <c r="E22" s="547">
        <f>SUM(E21,E17)</f>
        <v>51988295</v>
      </c>
      <c r="F22" s="547">
        <f t="shared" ref="F22:L22" si="4">SUM(F21,F17)</f>
        <v>118377000</v>
      </c>
      <c r="G22" s="547">
        <f t="shared" ref="G22" si="5">SUM(G21,G17)</f>
        <v>118377000</v>
      </c>
      <c r="H22" s="547">
        <f t="shared" si="4"/>
        <v>202944000</v>
      </c>
      <c r="I22" s="547">
        <f t="shared" ref="I22" si="6">SUM(I21,I17)</f>
        <v>202944000</v>
      </c>
      <c r="J22" s="547">
        <f t="shared" si="4"/>
        <v>16520000</v>
      </c>
      <c r="K22" s="547">
        <f t="shared" ref="K22" si="7">SUM(K21,K17)</f>
        <v>16520000</v>
      </c>
      <c r="L22" s="547">
        <f t="shared" si="4"/>
        <v>388695000</v>
      </c>
      <c r="M22" s="548">
        <f t="shared" si="1"/>
        <v>389829295</v>
      </c>
    </row>
    <row r="23" spans="1:13" s="294" customFormat="1" x14ac:dyDescent="0.2">
      <c r="A23" s="291"/>
      <c r="B23" s="256"/>
      <c r="C23" s="293"/>
      <c r="D23" s="446"/>
      <c r="E23" s="446"/>
      <c r="F23" s="446"/>
      <c r="G23" s="446"/>
      <c r="H23" s="448"/>
      <c r="I23" s="448"/>
      <c r="J23" s="448"/>
      <c r="K23" s="448"/>
      <c r="L23" s="448"/>
      <c r="M23" s="441">
        <f t="shared" si="1"/>
        <v>0</v>
      </c>
    </row>
    <row r="24" spans="1:13" s="549" customFormat="1" ht="25.5" x14ac:dyDescent="0.2">
      <c r="A24" s="545">
        <v>21</v>
      </c>
      <c r="B24" s="546" t="s">
        <v>791</v>
      </c>
      <c r="C24" s="546" t="s">
        <v>792</v>
      </c>
      <c r="D24" s="547">
        <f t="shared" ref="D24:K24" si="8">SUM(D25:D31)</f>
        <v>13600000</v>
      </c>
      <c r="E24" s="547">
        <f t="shared" si="8"/>
        <v>13849545</v>
      </c>
      <c r="F24" s="547">
        <f t="shared" si="8"/>
        <v>31780000</v>
      </c>
      <c r="G24" s="547">
        <f t="shared" si="8"/>
        <v>31780000</v>
      </c>
      <c r="H24" s="547">
        <f t="shared" si="8"/>
        <v>51556000</v>
      </c>
      <c r="I24" s="547">
        <f t="shared" si="8"/>
        <v>51556000</v>
      </c>
      <c r="J24" s="547">
        <f t="shared" si="8"/>
        <v>3992000</v>
      </c>
      <c r="K24" s="547">
        <f t="shared" si="8"/>
        <v>3992000</v>
      </c>
      <c r="L24" s="547">
        <f t="shared" ref="L24:L31" si="9">SUM(D24,F24,H24,J24)</f>
        <v>100928000</v>
      </c>
      <c r="M24" s="548">
        <f t="shared" si="1"/>
        <v>101177545</v>
      </c>
    </row>
    <row r="25" spans="1:13" x14ac:dyDescent="0.2">
      <c r="A25" s="283">
        <v>22</v>
      </c>
      <c r="B25" s="295" t="s">
        <v>793</v>
      </c>
      <c r="C25" s="285" t="s">
        <v>794</v>
      </c>
      <c r="D25" s="449">
        <v>11000000</v>
      </c>
      <c r="E25" s="449">
        <v>11249545</v>
      </c>
      <c r="F25" s="449">
        <v>27000000</v>
      </c>
      <c r="G25" s="449">
        <v>27000000</v>
      </c>
      <c r="H25" s="449">
        <v>44903000</v>
      </c>
      <c r="I25" s="449">
        <v>44903000</v>
      </c>
      <c r="J25" s="450">
        <v>3700000</v>
      </c>
      <c r="K25" s="450">
        <v>3700000</v>
      </c>
      <c r="L25" s="441">
        <f t="shared" si="9"/>
        <v>86603000</v>
      </c>
      <c r="M25" s="441">
        <f t="shared" si="1"/>
        <v>86852545</v>
      </c>
    </row>
    <row r="26" spans="1:13" x14ac:dyDescent="0.2">
      <c r="A26" s="283">
        <v>23</v>
      </c>
      <c r="B26" s="295" t="s">
        <v>313</v>
      </c>
      <c r="C26" s="285" t="s">
        <v>795</v>
      </c>
      <c r="D26" s="450">
        <f>SUM(bérek!AW9)/1000</f>
        <v>0</v>
      </c>
      <c r="E26" s="450">
        <f>SUM(bérek!AX9)/1000</f>
        <v>0</v>
      </c>
      <c r="F26" s="450">
        <v>965000</v>
      </c>
      <c r="G26" s="450">
        <v>965000</v>
      </c>
      <c r="H26" s="449">
        <v>1929000</v>
      </c>
      <c r="I26" s="449">
        <v>1929000</v>
      </c>
      <c r="J26" s="450"/>
      <c r="K26" s="450"/>
      <c r="L26" s="441">
        <f t="shared" si="9"/>
        <v>2894000</v>
      </c>
      <c r="M26" s="441">
        <f t="shared" si="1"/>
        <v>2894000</v>
      </c>
    </row>
    <row r="27" spans="1:13" x14ac:dyDescent="0.2">
      <c r="A27" s="283">
        <v>24</v>
      </c>
      <c r="B27" s="295" t="s">
        <v>289</v>
      </c>
      <c r="C27" s="285" t="s">
        <v>796</v>
      </c>
      <c r="D27" s="449">
        <f>SUM(bérek!AX9)/1000</f>
        <v>0</v>
      </c>
      <c r="E27" s="449">
        <v>0</v>
      </c>
      <c r="F27" s="449">
        <f>SUM(bérek!AX31)</f>
        <v>0</v>
      </c>
      <c r="G27" s="449">
        <v>0</v>
      </c>
      <c r="H27" s="449">
        <f>SUM(bérek!AX60)/1000</f>
        <v>0</v>
      </c>
      <c r="I27" s="449">
        <v>0</v>
      </c>
      <c r="J27" s="450">
        <f>SUM(bérek!AX112)/1000</f>
        <v>0</v>
      </c>
      <c r="K27" s="450">
        <v>0</v>
      </c>
      <c r="L27" s="441">
        <f t="shared" si="9"/>
        <v>0</v>
      </c>
      <c r="M27" s="441">
        <f t="shared" si="1"/>
        <v>0</v>
      </c>
    </row>
    <row r="28" spans="1:13" x14ac:dyDescent="0.2">
      <c r="A28" s="283">
        <v>25</v>
      </c>
      <c r="B28" s="295" t="s">
        <v>315</v>
      </c>
      <c r="C28" s="285" t="s">
        <v>797</v>
      </c>
      <c r="D28" s="449">
        <v>2000000</v>
      </c>
      <c r="E28" s="449">
        <v>2000000</v>
      </c>
      <c r="F28" s="449">
        <v>3000000</v>
      </c>
      <c r="G28" s="449">
        <v>3000000</v>
      </c>
      <c r="H28" s="449">
        <v>0</v>
      </c>
      <c r="I28" s="449">
        <v>0</v>
      </c>
      <c r="J28" s="450">
        <v>141000</v>
      </c>
      <c r="K28" s="450">
        <v>141000</v>
      </c>
      <c r="L28" s="441">
        <f t="shared" si="9"/>
        <v>5141000</v>
      </c>
      <c r="M28" s="441">
        <f t="shared" si="1"/>
        <v>5141000</v>
      </c>
    </row>
    <row r="29" spans="1:13" x14ac:dyDescent="0.2">
      <c r="A29" s="283">
        <v>26</v>
      </c>
      <c r="B29" s="295" t="s">
        <v>798</v>
      </c>
      <c r="C29" s="285" t="s">
        <v>799</v>
      </c>
      <c r="D29" s="449">
        <f>SUM(bérek!AZ9)/1000</f>
        <v>0</v>
      </c>
      <c r="E29" s="449">
        <f>SUM(bérek!BA9)/1000</f>
        <v>0</v>
      </c>
      <c r="F29" s="449">
        <f>SUM(bérek!AZ31)/1000</f>
        <v>0</v>
      </c>
      <c r="G29" s="449">
        <f>SUM(bérek!BA31)/1000</f>
        <v>0</v>
      </c>
      <c r="H29" s="449">
        <v>2936000</v>
      </c>
      <c r="I29" s="449">
        <v>2936000</v>
      </c>
      <c r="J29" s="450">
        <f>SUM(bérek!AZ112)/1000</f>
        <v>0</v>
      </c>
      <c r="K29" s="450">
        <f>SUM(bérek!BA112)/1000</f>
        <v>0</v>
      </c>
      <c r="L29" s="441">
        <f t="shared" si="9"/>
        <v>2936000</v>
      </c>
      <c r="M29" s="441">
        <f t="shared" si="1"/>
        <v>2936000</v>
      </c>
    </row>
    <row r="30" spans="1:13" ht="38.25" x14ac:dyDescent="0.2">
      <c r="A30" s="283">
        <v>27</v>
      </c>
      <c r="B30" s="295" t="s">
        <v>800</v>
      </c>
      <c r="C30" s="285" t="s">
        <v>801</v>
      </c>
      <c r="D30" s="449">
        <f>SUM(bérek!BA9)/1000</f>
        <v>0</v>
      </c>
      <c r="E30" s="449">
        <v>0</v>
      </c>
      <c r="F30" s="449">
        <f>SUM(bérek!BA31)/1000</f>
        <v>0</v>
      </c>
      <c r="G30" s="449">
        <v>0</v>
      </c>
      <c r="H30" s="449">
        <f>SUM(bérek!BA60)/1000</f>
        <v>0</v>
      </c>
      <c r="I30" s="449">
        <v>0</v>
      </c>
      <c r="J30" s="450">
        <v>0</v>
      </c>
      <c r="K30" s="450">
        <v>0</v>
      </c>
      <c r="L30" s="441">
        <f t="shared" si="9"/>
        <v>0</v>
      </c>
      <c r="M30" s="441">
        <f t="shared" si="1"/>
        <v>0</v>
      </c>
    </row>
    <row r="31" spans="1:13" x14ac:dyDescent="0.2">
      <c r="A31" s="283">
        <v>28</v>
      </c>
      <c r="B31" s="295" t="s">
        <v>802</v>
      </c>
      <c r="C31" s="285" t="s">
        <v>803</v>
      </c>
      <c r="D31" s="449">
        <v>600000</v>
      </c>
      <c r="E31" s="449">
        <v>600000</v>
      </c>
      <c r="F31" s="449">
        <v>815000</v>
      </c>
      <c r="G31" s="449">
        <v>815000</v>
      </c>
      <c r="H31" s="449">
        <v>1788000</v>
      </c>
      <c r="I31" s="449">
        <v>1788000</v>
      </c>
      <c r="J31" s="450">
        <v>151000</v>
      </c>
      <c r="K31" s="450">
        <v>151000</v>
      </c>
      <c r="L31" s="441">
        <f t="shared" si="9"/>
        <v>3354000</v>
      </c>
      <c r="M31" s="441">
        <f t="shared" si="1"/>
        <v>3354000</v>
      </c>
    </row>
    <row r="32" spans="1:13" s="294" customFormat="1" x14ac:dyDescent="0.2">
      <c r="A32" s="293"/>
      <c r="B32" s="265"/>
      <c r="C32" s="293"/>
      <c r="D32" s="448"/>
      <c r="E32" s="448"/>
      <c r="F32" s="446"/>
      <c r="G32" s="446"/>
      <c r="H32" s="448"/>
      <c r="I32" s="448"/>
      <c r="J32" s="448"/>
      <c r="K32" s="448"/>
      <c r="L32" s="448"/>
      <c r="M32" s="441">
        <f t="shared" si="1"/>
        <v>0</v>
      </c>
    </row>
    <row r="33" spans="1:13" outlineLevel="2" x14ac:dyDescent="0.2">
      <c r="A33" s="283" t="s">
        <v>136</v>
      </c>
      <c r="B33" s="297" t="s">
        <v>804</v>
      </c>
      <c r="C33" s="285" t="s">
        <v>805</v>
      </c>
      <c r="D33" s="441">
        <v>500000</v>
      </c>
      <c r="E33" s="441">
        <v>500000</v>
      </c>
      <c r="F33" s="441">
        <v>100000</v>
      </c>
      <c r="G33" s="441">
        <v>170000</v>
      </c>
      <c r="H33" s="441">
        <v>2200000</v>
      </c>
      <c r="I33" s="441">
        <v>2200000</v>
      </c>
      <c r="J33" s="441">
        <v>4000000</v>
      </c>
      <c r="K33" s="441">
        <v>4000000</v>
      </c>
      <c r="L33" s="441">
        <f t="shared" ref="L33:L42" si="10">SUM(D33,F33,H33,J33)</f>
        <v>6800000</v>
      </c>
      <c r="M33" s="441">
        <f t="shared" si="1"/>
        <v>6870000</v>
      </c>
    </row>
    <row r="34" spans="1:13" outlineLevel="2" x14ac:dyDescent="0.2">
      <c r="A34" s="283" t="s">
        <v>138</v>
      </c>
      <c r="B34" s="297" t="s">
        <v>806</v>
      </c>
      <c r="C34" s="285" t="s">
        <v>807</v>
      </c>
      <c r="D34" s="441">
        <v>1500000</v>
      </c>
      <c r="E34" s="441">
        <v>1500000</v>
      </c>
      <c r="F34" s="441">
        <v>3000000</v>
      </c>
      <c r="G34" s="441">
        <v>2930000</v>
      </c>
      <c r="H34" s="441">
        <v>1630000</v>
      </c>
      <c r="I34" s="441">
        <v>1630000</v>
      </c>
      <c r="J34" s="441">
        <v>1000000</v>
      </c>
      <c r="K34" s="441">
        <v>1000000</v>
      </c>
      <c r="L34" s="441">
        <f t="shared" si="10"/>
        <v>7130000</v>
      </c>
      <c r="M34" s="441">
        <f t="shared" si="1"/>
        <v>7060000</v>
      </c>
    </row>
    <row r="35" spans="1:13" outlineLevel="2" x14ac:dyDescent="0.2">
      <c r="A35" s="283" t="s">
        <v>140</v>
      </c>
      <c r="B35" s="297" t="s">
        <v>808</v>
      </c>
      <c r="C35" s="285" t="s">
        <v>809</v>
      </c>
      <c r="D35" s="441"/>
      <c r="E35" s="441"/>
      <c r="F35" s="441"/>
      <c r="G35" s="441"/>
      <c r="H35" s="441"/>
      <c r="I35" s="441"/>
      <c r="J35" s="441"/>
      <c r="K35" s="441"/>
      <c r="L35" s="441">
        <f t="shared" si="10"/>
        <v>0</v>
      </c>
      <c r="M35" s="441">
        <f t="shared" si="1"/>
        <v>0</v>
      </c>
    </row>
    <row r="36" spans="1:13" s="292" customFormat="1" outlineLevel="1" x14ac:dyDescent="0.2">
      <c r="A36" s="291" t="s">
        <v>810</v>
      </c>
      <c r="B36" s="298" t="s">
        <v>811</v>
      </c>
      <c r="C36" s="256" t="s">
        <v>812</v>
      </c>
      <c r="D36" s="446">
        <f>SUM(D33:D35)</f>
        <v>2000000</v>
      </c>
      <c r="E36" s="446">
        <f>SUM(E33:E35)</f>
        <v>2000000</v>
      </c>
      <c r="F36" s="446">
        <f>SUM(F33:F35)</f>
        <v>3100000</v>
      </c>
      <c r="G36" s="446">
        <f>SUM(G33:G35)</f>
        <v>3100000</v>
      </c>
      <c r="H36" s="446">
        <f t="shared" ref="H36:J36" si="11">SUM(H33:H35)</f>
        <v>3830000</v>
      </c>
      <c r="I36" s="446">
        <f t="shared" ref="I36" si="12">SUM(I33:I35)</f>
        <v>3830000</v>
      </c>
      <c r="J36" s="446">
        <f t="shared" si="11"/>
        <v>5000000</v>
      </c>
      <c r="K36" s="446">
        <f t="shared" ref="K36" si="13">SUM(K33:K35)</f>
        <v>5000000</v>
      </c>
      <c r="L36" s="441">
        <f t="shared" si="10"/>
        <v>13930000</v>
      </c>
      <c r="M36" s="441">
        <f t="shared" si="1"/>
        <v>13930000</v>
      </c>
    </row>
    <row r="37" spans="1:13" outlineLevel="2" x14ac:dyDescent="0.2">
      <c r="A37" s="283" t="s">
        <v>144</v>
      </c>
      <c r="B37" s="297" t="s">
        <v>813</v>
      </c>
      <c r="C37" s="285" t="s">
        <v>814</v>
      </c>
      <c r="D37" s="441">
        <v>4300000</v>
      </c>
      <c r="E37" s="441">
        <v>4300000</v>
      </c>
      <c r="F37" s="441">
        <v>3200000</v>
      </c>
      <c r="G37" s="441">
        <v>3500000</v>
      </c>
      <c r="H37" s="441"/>
      <c r="I37" s="441"/>
      <c r="J37" s="441">
        <v>0</v>
      </c>
      <c r="K37" s="441">
        <v>0</v>
      </c>
      <c r="L37" s="441">
        <f t="shared" si="10"/>
        <v>7500000</v>
      </c>
      <c r="M37" s="441">
        <f t="shared" si="1"/>
        <v>7800000</v>
      </c>
    </row>
    <row r="38" spans="1:13" outlineLevel="2" x14ac:dyDescent="0.2">
      <c r="A38" s="283" t="s">
        <v>146</v>
      </c>
      <c r="B38" s="297" t="s">
        <v>815</v>
      </c>
      <c r="C38" s="285" t="s">
        <v>816</v>
      </c>
      <c r="D38" s="441">
        <v>365000</v>
      </c>
      <c r="E38" s="441">
        <v>365000</v>
      </c>
      <c r="F38" s="441">
        <v>3400000</v>
      </c>
      <c r="G38" s="441">
        <v>3100000</v>
      </c>
      <c r="H38" s="441">
        <v>0</v>
      </c>
      <c r="I38" s="441">
        <v>0</v>
      </c>
      <c r="J38" s="441">
        <v>1000000</v>
      </c>
      <c r="K38" s="441">
        <v>1000000</v>
      </c>
      <c r="L38" s="441">
        <f t="shared" si="10"/>
        <v>4765000</v>
      </c>
      <c r="M38" s="441">
        <f t="shared" si="1"/>
        <v>4465000</v>
      </c>
    </row>
    <row r="39" spans="1:13" s="292" customFormat="1" outlineLevel="1" x14ac:dyDescent="0.2">
      <c r="A39" s="291" t="s">
        <v>148</v>
      </c>
      <c r="B39" s="298" t="s">
        <v>817</v>
      </c>
      <c r="C39" s="256" t="s">
        <v>818</v>
      </c>
      <c r="D39" s="446">
        <f t="shared" ref="D39:F39" si="14">SUM(D37:D38)</f>
        <v>4665000</v>
      </c>
      <c r="E39" s="446">
        <f t="shared" ref="E39" si="15">SUM(E37:E38)</f>
        <v>4665000</v>
      </c>
      <c r="F39" s="446">
        <f t="shared" si="14"/>
        <v>6600000</v>
      </c>
      <c r="G39" s="446">
        <f t="shared" ref="G39" si="16">SUM(G37:G38)</f>
        <v>6600000</v>
      </c>
      <c r="H39" s="446">
        <v>0</v>
      </c>
      <c r="I39" s="446">
        <v>0</v>
      </c>
      <c r="J39" s="446">
        <f>SUM(J37:J38)</f>
        <v>1000000</v>
      </c>
      <c r="K39" s="446">
        <f>SUM(K37:K38)</f>
        <v>1000000</v>
      </c>
      <c r="L39" s="441">
        <f t="shared" si="10"/>
        <v>12265000</v>
      </c>
      <c r="M39" s="441">
        <f t="shared" si="1"/>
        <v>12265000</v>
      </c>
    </row>
    <row r="40" spans="1:13" outlineLevel="2" x14ac:dyDescent="0.2">
      <c r="A40" s="283" t="s">
        <v>150</v>
      </c>
      <c r="B40" s="297" t="s">
        <v>819</v>
      </c>
      <c r="C40" s="285" t="s">
        <v>820</v>
      </c>
      <c r="D40" s="441">
        <v>16000000</v>
      </c>
      <c r="E40" s="441">
        <v>16000000</v>
      </c>
      <c r="F40" s="441">
        <v>4500000</v>
      </c>
      <c r="G40" s="441">
        <v>4500000</v>
      </c>
      <c r="H40" s="441">
        <v>8200000</v>
      </c>
      <c r="I40" s="441">
        <v>8200000</v>
      </c>
      <c r="J40" s="441">
        <v>5000000</v>
      </c>
      <c r="K40" s="441">
        <v>5000000</v>
      </c>
      <c r="L40" s="441">
        <f t="shared" si="10"/>
        <v>33700000</v>
      </c>
      <c r="M40" s="441">
        <f t="shared" si="1"/>
        <v>33700000</v>
      </c>
    </row>
    <row r="41" spans="1:13" outlineLevel="2" x14ac:dyDescent="0.2">
      <c r="A41" s="283" t="s">
        <v>152</v>
      </c>
      <c r="B41" s="297" t="s">
        <v>821</v>
      </c>
      <c r="C41" s="285" t="s">
        <v>822</v>
      </c>
      <c r="D41" s="441">
        <v>29000000</v>
      </c>
      <c r="E41" s="441">
        <v>29000000</v>
      </c>
      <c r="F41" s="441"/>
      <c r="G41" s="441"/>
      <c r="H41" s="441">
        <v>27154000</v>
      </c>
      <c r="I41" s="441">
        <v>27154000</v>
      </c>
      <c r="J41" s="441"/>
      <c r="K41" s="441"/>
      <c r="L41" s="441">
        <f t="shared" si="10"/>
        <v>56154000</v>
      </c>
      <c r="M41" s="441">
        <f t="shared" si="1"/>
        <v>56154000</v>
      </c>
    </row>
    <row r="42" spans="1:13" outlineLevel="2" x14ac:dyDescent="0.2">
      <c r="A42" s="283" t="s">
        <v>157</v>
      </c>
      <c r="B42" s="297" t="s">
        <v>823</v>
      </c>
      <c r="C42" s="285" t="s">
        <v>824</v>
      </c>
      <c r="D42" s="441">
        <v>125000</v>
      </c>
      <c r="E42" s="441">
        <v>125000</v>
      </c>
      <c r="F42" s="441">
        <v>0</v>
      </c>
      <c r="G42" s="441">
        <v>0</v>
      </c>
      <c r="H42" s="441">
        <v>0</v>
      </c>
      <c r="I42" s="441">
        <v>0</v>
      </c>
      <c r="J42" s="441">
        <v>3200000</v>
      </c>
      <c r="K42" s="441">
        <v>3200000</v>
      </c>
      <c r="L42" s="441">
        <f t="shared" si="10"/>
        <v>3325000</v>
      </c>
      <c r="M42" s="441">
        <f t="shared" si="1"/>
        <v>3325000</v>
      </c>
    </row>
    <row r="43" spans="1:13" s="301" customFormat="1" ht="38.25" outlineLevel="2" x14ac:dyDescent="0.2">
      <c r="A43" s="287" t="s">
        <v>159</v>
      </c>
      <c r="B43" s="299" t="s">
        <v>825</v>
      </c>
      <c r="C43" s="300" t="s">
        <v>826</v>
      </c>
      <c r="D43" s="443"/>
      <c r="E43" s="443"/>
      <c r="F43" s="443"/>
      <c r="G43" s="443"/>
      <c r="H43" s="443"/>
      <c r="I43" s="443"/>
      <c r="J43" s="443"/>
      <c r="K43" s="443"/>
      <c r="L43" s="444"/>
      <c r="M43" s="441">
        <f t="shared" si="1"/>
        <v>0</v>
      </c>
    </row>
    <row r="44" spans="1:13" outlineLevel="2" x14ac:dyDescent="0.2">
      <c r="A44" s="283" t="s">
        <v>161</v>
      </c>
      <c r="B44" s="297" t="s">
        <v>827</v>
      </c>
      <c r="C44" s="285" t="s">
        <v>828</v>
      </c>
      <c r="D44" s="441">
        <v>2700000</v>
      </c>
      <c r="E44" s="441">
        <v>2700000</v>
      </c>
      <c r="F44" s="441">
        <v>1000000</v>
      </c>
      <c r="G44" s="441">
        <v>980000</v>
      </c>
      <c r="H44" s="441">
        <v>630000</v>
      </c>
      <c r="I44" s="441">
        <v>630000</v>
      </c>
      <c r="J44" s="441">
        <v>300000</v>
      </c>
      <c r="K44" s="441">
        <v>300000</v>
      </c>
      <c r="L44" s="441">
        <f t="shared" ref="L44:L49" si="17">SUM(D44,F44,H44,J44)</f>
        <v>4630000</v>
      </c>
      <c r="M44" s="441">
        <f t="shared" si="1"/>
        <v>4610000</v>
      </c>
    </row>
    <row r="45" spans="1:13" outlineLevel="2" x14ac:dyDescent="0.2">
      <c r="A45" s="283" t="s">
        <v>163</v>
      </c>
      <c r="B45" s="297" t="s">
        <v>829</v>
      </c>
      <c r="C45" s="285" t="s">
        <v>830</v>
      </c>
      <c r="D45" s="441"/>
      <c r="E45" s="441">
        <v>12700000</v>
      </c>
      <c r="F45" s="441">
        <v>230000</v>
      </c>
      <c r="G45" s="441">
        <v>690000</v>
      </c>
      <c r="H45" s="441"/>
      <c r="I45" s="441"/>
      <c r="J45" s="441"/>
      <c r="K45" s="441"/>
      <c r="L45" s="441">
        <f t="shared" si="17"/>
        <v>230000</v>
      </c>
      <c r="M45" s="441">
        <f t="shared" si="1"/>
        <v>13390000</v>
      </c>
    </row>
    <row r="46" spans="1:13" s="290" customFormat="1" outlineLevel="2" x14ac:dyDescent="0.2">
      <c r="A46" s="287" t="s">
        <v>165</v>
      </c>
      <c r="B46" s="299" t="s">
        <v>831</v>
      </c>
      <c r="C46" s="289" t="s">
        <v>832</v>
      </c>
      <c r="D46" s="443"/>
      <c r="E46" s="443"/>
      <c r="F46" s="443"/>
      <c r="G46" s="443"/>
      <c r="H46" s="443"/>
      <c r="I46" s="443"/>
      <c r="J46" s="443"/>
      <c r="K46" s="443"/>
      <c r="L46" s="444">
        <f t="shared" si="17"/>
        <v>0</v>
      </c>
      <c r="M46" s="441">
        <f t="shared" si="1"/>
        <v>0</v>
      </c>
    </row>
    <row r="47" spans="1:13" outlineLevel="2" x14ac:dyDescent="0.2">
      <c r="A47" s="283" t="s">
        <v>833</v>
      </c>
      <c r="B47" s="297" t="s">
        <v>834</v>
      </c>
      <c r="C47" s="285" t="s">
        <v>835</v>
      </c>
      <c r="D47" s="441">
        <v>15300000</v>
      </c>
      <c r="E47" s="441">
        <v>16725000</v>
      </c>
      <c r="F47" s="441">
        <v>2400000</v>
      </c>
      <c r="G47" s="441">
        <v>4180000</v>
      </c>
      <c r="H47" s="441">
        <v>350000</v>
      </c>
      <c r="I47" s="441">
        <v>350000</v>
      </c>
      <c r="J47" s="441">
        <v>300000</v>
      </c>
      <c r="K47" s="441">
        <v>300000</v>
      </c>
      <c r="L47" s="441">
        <f t="shared" si="17"/>
        <v>18350000</v>
      </c>
      <c r="M47" s="441">
        <f t="shared" si="1"/>
        <v>21555000</v>
      </c>
    </row>
    <row r="48" spans="1:13" outlineLevel="2" x14ac:dyDescent="0.2">
      <c r="A48" s="283" t="s">
        <v>169</v>
      </c>
      <c r="B48" s="297" t="s">
        <v>836</v>
      </c>
      <c r="C48" s="285" t="s">
        <v>837</v>
      </c>
      <c r="D48" s="441">
        <v>20000000</v>
      </c>
      <c r="E48" s="441">
        <v>37638081</v>
      </c>
      <c r="F48" s="441">
        <v>5600000</v>
      </c>
      <c r="G48" s="441">
        <v>7100000</v>
      </c>
      <c r="H48" s="441">
        <v>1300000</v>
      </c>
      <c r="I48" s="441">
        <v>1300000</v>
      </c>
      <c r="J48" s="441">
        <v>20000000</v>
      </c>
      <c r="K48" s="441">
        <v>20000000</v>
      </c>
      <c r="L48" s="441">
        <f t="shared" si="17"/>
        <v>46900000</v>
      </c>
      <c r="M48" s="441">
        <f t="shared" si="1"/>
        <v>66038081</v>
      </c>
    </row>
    <row r="49" spans="1:13" s="292" customFormat="1" ht="25.5" outlineLevel="1" x14ac:dyDescent="0.2">
      <c r="A49" s="291">
        <v>45</v>
      </c>
      <c r="B49" s="298" t="s">
        <v>838</v>
      </c>
      <c r="C49" s="256" t="s">
        <v>839</v>
      </c>
      <c r="D49" s="446">
        <f>SUM(D40+D41+D42+D44+D45+D47+D48)</f>
        <v>83125000</v>
      </c>
      <c r="E49" s="446">
        <f>SUM(E40+E41+E42+E44+E45+E47+E48)</f>
        <v>114888081</v>
      </c>
      <c r="F49" s="446">
        <f>SUM(F40:F48)</f>
        <v>13730000</v>
      </c>
      <c r="G49" s="446">
        <f>SUM(G40:G48)</f>
        <v>17450000</v>
      </c>
      <c r="H49" s="446">
        <f t="shared" ref="H49:J49" si="18">SUM(H40+H41+H42+H44+H45+H47+H48)</f>
        <v>37634000</v>
      </c>
      <c r="I49" s="446">
        <f t="shared" ref="I49" si="19">SUM(I40+I41+I42+I44+I45+I47+I48)</f>
        <v>37634000</v>
      </c>
      <c r="J49" s="446">
        <f t="shared" si="18"/>
        <v>28800000</v>
      </c>
      <c r="K49" s="446">
        <f t="shared" ref="K49" si="20">SUM(K40+K41+K42+K44+K45+K47+K48)</f>
        <v>28800000</v>
      </c>
      <c r="L49" s="441">
        <f t="shared" si="17"/>
        <v>163289000</v>
      </c>
      <c r="M49" s="441">
        <f t="shared" si="1"/>
        <v>198772081</v>
      </c>
    </row>
    <row r="50" spans="1:13" outlineLevel="2" x14ac:dyDescent="0.2">
      <c r="A50" s="283">
        <v>46</v>
      </c>
      <c r="B50" s="297" t="s">
        <v>840</v>
      </c>
      <c r="C50" s="285" t="s">
        <v>841</v>
      </c>
      <c r="D50" s="441">
        <v>400000</v>
      </c>
      <c r="E50" s="441">
        <v>400000</v>
      </c>
      <c r="F50" s="441">
        <v>120000</v>
      </c>
      <c r="G50" s="441">
        <v>620000</v>
      </c>
      <c r="H50" s="441">
        <v>20000</v>
      </c>
      <c r="I50" s="441">
        <v>20000</v>
      </c>
      <c r="J50" s="441">
        <v>0</v>
      </c>
      <c r="K50" s="441">
        <v>0</v>
      </c>
      <c r="L50" s="441"/>
      <c r="M50" s="441">
        <f t="shared" si="1"/>
        <v>1040000</v>
      </c>
    </row>
    <row r="51" spans="1:13" outlineLevel="2" x14ac:dyDescent="0.2">
      <c r="A51" s="283">
        <v>47</v>
      </c>
      <c r="B51" s="297" t="s">
        <v>842</v>
      </c>
      <c r="C51" s="285" t="s">
        <v>843</v>
      </c>
      <c r="D51" s="441">
        <v>8000000</v>
      </c>
      <c r="E51" s="441">
        <v>8000000</v>
      </c>
      <c r="F51" s="441"/>
      <c r="G51" s="441"/>
      <c r="H51" s="441"/>
      <c r="I51" s="441"/>
      <c r="J51" s="441">
        <v>700000</v>
      </c>
      <c r="K51" s="441">
        <v>700000</v>
      </c>
      <c r="L51" s="441"/>
      <c r="M51" s="441">
        <f t="shared" si="1"/>
        <v>8700000</v>
      </c>
    </row>
    <row r="52" spans="1:13" s="292" customFormat="1" ht="25.5" outlineLevel="1" x14ac:dyDescent="0.2">
      <c r="A52" s="291">
        <v>48</v>
      </c>
      <c r="B52" s="298" t="s">
        <v>844</v>
      </c>
      <c r="C52" s="256" t="s">
        <v>845</v>
      </c>
      <c r="D52" s="446">
        <f>SUM(D50:D51)</f>
        <v>8400000</v>
      </c>
      <c r="E52" s="446">
        <f>SUM(E50:E51)</f>
        <v>8400000</v>
      </c>
      <c r="F52" s="446">
        <f>SUM(F50:F51)</f>
        <v>120000</v>
      </c>
      <c r="G52" s="446">
        <f>SUM(G50:G51)</f>
        <v>620000</v>
      </c>
      <c r="H52" s="446">
        <f t="shared" ref="H52:J52" si="21">SUM(H50:H51)</f>
        <v>20000</v>
      </c>
      <c r="I52" s="446">
        <f t="shared" ref="I52" si="22">SUM(I50:I51)</f>
        <v>20000</v>
      </c>
      <c r="J52" s="446">
        <f t="shared" si="21"/>
        <v>700000</v>
      </c>
      <c r="K52" s="446">
        <f t="shared" ref="K52" si="23">SUM(K50:K51)</f>
        <v>700000</v>
      </c>
      <c r="L52" s="441">
        <f t="shared" ref="L52:L64" si="24">SUM(D52,F52,H52,J52)</f>
        <v>9240000</v>
      </c>
      <c r="M52" s="441">
        <f t="shared" si="1"/>
        <v>9740000</v>
      </c>
    </row>
    <row r="53" spans="1:13" ht="25.5" outlineLevel="2" x14ac:dyDescent="0.2">
      <c r="A53" s="283">
        <v>49</v>
      </c>
      <c r="B53" s="302" t="s">
        <v>846</v>
      </c>
      <c r="C53" s="285" t="s">
        <v>847</v>
      </c>
      <c r="D53" s="441">
        <v>32000000</v>
      </c>
      <c r="E53" s="441">
        <v>40441034</v>
      </c>
      <c r="F53" s="441">
        <v>4400000</v>
      </c>
      <c r="G53" s="441">
        <v>5375200</v>
      </c>
      <c r="H53" s="441">
        <v>7000000</v>
      </c>
      <c r="I53" s="441">
        <v>10500000</v>
      </c>
      <c r="J53" s="441">
        <v>5700000</v>
      </c>
      <c r="K53" s="441">
        <v>5700000</v>
      </c>
      <c r="L53" s="441">
        <f t="shared" si="24"/>
        <v>49100000</v>
      </c>
      <c r="M53" s="441">
        <f t="shared" si="1"/>
        <v>62016234</v>
      </c>
    </row>
    <row r="54" spans="1:13" outlineLevel="2" x14ac:dyDescent="0.2">
      <c r="A54" s="283">
        <v>50</v>
      </c>
      <c r="B54" s="302" t="s">
        <v>848</v>
      </c>
      <c r="C54" s="285" t="s">
        <v>849</v>
      </c>
      <c r="D54" s="441">
        <v>15000000</v>
      </c>
      <c r="E54" s="441">
        <v>16807087</v>
      </c>
      <c r="F54" s="441"/>
      <c r="G54" s="441">
        <v>29000</v>
      </c>
      <c r="H54" s="441"/>
      <c r="I54" s="441"/>
      <c r="J54" s="441"/>
      <c r="K54" s="441"/>
      <c r="L54" s="441">
        <f t="shared" si="24"/>
        <v>15000000</v>
      </c>
      <c r="M54" s="441">
        <f t="shared" si="1"/>
        <v>16836087</v>
      </c>
    </row>
    <row r="55" spans="1:13" s="294" customFormat="1" outlineLevel="2" x14ac:dyDescent="0.2">
      <c r="A55" s="291">
        <v>51</v>
      </c>
      <c r="B55" s="303" t="s">
        <v>850</v>
      </c>
      <c r="C55" s="293" t="s">
        <v>851</v>
      </c>
      <c r="D55" s="441"/>
      <c r="E55" s="441"/>
      <c r="F55" s="441"/>
      <c r="G55" s="441"/>
      <c r="H55" s="441"/>
      <c r="I55" s="441"/>
      <c r="J55" s="441"/>
      <c r="K55" s="441"/>
      <c r="L55" s="441">
        <f t="shared" si="24"/>
        <v>0</v>
      </c>
      <c r="M55" s="441">
        <f t="shared" si="1"/>
        <v>0</v>
      </c>
    </row>
    <row r="56" spans="1:13" s="290" customFormat="1" outlineLevel="2" x14ac:dyDescent="0.2">
      <c r="A56" s="287">
        <v>52</v>
      </c>
      <c r="B56" s="304" t="s">
        <v>831</v>
      </c>
      <c r="C56" s="289" t="s">
        <v>852</v>
      </c>
      <c r="D56" s="443"/>
      <c r="E56" s="443"/>
      <c r="F56" s="443"/>
      <c r="G56" s="443"/>
      <c r="H56" s="443"/>
      <c r="I56" s="443"/>
      <c r="J56" s="443"/>
      <c r="K56" s="443"/>
      <c r="L56" s="444">
        <f t="shared" si="24"/>
        <v>0</v>
      </c>
      <c r="M56" s="441">
        <f t="shared" si="1"/>
        <v>0</v>
      </c>
    </row>
    <row r="57" spans="1:13" s="290" customFormat="1" outlineLevel="2" x14ac:dyDescent="0.2">
      <c r="A57" s="287">
        <v>53</v>
      </c>
      <c r="B57" s="304" t="s">
        <v>853</v>
      </c>
      <c r="C57" s="289" t="s">
        <v>852</v>
      </c>
      <c r="D57" s="443"/>
      <c r="E57" s="443"/>
      <c r="F57" s="443"/>
      <c r="G57" s="443"/>
      <c r="H57" s="443"/>
      <c r="I57" s="443"/>
      <c r="J57" s="443"/>
      <c r="K57" s="443"/>
      <c r="L57" s="444">
        <f t="shared" si="24"/>
        <v>0</v>
      </c>
      <c r="M57" s="441">
        <f t="shared" si="1"/>
        <v>0</v>
      </c>
    </row>
    <row r="58" spans="1:13" s="294" customFormat="1" ht="25.5" outlineLevel="2" x14ac:dyDescent="0.2">
      <c r="A58" s="291">
        <v>54</v>
      </c>
      <c r="B58" s="303" t="s">
        <v>854</v>
      </c>
      <c r="C58" s="293" t="s">
        <v>855</v>
      </c>
      <c r="D58" s="441">
        <v>0</v>
      </c>
      <c r="E58" s="441">
        <v>0</v>
      </c>
      <c r="F58" s="441"/>
      <c r="G58" s="441"/>
      <c r="H58" s="441"/>
      <c r="I58" s="441"/>
      <c r="J58" s="441"/>
      <c r="K58" s="441"/>
      <c r="L58" s="441">
        <f t="shared" si="24"/>
        <v>0</v>
      </c>
      <c r="M58" s="441">
        <f t="shared" si="1"/>
        <v>0</v>
      </c>
    </row>
    <row r="59" spans="1:13" s="290" customFormat="1" ht="25.5" outlineLevel="2" x14ac:dyDescent="0.2">
      <c r="A59" s="287">
        <v>55</v>
      </c>
      <c r="B59" s="304" t="s">
        <v>856</v>
      </c>
      <c r="C59" s="289" t="s">
        <v>857</v>
      </c>
      <c r="D59" s="443"/>
      <c r="E59" s="443"/>
      <c r="F59" s="443"/>
      <c r="G59" s="443"/>
      <c r="H59" s="443"/>
      <c r="I59" s="443"/>
      <c r="J59" s="443"/>
      <c r="K59" s="443"/>
      <c r="L59" s="444">
        <f t="shared" si="24"/>
        <v>0</v>
      </c>
      <c r="M59" s="441">
        <f t="shared" si="1"/>
        <v>0</v>
      </c>
    </row>
    <row r="60" spans="1:13" s="290" customFormat="1" ht="25.5" outlineLevel="2" x14ac:dyDescent="0.2">
      <c r="A60" s="287">
        <v>56</v>
      </c>
      <c r="B60" s="304" t="s">
        <v>858</v>
      </c>
      <c r="C60" s="289" t="s">
        <v>859</v>
      </c>
      <c r="D60" s="443"/>
      <c r="E60" s="443"/>
      <c r="F60" s="443"/>
      <c r="G60" s="443"/>
      <c r="H60" s="443"/>
      <c r="I60" s="443"/>
      <c r="J60" s="443"/>
      <c r="K60" s="443"/>
      <c r="L60" s="444">
        <f t="shared" si="24"/>
        <v>0</v>
      </c>
      <c r="M60" s="441">
        <f t="shared" si="1"/>
        <v>0</v>
      </c>
    </row>
    <row r="61" spans="1:13" s="290" customFormat="1" ht="25.5" outlineLevel="2" x14ac:dyDescent="0.2">
      <c r="A61" s="287">
        <v>57</v>
      </c>
      <c r="B61" s="304" t="s">
        <v>860</v>
      </c>
      <c r="C61" s="289" t="s">
        <v>861</v>
      </c>
      <c r="D61" s="443"/>
      <c r="E61" s="443"/>
      <c r="F61" s="443"/>
      <c r="G61" s="443"/>
      <c r="H61" s="443"/>
      <c r="I61" s="443"/>
      <c r="J61" s="443"/>
      <c r="K61" s="443"/>
      <c r="L61" s="444">
        <f t="shared" si="24"/>
        <v>0</v>
      </c>
      <c r="M61" s="441">
        <f t="shared" si="1"/>
        <v>0</v>
      </c>
    </row>
    <row r="62" spans="1:13" outlineLevel="2" x14ac:dyDescent="0.2">
      <c r="A62" s="283">
        <v>58</v>
      </c>
      <c r="B62" s="297" t="s">
        <v>862</v>
      </c>
      <c r="C62" s="285" t="s">
        <v>863</v>
      </c>
      <c r="D62" s="441">
        <v>17600000</v>
      </c>
      <c r="E62" s="441">
        <v>49601000</v>
      </c>
      <c r="F62" s="441">
        <v>1900000</v>
      </c>
      <c r="G62" s="441">
        <v>1400000</v>
      </c>
      <c r="H62" s="441">
        <v>869000</v>
      </c>
      <c r="I62" s="441">
        <v>869000</v>
      </c>
      <c r="J62" s="441">
        <v>1000000</v>
      </c>
      <c r="K62" s="441">
        <v>1000000</v>
      </c>
      <c r="L62" s="441">
        <f t="shared" si="24"/>
        <v>21369000</v>
      </c>
      <c r="M62" s="441">
        <f t="shared" si="1"/>
        <v>52870000</v>
      </c>
    </row>
    <row r="63" spans="1:13" s="292" customFormat="1" ht="25.5" outlineLevel="1" x14ac:dyDescent="0.2">
      <c r="A63" s="291">
        <v>59</v>
      </c>
      <c r="B63" s="298" t="s">
        <v>864</v>
      </c>
      <c r="C63" s="256" t="s">
        <v>865</v>
      </c>
      <c r="D63" s="446">
        <f>SUM(D53+D54+D55+D58+D62)</f>
        <v>64600000</v>
      </c>
      <c r="E63" s="446">
        <f>SUM(E53+E54+E55+E58+E62)</f>
        <v>106849121</v>
      </c>
      <c r="F63" s="446">
        <f>SUM(F53:F62)</f>
        <v>6300000</v>
      </c>
      <c r="G63" s="446">
        <f>SUM(G53:G62)</f>
        <v>6804200</v>
      </c>
      <c r="H63" s="446">
        <f>SUM(H53+H54+H55+H58+H62)</f>
        <v>7869000</v>
      </c>
      <c r="I63" s="446">
        <f>SUM(I53+I54+I55+I58+I62)</f>
        <v>11369000</v>
      </c>
      <c r="J63" s="446">
        <f>SUM(J53+J54+J55+J58+J62)</f>
        <v>6700000</v>
      </c>
      <c r="K63" s="446">
        <f>SUM(K53+K54+K55+K58+K62)</f>
        <v>6700000</v>
      </c>
      <c r="L63" s="441">
        <f t="shared" si="24"/>
        <v>85469000</v>
      </c>
      <c r="M63" s="441">
        <f t="shared" si="1"/>
        <v>131722321</v>
      </c>
    </row>
    <row r="64" spans="1:13" s="549" customFormat="1" x14ac:dyDescent="0.2">
      <c r="A64" s="545">
        <v>60</v>
      </c>
      <c r="B64" s="546" t="s">
        <v>866</v>
      </c>
      <c r="C64" s="546" t="s">
        <v>867</v>
      </c>
      <c r="D64" s="547">
        <f t="shared" ref="D64:K64" si="25">SUM(D36+D39+D49+D52+D63)</f>
        <v>162790000</v>
      </c>
      <c r="E64" s="547">
        <f t="shared" si="25"/>
        <v>236802202</v>
      </c>
      <c r="F64" s="547">
        <f t="shared" si="25"/>
        <v>29850000</v>
      </c>
      <c r="G64" s="547">
        <f t="shared" si="25"/>
        <v>34574200</v>
      </c>
      <c r="H64" s="547">
        <f t="shared" si="25"/>
        <v>49353000</v>
      </c>
      <c r="I64" s="547">
        <f t="shared" si="25"/>
        <v>52853000</v>
      </c>
      <c r="J64" s="547">
        <f t="shared" si="25"/>
        <v>42200000</v>
      </c>
      <c r="K64" s="547">
        <f t="shared" si="25"/>
        <v>42200000</v>
      </c>
      <c r="L64" s="547">
        <f t="shared" si="24"/>
        <v>284193000</v>
      </c>
      <c r="M64" s="548">
        <f t="shared" si="1"/>
        <v>366429402</v>
      </c>
    </row>
    <row r="65" spans="1:13" s="294" customFormat="1" x14ac:dyDescent="0.2">
      <c r="A65" s="291"/>
      <c r="B65" s="256"/>
      <c r="C65" s="293"/>
      <c r="D65" s="446"/>
      <c r="E65" s="446"/>
      <c r="F65" s="446"/>
      <c r="G65" s="446"/>
      <c r="H65" s="448"/>
      <c r="I65" s="448"/>
      <c r="J65" s="448"/>
      <c r="K65" s="448"/>
      <c r="L65" s="448"/>
      <c r="M65" s="441">
        <f t="shared" si="1"/>
        <v>0</v>
      </c>
    </row>
    <row r="66" spans="1:13" s="294" customFormat="1" outlineLevel="1" x14ac:dyDescent="0.2">
      <c r="A66" s="291">
        <v>61</v>
      </c>
      <c r="B66" s="305" t="s">
        <v>868</v>
      </c>
      <c r="C66" s="293" t="s">
        <v>869</v>
      </c>
      <c r="D66" s="452">
        <v>0</v>
      </c>
      <c r="E66" s="452">
        <v>0</v>
      </c>
      <c r="F66" s="452"/>
      <c r="G66" s="452"/>
      <c r="H66" s="452"/>
      <c r="I66" s="452"/>
      <c r="J66" s="452"/>
      <c r="K66" s="452"/>
      <c r="L66" s="441">
        <f t="shared" ref="L66:L79" si="26">SUM(D66,F66,H66,J66)</f>
        <v>0</v>
      </c>
      <c r="M66" s="441">
        <f t="shared" si="1"/>
        <v>0</v>
      </c>
    </row>
    <row r="67" spans="1:13" s="294" customFormat="1" outlineLevel="1" x14ac:dyDescent="0.2">
      <c r="A67" s="291">
        <v>62</v>
      </c>
      <c r="B67" s="305" t="s">
        <v>870</v>
      </c>
      <c r="C67" s="306" t="s">
        <v>871</v>
      </c>
      <c r="D67" s="441">
        <f>SUM(D68:D78)</f>
        <v>0</v>
      </c>
      <c r="E67" s="441">
        <f>SUM(E68:E78)</f>
        <v>0</v>
      </c>
      <c r="F67" s="441"/>
      <c r="G67" s="441"/>
      <c r="H67" s="441"/>
      <c r="I67" s="441"/>
      <c r="J67" s="441"/>
      <c r="K67" s="441"/>
      <c r="L67" s="441">
        <f t="shared" si="26"/>
        <v>0</v>
      </c>
      <c r="M67" s="441">
        <f t="shared" si="1"/>
        <v>0</v>
      </c>
    </row>
    <row r="68" spans="1:13" s="301" customFormat="1" outlineLevel="1" x14ac:dyDescent="0.2">
      <c r="A68" s="287">
        <v>63</v>
      </c>
      <c r="B68" s="307" t="s">
        <v>872</v>
      </c>
      <c r="C68" s="289" t="s">
        <v>873</v>
      </c>
      <c r="D68" s="453"/>
      <c r="E68" s="453"/>
      <c r="F68" s="453"/>
      <c r="G68" s="453"/>
      <c r="H68" s="453"/>
      <c r="I68" s="453"/>
      <c r="J68" s="453"/>
      <c r="K68" s="453"/>
      <c r="L68" s="444">
        <f t="shared" si="26"/>
        <v>0</v>
      </c>
      <c r="M68" s="441">
        <f t="shared" ref="M68:M131" si="27">SUM(E68,G68,I68,K68)</f>
        <v>0</v>
      </c>
    </row>
    <row r="69" spans="1:13" s="301" customFormat="1" outlineLevel="1" x14ac:dyDescent="0.2">
      <c r="A69" s="287">
        <v>64</v>
      </c>
      <c r="B69" s="307" t="s">
        <v>874</v>
      </c>
      <c r="C69" s="289" t="s">
        <v>875</v>
      </c>
      <c r="D69" s="453"/>
      <c r="E69" s="453"/>
      <c r="F69" s="453"/>
      <c r="G69" s="453"/>
      <c r="H69" s="453"/>
      <c r="I69" s="453"/>
      <c r="J69" s="453"/>
      <c r="K69" s="453"/>
      <c r="L69" s="444">
        <f t="shared" si="26"/>
        <v>0</v>
      </c>
      <c r="M69" s="441">
        <f t="shared" si="27"/>
        <v>0</v>
      </c>
    </row>
    <row r="70" spans="1:13" s="301" customFormat="1" outlineLevel="1" x14ac:dyDescent="0.2">
      <c r="A70" s="287">
        <v>65</v>
      </c>
      <c r="B70" s="307" t="s">
        <v>876</v>
      </c>
      <c r="C70" s="289" t="s">
        <v>877</v>
      </c>
      <c r="D70" s="453"/>
      <c r="E70" s="453"/>
      <c r="F70" s="453"/>
      <c r="G70" s="453"/>
      <c r="H70" s="453"/>
      <c r="I70" s="453"/>
      <c r="J70" s="453"/>
      <c r="K70" s="453"/>
      <c r="L70" s="444">
        <f t="shared" si="26"/>
        <v>0</v>
      </c>
      <c r="M70" s="441">
        <f t="shared" si="27"/>
        <v>0</v>
      </c>
    </row>
    <row r="71" spans="1:13" s="301" customFormat="1" outlineLevel="1" x14ac:dyDescent="0.2">
      <c r="A71" s="287">
        <v>66</v>
      </c>
      <c r="B71" s="307" t="s">
        <v>878</v>
      </c>
      <c r="C71" s="289" t="s">
        <v>879</v>
      </c>
      <c r="D71" s="453"/>
      <c r="E71" s="453"/>
      <c r="F71" s="453"/>
      <c r="G71" s="453"/>
      <c r="H71" s="453"/>
      <c r="I71" s="453"/>
      <c r="J71" s="453"/>
      <c r="K71" s="453"/>
      <c r="L71" s="444">
        <f t="shared" si="26"/>
        <v>0</v>
      </c>
      <c r="M71" s="441">
        <f t="shared" si="27"/>
        <v>0</v>
      </c>
    </row>
    <row r="72" spans="1:13" s="301" customFormat="1" ht="25.5" outlineLevel="1" x14ac:dyDescent="0.2">
      <c r="A72" s="287">
        <v>67</v>
      </c>
      <c r="B72" s="307" t="s">
        <v>880</v>
      </c>
      <c r="C72" s="289" t="s">
        <v>881</v>
      </c>
      <c r="D72" s="453"/>
      <c r="E72" s="453"/>
      <c r="F72" s="453"/>
      <c r="G72" s="453"/>
      <c r="H72" s="453"/>
      <c r="I72" s="453"/>
      <c r="J72" s="453"/>
      <c r="K72" s="453"/>
      <c r="L72" s="444">
        <f t="shared" si="26"/>
        <v>0</v>
      </c>
      <c r="M72" s="441">
        <f t="shared" si="27"/>
        <v>0</v>
      </c>
    </row>
    <row r="73" spans="1:13" s="301" customFormat="1" outlineLevel="1" x14ac:dyDescent="0.2">
      <c r="A73" s="287">
        <v>68</v>
      </c>
      <c r="B73" s="307" t="s">
        <v>882</v>
      </c>
      <c r="C73" s="289" t="s">
        <v>883</v>
      </c>
      <c r="D73" s="453"/>
      <c r="E73" s="453"/>
      <c r="F73" s="453"/>
      <c r="G73" s="453"/>
      <c r="H73" s="453"/>
      <c r="I73" s="453"/>
      <c r="J73" s="453"/>
      <c r="K73" s="453"/>
      <c r="L73" s="444">
        <f t="shared" si="26"/>
        <v>0</v>
      </c>
      <c r="M73" s="441">
        <f t="shared" si="27"/>
        <v>0</v>
      </c>
    </row>
    <row r="74" spans="1:13" s="301" customFormat="1" outlineLevel="1" x14ac:dyDescent="0.2">
      <c r="A74" s="287">
        <v>69</v>
      </c>
      <c r="B74" s="307" t="s">
        <v>884</v>
      </c>
      <c r="C74" s="289" t="s">
        <v>885</v>
      </c>
      <c r="D74" s="453"/>
      <c r="E74" s="453"/>
      <c r="F74" s="453"/>
      <c r="G74" s="453"/>
      <c r="H74" s="453"/>
      <c r="I74" s="453"/>
      <c r="J74" s="453"/>
      <c r="K74" s="453"/>
      <c r="L74" s="444">
        <f t="shared" si="26"/>
        <v>0</v>
      </c>
      <c r="M74" s="441">
        <f t="shared" si="27"/>
        <v>0</v>
      </c>
    </row>
    <row r="75" spans="1:13" s="301" customFormat="1" outlineLevel="1" x14ac:dyDescent="0.2">
      <c r="A75" s="287">
        <v>70</v>
      </c>
      <c r="B75" s="307" t="s">
        <v>886</v>
      </c>
      <c r="C75" s="289" t="s">
        <v>887</v>
      </c>
      <c r="D75" s="453"/>
      <c r="E75" s="453"/>
      <c r="F75" s="453"/>
      <c r="G75" s="453"/>
      <c r="H75" s="453"/>
      <c r="I75" s="453"/>
      <c r="J75" s="453"/>
      <c r="K75" s="453"/>
      <c r="L75" s="444">
        <f t="shared" si="26"/>
        <v>0</v>
      </c>
      <c r="M75" s="441">
        <f t="shared" si="27"/>
        <v>0</v>
      </c>
    </row>
    <row r="76" spans="1:13" s="301" customFormat="1" ht="38.25" outlineLevel="1" x14ac:dyDescent="0.2">
      <c r="A76" s="287">
        <v>71</v>
      </c>
      <c r="B76" s="307" t="s">
        <v>888</v>
      </c>
      <c r="C76" s="289" t="s">
        <v>889</v>
      </c>
      <c r="D76" s="453"/>
      <c r="E76" s="453"/>
      <c r="F76" s="453"/>
      <c r="G76" s="453"/>
      <c r="H76" s="453"/>
      <c r="I76" s="453"/>
      <c r="J76" s="453"/>
      <c r="K76" s="453"/>
      <c r="L76" s="444">
        <f t="shared" si="26"/>
        <v>0</v>
      </c>
      <c r="M76" s="441">
        <f t="shared" si="27"/>
        <v>0</v>
      </c>
    </row>
    <row r="77" spans="1:13" s="301" customFormat="1" outlineLevel="1" x14ac:dyDescent="0.2">
      <c r="A77" s="287">
        <v>72</v>
      </c>
      <c r="B77" s="307" t="s">
        <v>890</v>
      </c>
      <c r="C77" s="289" t="s">
        <v>891</v>
      </c>
      <c r="D77" s="453"/>
      <c r="E77" s="453"/>
      <c r="F77" s="453"/>
      <c r="G77" s="453"/>
      <c r="H77" s="453"/>
      <c r="I77" s="453"/>
      <c r="J77" s="453"/>
      <c r="K77" s="453"/>
      <c r="L77" s="444">
        <f t="shared" si="26"/>
        <v>0</v>
      </c>
      <c r="M77" s="441">
        <f t="shared" si="27"/>
        <v>0</v>
      </c>
    </row>
    <row r="78" spans="1:13" s="301" customFormat="1" ht="25.5" outlineLevel="1" x14ac:dyDescent="0.2">
      <c r="A78" s="287">
        <v>73</v>
      </c>
      <c r="B78" s="307" t="s">
        <v>892</v>
      </c>
      <c r="C78" s="289" t="s">
        <v>893</v>
      </c>
      <c r="D78" s="453"/>
      <c r="E78" s="453"/>
      <c r="F78" s="453"/>
      <c r="G78" s="453"/>
      <c r="H78" s="453"/>
      <c r="I78" s="453"/>
      <c r="J78" s="453"/>
      <c r="K78" s="453"/>
      <c r="L78" s="444">
        <f t="shared" si="26"/>
        <v>0</v>
      </c>
      <c r="M78" s="441">
        <f t="shared" si="27"/>
        <v>0</v>
      </c>
    </row>
    <row r="79" spans="1:13" s="294" customFormat="1" outlineLevel="1" x14ac:dyDescent="0.2">
      <c r="A79" s="291">
        <v>74</v>
      </c>
      <c r="B79" s="305" t="s">
        <v>894</v>
      </c>
      <c r="C79" s="293" t="s">
        <v>895</v>
      </c>
      <c r="D79" s="452">
        <f>SUM(D80:D80)</f>
        <v>0</v>
      </c>
      <c r="E79" s="452">
        <f>SUM(E80:E80)</f>
        <v>0</v>
      </c>
      <c r="F79" s="452"/>
      <c r="G79" s="452"/>
      <c r="H79" s="452"/>
      <c r="I79" s="452"/>
      <c r="J79" s="452"/>
      <c r="K79" s="452"/>
      <c r="L79" s="441">
        <f t="shared" si="26"/>
        <v>0</v>
      </c>
      <c r="M79" s="441">
        <f t="shared" si="27"/>
        <v>0</v>
      </c>
    </row>
    <row r="80" spans="1:13" s="290" customFormat="1" outlineLevel="1" x14ac:dyDescent="0.2">
      <c r="A80" s="287"/>
      <c r="B80" s="308" t="s">
        <v>1378</v>
      </c>
      <c r="C80" s="289"/>
      <c r="D80" s="454">
        <v>0</v>
      </c>
      <c r="E80" s="454">
        <v>0</v>
      </c>
      <c r="F80" s="455"/>
      <c r="G80" s="455"/>
      <c r="H80" s="455"/>
      <c r="I80" s="455"/>
      <c r="J80" s="455"/>
      <c r="K80" s="455"/>
      <c r="L80" s="444"/>
      <c r="M80" s="441">
        <f t="shared" si="27"/>
        <v>0</v>
      </c>
    </row>
    <row r="81" spans="1:13" s="294" customFormat="1" ht="25.5" outlineLevel="1" x14ac:dyDescent="0.2">
      <c r="A81" s="291">
        <v>75</v>
      </c>
      <c r="B81" s="305" t="s">
        <v>896</v>
      </c>
      <c r="C81" s="306" t="s">
        <v>897</v>
      </c>
      <c r="D81" s="441">
        <f>SUM(D82:D90)</f>
        <v>9696000</v>
      </c>
      <c r="E81" s="441">
        <f>SUM(E82:E90)</f>
        <v>9696000</v>
      </c>
      <c r="F81" s="441"/>
      <c r="G81" s="441"/>
      <c r="H81" s="441"/>
      <c r="I81" s="441"/>
      <c r="J81" s="441"/>
      <c r="K81" s="441"/>
      <c r="L81" s="441">
        <f t="shared" ref="L81:L112" si="28">SUM(D81,F81,H81,J81)</f>
        <v>9696000</v>
      </c>
      <c r="M81" s="441">
        <f t="shared" si="27"/>
        <v>9696000</v>
      </c>
    </row>
    <row r="82" spans="1:13" s="290" customFormat="1" ht="25.5" outlineLevel="1" x14ac:dyDescent="0.2">
      <c r="A82" s="287">
        <v>76</v>
      </c>
      <c r="B82" s="288" t="s">
        <v>898</v>
      </c>
      <c r="C82" s="289" t="s">
        <v>899</v>
      </c>
      <c r="D82" s="453"/>
      <c r="E82" s="453"/>
      <c r="F82" s="453"/>
      <c r="G82" s="453"/>
      <c r="H82" s="453"/>
      <c r="I82" s="453"/>
      <c r="J82" s="453"/>
      <c r="K82" s="453"/>
      <c r="L82" s="444">
        <f t="shared" si="28"/>
        <v>0</v>
      </c>
      <c r="M82" s="441">
        <f t="shared" si="27"/>
        <v>0</v>
      </c>
    </row>
    <row r="83" spans="1:13" s="290" customFormat="1" ht="25.5" outlineLevel="1" x14ac:dyDescent="0.2">
      <c r="A83" s="287">
        <v>77</v>
      </c>
      <c r="B83" s="307" t="s">
        <v>900</v>
      </c>
      <c r="C83" s="289" t="s">
        <v>901</v>
      </c>
      <c r="D83" s="453"/>
      <c r="E83" s="453"/>
      <c r="F83" s="453"/>
      <c r="G83" s="453"/>
      <c r="H83" s="453"/>
      <c r="I83" s="453"/>
      <c r="J83" s="453"/>
      <c r="K83" s="453"/>
      <c r="L83" s="444">
        <f t="shared" si="28"/>
        <v>0</v>
      </c>
      <c r="M83" s="441">
        <f t="shared" si="27"/>
        <v>0</v>
      </c>
    </row>
    <row r="84" spans="1:13" s="290" customFormat="1" outlineLevel="1" x14ac:dyDescent="0.2">
      <c r="A84" s="287">
        <v>78</v>
      </c>
      <c r="B84" s="307" t="s">
        <v>902</v>
      </c>
      <c r="C84" s="289" t="s">
        <v>903</v>
      </c>
      <c r="D84" s="453">
        <v>8496000</v>
      </c>
      <c r="E84" s="453">
        <v>8496000</v>
      </c>
      <c r="F84" s="453"/>
      <c r="G84" s="453"/>
      <c r="H84" s="453"/>
      <c r="I84" s="453"/>
      <c r="J84" s="453"/>
      <c r="K84" s="453"/>
      <c r="L84" s="444">
        <f t="shared" si="28"/>
        <v>8496000</v>
      </c>
      <c r="M84" s="441">
        <f t="shared" si="27"/>
        <v>8496000</v>
      </c>
    </row>
    <row r="85" spans="1:13" s="290" customFormat="1" ht="25.5" outlineLevel="1" x14ac:dyDescent="0.2">
      <c r="A85" s="287">
        <v>79</v>
      </c>
      <c r="B85" s="307" t="s">
        <v>904</v>
      </c>
      <c r="C85" s="289" t="s">
        <v>905</v>
      </c>
      <c r="D85" s="453"/>
      <c r="E85" s="453"/>
      <c r="F85" s="453"/>
      <c r="G85" s="453"/>
      <c r="H85" s="453"/>
      <c r="I85" s="453"/>
      <c r="J85" s="453"/>
      <c r="K85" s="453"/>
      <c r="L85" s="444">
        <f t="shared" si="28"/>
        <v>0</v>
      </c>
      <c r="M85" s="441">
        <f t="shared" si="27"/>
        <v>0</v>
      </c>
    </row>
    <row r="86" spans="1:13" s="290" customFormat="1" ht="25.5" outlineLevel="1" x14ac:dyDescent="0.2">
      <c r="A86" s="287">
        <v>80</v>
      </c>
      <c r="B86" s="307" t="s">
        <v>906</v>
      </c>
      <c r="C86" s="289" t="s">
        <v>907</v>
      </c>
      <c r="D86" s="453"/>
      <c r="E86" s="453"/>
      <c r="F86" s="453"/>
      <c r="G86" s="453"/>
      <c r="H86" s="453"/>
      <c r="I86" s="453"/>
      <c r="J86" s="453"/>
      <c r="K86" s="453"/>
      <c r="L86" s="444">
        <f t="shared" si="28"/>
        <v>0</v>
      </c>
      <c r="M86" s="441">
        <f t="shared" si="27"/>
        <v>0</v>
      </c>
    </row>
    <row r="87" spans="1:13" s="290" customFormat="1" ht="25.5" outlineLevel="1" x14ac:dyDescent="0.2">
      <c r="A87" s="287">
        <v>81</v>
      </c>
      <c r="B87" s="307" t="s">
        <v>908</v>
      </c>
      <c r="C87" s="289" t="s">
        <v>909</v>
      </c>
      <c r="D87" s="453"/>
      <c r="E87" s="453"/>
      <c r="F87" s="453"/>
      <c r="G87" s="453"/>
      <c r="H87" s="453"/>
      <c r="I87" s="453"/>
      <c r="J87" s="453"/>
      <c r="K87" s="453"/>
      <c r="L87" s="444">
        <f t="shared" si="28"/>
        <v>0</v>
      </c>
      <c r="M87" s="441">
        <f t="shared" si="27"/>
        <v>0</v>
      </c>
    </row>
    <row r="88" spans="1:13" s="290" customFormat="1" outlineLevel="1" x14ac:dyDescent="0.2">
      <c r="A88" s="287">
        <v>82</v>
      </c>
      <c r="B88" s="307" t="s">
        <v>910</v>
      </c>
      <c r="C88" s="289" t="s">
        <v>911</v>
      </c>
      <c r="D88" s="453"/>
      <c r="E88" s="453"/>
      <c r="F88" s="453"/>
      <c r="G88" s="453"/>
      <c r="H88" s="453"/>
      <c r="I88" s="453"/>
      <c r="J88" s="453"/>
      <c r="K88" s="453"/>
      <c r="L88" s="444">
        <f t="shared" si="28"/>
        <v>0</v>
      </c>
      <c r="M88" s="441">
        <f t="shared" si="27"/>
        <v>0</v>
      </c>
    </row>
    <row r="89" spans="1:13" s="309" customFormat="1" ht="25.5" outlineLevel="1" x14ac:dyDescent="0.2">
      <c r="A89" s="287">
        <v>83</v>
      </c>
      <c r="B89" s="307" t="s">
        <v>912</v>
      </c>
      <c r="C89" s="289" t="s">
        <v>913</v>
      </c>
      <c r="D89" s="453">
        <v>1200000</v>
      </c>
      <c r="E89" s="453">
        <v>1200000</v>
      </c>
      <c r="F89" s="453"/>
      <c r="G89" s="453"/>
      <c r="H89" s="453"/>
      <c r="I89" s="453"/>
      <c r="J89" s="453"/>
      <c r="K89" s="453"/>
      <c r="L89" s="444">
        <f t="shared" si="28"/>
        <v>1200000</v>
      </c>
      <c r="M89" s="441">
        <f t="shared" si="27"/>
        <v>1200000</v>
      </c>
    </row>
    <row r="90" spans="1:13" s="290" customFormat="1" ht="38.25" outlineLevel="1" x14ac:dyDescent="0.2">
      <c r="A90" s="287">
        <v>84</v>
      </c>
      <c r="B90" s="307" t="s">
        <v>914</v>
      </c>
      <c r="C90" s="289" t="s">
        <v>915</v>
      </c>
      <c r="D90" s="453"/>
      <c r="E90" s="453"/>
      <c r="F90" s="453"/>
      <c r="G90" s="453"/>
      <c r="H90" s="453"/>
      <c r="I90" s="453"/>
      <c r="J90" s="453"/>
      <c r="K90" s="453"/>
      <c r="L90" s="444">
        <f t="shared" si="28"/>
        <v>0</v>
      </c>
      <c r="M90" s="441">
        <f t="shared" si="27"/>
        <v>0</v>
      </c>
    </row>
    <row r="91" spans="1:13" s="310" customFormat="1" ht="25.5" outlineLevel="1" x14ac:dyDescent="0.2">
      <c r="A91" s="291">
        <v>85</v>
      </c>
      <c r="B91" s="305" t="s">
        <v>916</v>
      </c>
      <c r="C91" s="306" t="s">
        <v>917</v>
      </c>
      <c r="D91" s="441">
        <f>SUM(D92:D100)</f>
        <v>0</v>
      </c>
      <c r="E91" s="441">
        <f>SUM(E92:E100)</f>
        <v>0</v>
      </c>
      <c r="F91" s="441"/>
      <c r="G91" s="441"/>
      <c r="H91" s="441"/>
      <c r="I91" s="441"/>
      <c r="J91" s="441"/>
      <c r="K91" s="441"/>
      <c r="L91" s="441">
        <f t="shared" si="28"/>
        <v>0</v>
      </c>
      <c r="M91" s="441">
        <f t="shared" si="27"/>
        <v>0</v>
      </c>
    </row>
    <row r="92" spans="1:13" s="261" customFormat="1" ht="63.75" outlineLevel="1" x14ac:dyDescent="0.2">
      <c r="A92" s="287">
        <v>86</v>
      </c>
      <c r="B92" s="307" t="s">
        <v>918</v>
      </c>
      <c r="C92" s="289" t="s">
        <v>919</v>
      </c>
      <c r="D92" s="453"/>
      <c r="E92" s="453"/>
      <c r="F92" s="453"/>
      <c r="G92" s="453"/>
      <c r="H92" s="453"/>
      <c r="I92" s="453"/>
      <c r="J92" s="453"/>
      <c r="K92" s="453"/>
      <c r="L92" s="444">
        <f t="shared" si="28"/>
        <v>0</v>
      </c>
      <c r="M92" s="441">
        <f t="shared" si="27"/>
        <v>0</v>
      </c>
    </row>
    <row r="93" spans="1:13" s="290" customFormat="1" ht="25.5" outlineLevel="1" x14ac:dyDescent="0.2">
      <c r="A93" s="287">
        <v>87</v>
      </c>
      <c r="B93" s="307" t="s">
        <v>920</v>
      </c>
      <c r="C93" s="289" t="s">
        <v>921</v>
      </c>
      <c r="D93" s="453"/>
      <c r="E93" s="453"/>
      <c r="F93" s="453"/>
      <c r="G93" s="453"/>
      <c r="H93" s="453"/>
      <c r="I93" s="453"/>
      <c r="J93" s="453"/>
      <c r="K93" s="453"/>
      <c r="L93" s="444">
        <f t="shared" si="28"/>
        <v>0</v>
      </c>
      <c r="M93" s="441">
        <f t="shared" si="27"/>
        <v>0</v>
      </c>
    </row>
    <row r="94" spans="1:13" s="290" customFormat="1" ht="25.5" outlineLevel="1" x14ac:dyDescent="0.2">
      <c r="A94" s="287">
        <v>88</v>
      </c>
      <c r="B94" s="307" t="s">
        <v>922</v>
      </c>
      <c r="C94" s="289" t="s">
        <v>923</v>
      </c>
      <c r="D94" s="453"/>
      <c r="E94" s="453"/>
      <c r="F94" s="453"/>
      <c r="G94" s="453"/>
      <c r="H94" s="453"/>
      <c r="I94" s="453"/>
      <c r="J94" s="453"/>
      <c r="K94" s="453"/>
      <c r="L94" s="444">
        <f t="shared" si="28"/>
        <v>0</v>
      </c>
      <c r="M94" s="441">
        <f t="shared" si="27"/>
        <v>0</v>
      </c>
    </row>
    <row r="95" spans="1:13" s="290" customFormat="1" outlineLevel="1" x14ac:dyDescent="0.2">
      <c r="A95" s="287">
        <v>89</v>
      </c>
      <c r="B95" s="307" t="s">
        <v>924</v>
      </c>
      <c r="C95" s="289" t="s">
        <v>925</v>
      </c>
      <c r="D95" s="453"/>
      <c r="E95" s="453"/>
      <c r="F95" s="453"/>
      <c r="G95" s="453"/>
      <c r="H95" s="453"/>
      <c r="I95" s="453"/>
      <c r="J95" s="453"/>
      <c r="K95" s="453"/>
      <c r="L95" s="444">
        <f t="shared" si="28"/>
        <v>0</v>
      </c>
      <c r="M95" s="441">
        <f t="shared" si="27"/>
        <v>0</v>
      </c>
    </row>
    <row r="96" spans="1:13" s="290" customFormat="1" outlineLevel="1" x14ac:dyDescent="0.2">
      <c r="A96" s="287">
        <v>90</v>
      </c>
      <c r="B96" s="307" t="s">
        <v>926</v>
      </c>
      <c r="C96" s="289" t="s">
        <v>927</v>
      </c>
      <c r="D96" s="453"/>
      <c r="E96" s="453"/>
      <c r="F96" s="453"/>
      <c r="G96" s="453"/>
      <c r="H96" s="453"/>
      <c r="I96" s="453"/>
      <c r="J96" s="453"/>
      <c r="K96" s="453"/>
      <c r="L96" s="444">
        <f t="shared" si="28"/>
        <v>0</v>
      </c>
      <c r="M96" s="441">
        <f t="shared" si="27"/>
        <v>0</v>
      </c>
    </row>
    <row r="97" spans="1:13" s="290" customFormat="1" ht="25.5" outlineLevel="1" x14ac:dyDescent="0.2">
      <c r="A97" s="287">
        <v>91</v>
      </c>
      <c r="B97" s="307" t="s">
        <v>928</v>
      </c>
      <c r="C97" s="289" t="s">
        <v>929</v>
      </c>
      <c r="D97" s="453"/>
      <c r="E97" s="453"/>
      <c r="F97" s="453"/>
      <c r="G97" s="453"/>
      <c r="H97" s="453"/>
      <c r="I97" s="453"/>
      <c r="J97" s="453"/>
      <c r="K97" s="453"/>
      <c r="L97" s="444">
        <f t="shared" si="28"/>
        <v>0</v>
      </c>
      <c r="M97" s="441">
        <f t="shared" si="27"/>
        <v>0</v>
      </c>
    </row>
    <row r="98" spans="1:13" s="290" customFormat="1" outlineLevel="1" x14ac:dyDescent="0.2">
      <c r="A98" s="287">
        <v>92</v>
      </c>
      <c r="B98" s="307" t="s">
        <v>930</v>
      </c>
      <c r="C98" s="289" t="s">
        <v>931</v>
      </c>
      <c r="D98" s="453"/>
      <c r="E98" s="453"/>
      <c r="F98" s="453"/>
      <c r="G98" s="453"/>
      <c r="H98" s="453"/>
      <c r="I98" s="453"/>
      <c r="J98" s="453"/>
      <c r="K98" s="453"/>
      <c r="L98" s="444">
        <f t="shared" si="28"/>
        <v>0</v>
      </c>
      <c r="M98" s="441">
        <f t="shared" si="27"/>
        <v>0</v>
      </c>
    </row>
    <row r="99" spans="1:13" s="309" customFormat="1" ht="25.5" outlineLevel="1" x14ac:dyDescent="0.2">
      <c r="A99" s="287">
        <v>93</v>
      </c>
      <c r="B99" s="307" t="s">
        <v>932</v>
      </c>
      <c r="C99" s="289" t="s">
        <v>933</v>
      </c>
      <c r="D99" s="453"/>
      <c r="E99" s="453"/>
      <c r="F99" s="453"/>
      <c r="G99" s="453"/>
      <c r="H99" s="453"/>
      <c r="I99" s="453"/>
      <c r="J99" s="453"/>
      <c r="K99" s="453"/>
      <c r="L99" s="444">
        <f t="shared" si="28"/>
        <v>0</v>
      </c>
      <c r="M99" s="441">
        <f t="shared" si="27"/>
        <v>0</v>
      </c>
    </row>
    <row r="100" spans="1:13" s="290" customFormat="1" outlineLevel="1" x14ac:dyDescent="0.2">
      <c r="A100" s="287">
        <v>94</v>
      </c>
      <c r="B100" s="307" t="s">
        <v>934</v>
      </c>
      <c r="C100" s="289" t="s">
        <v>935</v>
      </c>
      <c r="D100" s="453"/>
      <c r="E100" s="453"/>
      <c r="F100" s="453"/>
      <c r="G100" s="453"/>
      <c r="H100" s="453"/>
      <c r="I100" s="453"/>
      <c r="J100" s="453"/>
      <c r="K100" s="453"/>
      <c r="L100" s="444">
        <f t="shared" si="28"/>
        <v>0</v>
      </c>
      <c r="M100" s="441">
        <f t="shared" si="27"/>
        <v>0</v>
      </c>
    </row>
    <row r="101" spans="1:13" s="294" customFormat="1" ht="25.5" outlineLevel="1" x14ac:dyDescent="0.2">
      <c r="A101" s="291">
        <v>95</v>
      </c>
      <c r="B101" s="311" t="s">
        <v>936</v>
      </c>
      <c r="C101" s="306" t="s">
        <v>937</v>
      </c>
      <c r="D101" s="441">
        <v>1800000</v>
      </c>
      <c r="E101" s="441">
        <v>1800000</v>
      </c>
      <c r="F101" s="441"/>
      <c r="G101" s="441"/>
      <c r="H101" s="441"/>
      <c r="I101" s="441"/>
      <c r="J101" s="441"/>
      <c r="K101" s="441"/>
      <c r="L101" s="441">
        <f t="shared" si="28"/>
        <v>1800000</v>
      </c>
      <c r="M101" s="441">
        <f t="shared" si="27"/>
        <v>1800000</v>
      </c>
    </row>
    <row r="102" spans="1:13" s="290" customFormat="1" ht="25.5" outlineLevel="1" x14ac:dyDescent="0.2">
      <c r="A102" s="287">
        <v>96</v>
      </c>
      <c r="B102" s="307" t="s">
        <v>938</v>
      </c>
      <c r="C102" s="289" t="s">
        <v>939</v>
      </c>
      <c r="D102" s="453"/>
      <c r="E102" s="453"/>
      <c r="F102" s="453"/>
      <c r="G102" s="453"/>
      <c r="H102" s="453"/>
      <c r="I102" s="453"/>
      <c r="J102" s="453"/>
      <c r="K102" s="453"/>
      <c r="L102" s="444">
        <f t="shared" si="28"/>
        <v>0</v>
      </c>
      <c r="M102" s="441">
        <f t="shared" si="27"/>
        <v>0</v>
      </c>
    </row>
    <row r="103" spans="1:13" s="290" customFormat="1" outlineLevel="1" x14ac:dyDescent="0.2">
      <c r="A103" s="287">
        <v>97</v>
      </c>
      <c r="B103" s="307" t="s">
        <v>940</v>
      </c>
      <c r="C103" s="289" t="s">
        <v>941</v>
      </c>
      <c r="D103" s="453"/>
      <c r="E103" s="453"/>
      <c r="F103" s="453"/>
      <c r="G103" s="453"/>
      <c r="H103" s="453"/>
      <c r="I103" s="453"/>
      <c r="J103" s="453"/>
      <c r="K103" s="453"/>
      <c r="L103" s="444">
        <f t="shared" si="28"/>
        <v>0</v>
      </c>
      <c r="M103" s="441">
        <f t="shared" si="27"/>
        <v>0</v>
      </c>
    </row>
    <row r="104" spans="1:13" s="290" customFormat="1" ht="25.5" outlineLevel="1" x14ac:dyDescent="0.2">
      <c r="A104" s="287">
        <v>98</v>
      </c>
      <c r="B104" s="307" t="s">
        <v>942</v>
      </c>
      <c r="C104" s="289" t="s">
        <v>943</v>
      </c>
      <c r="D104" s="453"/>
      <c r="E104" s="453"/>
      <c r="F104" s="453"/>
      <c r="G104" s="453"/>
      <c r="H104" s="453"/>
      <c r="I104" s="453"/>
      <c r="J104" s="453"/>
      <c r="K104" s="453"/>
      <c r="L104" s="444">
        <f t="shared" si="28"/>
        <v>0</v>
      </c>
      <c r="M104" s="441">
        <f t="shared" si="27"/>
        <v>0</v>
      </c>
    </row>
    <row r="105" spans="1:13" s="290" customFormat="1" ht="25.5" outlineLevel="1" x14ac:dyDescent="0.2">
      <c r="A105" s="287">
        <v>99</v>
      </c>
      <c r="B105" s="307" t="s">
        <v>944</v>
      </c>
      <c r="C105" s="289" t="s">
        <v>945</v>
      </c>
      <c r="D105" s="453"/>
      <c r="E105" s="453"/>
      <c r="F105" s="453"/>
      <c r="G105" s="453"/>
      <c r="H105" s="453"/>
      <c r="I105" s="453"/>
      <c r="J105" s="453"/>
      <c r="K105" s="453"/>
      <c r="L105" s="444">
        <f t="shared" si="28"/>
        <v>0</v>
      </c>
      <c r="M105" s="441">
        <f t="shared" si="27"/>
        <v>0</v>
      </c>
    </row>
    <row r="106" spans="1:13" s="290" customFormat="1" ht="25.5" outlineLevel="1" x14ac:dyDescent="0.2">
      <c r="A106" s="287">
        <v>100</v>
      </c>
      <c r="B106" s="307" t="s">
        <v>946</v>
      </c>
      <c r="C106" s="289" t="s">
        <v>947</v>
      </c>
      <c r="D106" s="453"/>
      <c r="E106" s="453"/>
      <c r="F106" s="453"/>
      <c r="G106" s="453"/>
      <c r="H106" s="453"/>
      <c r="I106" s="453"/>
      <c r="J106" s="453"/>
      <c r="K106" s="453"/>
      <c r="L106" s="444">
        <f t="shared" si="28"/>
        <v>0</v>
      </c>
      <c r="M106" s="441">
        <f t="shared" si="27"/>
        <v>0</v>
      </c>
    </row>
    <row r="107" spans="1:13" s="290" customFormat="1" ht="38.25" outlineLevel="1" x14ac:dyDescent="0.2">
      <c r="A107" s="287">
        <v>101</v>
      </c>
      <c r="B107" s="307" t="s">
        <v>948</v>
      </c>
      <c r="C107" s="289" t="s">
        <v>949</v>
      </c>
      <c r="D107" s="453"/>
      <c r="E107" s="453"/>
      <c r="F107" s="453"/>
      <c r="G107" s="453"/>
      <c r="H107" s="453"/>
      <c r="I107" s="453"/>
      <c r="J107" s="453"/>
      <c r="K107" s="453"/>
      <c r="L107" s="444">
        <f t="shared" si="28"/>
        <v>0</v>
      </c>
      <c r="M107" s="441">
        <f t="shared" si="27"/>
        <v>0</v>
      </c>
    </row>
    <row r="108" spans="1:13" s="294" customFormat="1" ht="25.5" outlineLevel="1" x14ac:dyDescent="0.2">
      <c r="A108" s="291">
        <v>102</v>
      </c>
      <c r="B108" s="311" t="s">
        <v>950</v>
      </c>
      <c r="C108" s="293" t="s">
        <v>951</v>
      </c>
      <c r="D108" s="449">
        <v>0</v>
      </c>
      <c r="E108" s="449">
        <f>SUM(E109:E110)</f>
        <v>1000000</v>
      </c>
      <c r="F108" s="449"/>
      <c r="G108" s="449"/>
      <c r="H108" s="449"/>
      <c r="I108" s="449"/>
      <c r="J108" s="449"/>
      <c r="K108" s="449"/>
      <c r="L108" s="441">
        <f t="shared" si="28"/>
        <v>0</v>
      </c>
      <c r="M108" s="441">
        <f t="shared" si="27"/>
        <v>1000000</v>
      </c>
    </row>
    <row r="109" spans="1:13" s="309" customFormat="1" outlineLevel="1" x14ac:dyDescent="0.2">
      <c r="A109" s="287">
        <v>103</v>
      </c>
      <c r="B109" s="307" t="s">
        <v>952</v>
      </c>
      <c r="C109" s="289" t="s">
        <v>953</v>
      </c>
      <c r="D109" s="453"/>
      <c r="E109" s="453"/>
      <c r="F109" s="453"/>
      <c r="G109" s="453"/>
      <c r="H109" s="453"/>
      <c r="I109" s="453"/>
      <c r="J109" s="453"/>
      <c r="K109" s="453"/>
      <c r="L109" s="444">
        <f t="shared" si="28"/>
        <v>0</v>
      </c>
      <c r="M109" s="441">
        <f t="shared" si="27"/>
        <v>0</v>
      </c>
    </row>
    <row r="110" spans="1:13" s="290" customFormat="1" outlineLevel="1" x14ac:dyDescent="0.2">
      <c r="A110" s="287">
        <v>104</v>
      </c>
      <c r="B110" s="307" t="s">
        <v>954</v>
      </c>
      <c r="C110" s="289" t="s">
        <v>955</v>
      </c>
      <c r="D110" s="453"/>
      <c r="E110" s="453">
        <v>1000000</v>
      </c>
      <c r="F110" s="453"/>
      <c r="G110" s="453"/>
      <c r="H110" s="453"/>
      <c r="I110" s="453"/>
      <c r="J110" s="453"/>
      <c r="K110" s="453"/>
      <c r="L110" s="444">
        <f t="shared" si="28"/>
        <v>0</v>
      </c>
      <c r="M110" s="441">
        <f t="shared" si="27"/>
        <v>1000000</v>
      </c>
    </row>
    <row r="111" spans="1:13" s="294" customFormat="1" ht="25.5" outlineLevel="1" x14ac:dyDescent="0.2">
      <c r="A111" s="291">
        <v>105</v>
      </c>
      <c r="B111" s="305" t="s">
        <v>956</v>
      </c>
      <c r="C111" s="306" t="s">
        <v>957</v>
      </c>
      <c r="D111" s="441">
        <f>SUM(D112:D136)</f>
        <v>3800000</v>
      </c>
      <c r="E111" s="441">
        <f>SUM(E112:E136)</f>
        <v>2800000</v>
      </c>
      <c r="F111" s="441"/>
      <c r="G111" s="441"/>
      <c r="H111" s="441"/>
      <c r="I111" s="441"/>
      <c r="J111" s="441"/>
      <c r="K111" s="441"/>
      <c r="L111" s="441">
        <f t="shared" si="28"/>
        <v>3800000</v>
      </c>
      <c r="M111" s="441">
        <f t="shared" si="27"/>
        <v>2800000</v>
      </c>
    </row>
    <row r="112" spans="1:13" s="290" customFormat="1" outlineLevel="1" x14ac:dyDescent="0.2">
      <c r="A112" s="287">
        <v>106</v>
      </c>
      <c r="B112" s="307" t="s">
        <v>958</v>
      </c>
      <c r="C112" s="289" t="s">
        <v>959</v>
      </c>
      <c r="D112" s="453"/>
      <c r="E112" s="453"/>
      <c r="F112" s="453"/>
      <c r="G112" s="453"/>
      <c r="H112" s="453"/>
      <c r="I112" s="453"/>
      <c r="J112" s="453"/>
      <c r="K112" s="453"/>
      <c r="L112" s="444">
        <f t="shared" si="28"/>
        <v>0</v>
      </c>
      <c r="M112" s="441">
        <f t="shared" si="27"/>
        <v>0</v>
      </c>
    </row>
    <row r="113" spans="1:13" s="290" customFormat="1" ht="25.5" outlineLevel="1" x14ac:dyDescent="0.2">
      <c r="A113" s="287">
        <v>107</v>
      </c>
      <c r="B113" s="307" t="s">
        <v>960</v>
      </c>
      <c r="C113" s="289" t="s">
        <v>961</v>
      </c>
      <c r="D113" s="453"/>
      <c r="E113" s="453"/>
      <c r="F113" s="453"/>
      <c r="G113" s="453"/>
      <c r="H113" s="453"/>
      <c r="I113" s="453"/>
      <c r="J113" s="453"/>
      <c r="K113" s="453"/>
      <c r="L113" s="444">
        <f t="shared" ref="L113:L137" si="29">SUM(D113,F113,H113,J113)</f>
        <v>0</v>
      </c>
      <c r="M113" s="441">
        <f t="shared" si="27"/>
        <v>0</v>
      </c>
    </row>
    <row r="114" spans="1:13" s="290" customFormat="1" ht="25.5" outlineLevel="1" x14ac:dyDescent="0.2">
      <c r="A114" s="287">
        <v>108</v>
      </c>
      <c r="B114" s="307" t="s">
        <v>962</v>
      </c>
      <c r="C114" s="289" t="s">
        <v>963</v>
      </c>
      <c r="D114" s="453"/>
      <c r="E114" s="453"/>
      <c r="F114" s="453"/>
      <c r="G114" s="453"/>
      <c r="H114" s="453"/>
      <c r="I114" s="453"/>
      <c r="J114" s="453"/>
      <c r="K114" s="453"/>
      <c r="L114" s="444">
        <f t="shared" si="29"/>
        <v>0</v>
      </c>
      <c r="M114" s="441">
        <f t="shared" si="27"/>
        <v>0</v>
      </c>
    </row>
    <row r="115" spans="1:13" s="290" customFormat="1" outlineLevel="1" x14ac:dyDescent="0.2">
      <c r="A115" s="287">
        <v>109</v>
      </c>
      <c r="B115" s="307" t="s">
        <v>964</v>
      </c>
      <c r="C115" s="289" t="s">
        <v>965</v>
      </c>
      <c r="D115" s="453"/>
      <c r="E115" s="453"/>
      <c r="F115" s="453"/>
      <c r="G115" s="453"/>
      <c r="H115" s="453"/>
      <c r="I115" s="453"/>
      <c r="J115" s="453"/>
      <c r="K115" s="453"/>
      <c r="L115" s="444">
        <f t="shared" si="29"/>
        <v>0</v>
      </c>
      <c r="M115" s="441">
        <f t="shared" si="27"/>
        <v>0</v>
      </c>
    </row>
    <row r="116" spans="1:13" s="290" customFormat="1" outlineLevel="1" x14ac:dyDescent="0.2">
      <c r="A116" s="287">
        <v>110</v>
      </c>
      <c r="B116" s="307" t="s">
        <v>966</v>
      </c>
      <c r="C116" s="289" t="s">
        <v>967</v>
      </c>
      <c r="D116" s="453"/>
      <c r="E116" s="453"/>
      <c r="F116" s="453"/>
      <c r="G116" s="453"/>
      <c r="H116" s="453"/>
      <c r="I116" s="453"/>
      <c r="J116" s="453"/>
      <c r="K116" s="453"/>
      <c r="L116" s="444">
        <f t="shared" si="29"/>
        <v>0</v>
      </c>
      <c r="M116" s="441">
        <f t="shared" si="27"/>
        <v>0</v>
      </c>
    </row>
    <row r="117" spans="1:13" s="290" customFormat="1" ht="38.25" outlineLevel="1" x14ac:dyDescent="0.2">
      <c r="A117" s="287">
        <v>111</v>
      </c>
      <c r="B117" s="307" t="s">
        <v>968</v>
      </c>
      <c r="C117" s="289" t="s">
        <v>969</v>
      </c>
      <c r="D117" s="453"/>
      <c r="E117" s="453"/>
      <c r="F117" s="453"/>
      <c r="G117" s="453"/>
      <c r="H117" s="453"/>
      <c r="I117" s="453"/>
      <c r="J117" s="453"/>
      <c r="K117" s="453"/>
      <c r="L117" s="444">
        <f t="shared" si="29"/>
        <v>0</v>
      </c>
      <c r="M117" s="441">
        <f t="shared" si="27"/>
        <v>0</v>
      </c>
    </row>
    <row r="118" spans="1:13" s="290" customFormat="1" ht="38.25" outlineLevel="1" x14ac:dyDescent="0.2">
      <c r="A118" s="287">
        <v>112</v>
      </c>
      <c r="B118" s="307" t="s">
        <v>970</v>
      </c>
      <c r="C118" s="289" t="s">
        <v>971</v>
      </c>
      <c r="D118" s="453"/>
      <c r="E118" s="453"/>
      <c r="F118" s="453"/>
      <c r="G118" s="453"/>
      <c r="H118" s="453"/>
      <c r="I118" s="453"/>
      <c r="J118" s="453"/>
      <c r="K118" s="453"/>
      <c r="L118" s="444">
        <f t="shared" si="29"/>
        <v>0</v>
      </c>
      <c r="M118" s="441">
        <f t="shared" si="27"/>
        <v>0</v>
      </c>
    </row>
    <row r="119" spans="1:13" s="290" customFormat="1" ht="38.25" outlineLevel="1" x14ac:dyDescent="0.2">
      <c r="A119" s="287">
        <v>113</v>
      </c>
      <c r="B119" s="307" t="s">
        <v>972</v>
      </c>
      <c r="C119" s="289" t="s">
        <v>973</v>
      </c>
      <c r="D119" s="453"/>
      <c r="E119" s="453"/>
      <c r="F119" s="453"/>
      <c r="G119" s="453"/>
      <c r="H119" s="453"/>
      <c r="I119" s="453"/>
      <c r="J119" s="453"/>
      <c r="K119" s="453"/>
      <c r="L119" s="444">
        <f t="shared" si="29"/>
        <v>0</v>
      </c>
      <c r="M119" s="441">
        <f t="shared" si="27"/>
        <v>0</v>
      </c>
    </row>
    <row r="120" spans="1:13" s="290" customFormat="1" ht="38.25" outlineLevel="1" x14ac:dyDescent="0.2">
      <c r="A120" s="287">
        <v>114</v>
      </c>
      <c r="B120" s="307" t="s">
        <v>974</v>
      </c>
      <c r="C120" s="289" t="s">
        <v>975</v>
      </c>
      <c r="D120" s="453"/>
      <c r="E120" s="453"/>
      <c r="F120" s="453"/>
      <c r="G120" s="453"/>
      <c r="H120" s="453"/>
      <c r="I120" s="453"/>
      <c r="J120" s="453"/>
      <c r="K120" s="453"/>
      <c r="L120" s="444">
        <f t="shared" si="29"/>
        <v>0</v>
      </c>
      <c r="M120" s="441">
        <f t="shared" si="27"/>
        <v>0</v>
      </c>
    </row>
    <row r="121" spans="1:13" s="290" customFormat="1" ht="38.25" outlineLevel="1" x14ac:dyDescent="0.2">
      <c r="A121" s="287">
        <v>115</v>
      </c>
      <c r="B121" s="307" t="s">
        <v>976</v>
      </c>
      <c r="C121" s="289" t="s">
        <v>977</v>
      </c>
      <c r="D121" s="453"/>
      <c r="E121" s="453"/>
      <c r="F121" s="453"/>
      <c r="G121" s="453"/>
      <c r="H121" s="453"/>
      <c r="I121" s="453"/>
      <c r="J121" s="453"/>
      <c r="K121" s="453"/>
      <c r="L121" s="444">
        <f t="shared" si="29"/>
        <v>0</v>
      </c>
      <c r="M121" s="441">
        <f t="shared" si="27"/>
        <v>0</v>
      </c>
    </row>
    <row r="122" spans="1:13" s="290" customFormat="1" outlineLevel="1" x14ac:dyDescent="0.2">
      <c r="A122" s="287">
        <v>116</v>
      </c>
      <c r="B122" s="307" t="s">
        <v>978</v>
      </c>
      <c r="C122" s="289" t="s">
        <v>979</v>
      </c>
      <c r="D122" s="453"/>
      <c r="E122" s="453"/>
      <c r="F122" s="453"/>
      <c r="G122" s="453"/>
      <c r="H122" s="453"/>
      <c r="I122" s="453"/>
      <c r="J122" s="453"/>
      <c r="K122" s="453"/>
      <c r="L122" s="444">
        <f t="shared" si="29"/>
        <v>0</v>
      </c>
      <c r="M122" s="441">
        <f t="shared" si="27"/>
        <v>0</v>
      </c>
    </row>
    <row r="123" spans="1:13" s="290" customFormat="1" ht="25.5" outlineLevel="1" x14ac:dyDescent="0.2">
      <c r="A123" s="287">
        <v>117</v>
      </c>
      <c r="B123" s="307" t="s">
        <v>980</v>
      </c>
      <c r="C123" s="289" t="s">
        <v>981</v>
      </c>
      <c r="D123" s="453"/>
      <c r="E123" s="453"/>
      <c r="F123" s="453"/>
      <c r="G123" s="453"/>
      <c r="H123" s="453"/>
      <c r="I123" s="453"/>
      <c r="J123" s="453"/>
      <c r="K123" s="453"/>
      <c r="L123" s="444">
        <f t="shared" si="29"/>
        <v>0</v>
      </c>
      <c r="M123" s="441">
        <f t="shared" si="27"/>
        <v>0</v>
      </c>
    </row>
    <row r="124" spans="1:13" s="290" customFormat="1" outlineLevel="1" x14ac:dyDescent="0.2">
      <c r="A124" s="287">
        <v>118</v>
      </c>
      <c r="B124" s="307" t="s">
        <v>982</v>
      </c>
      <c r="C124" s="289" t="s">
        <v>983</v>
      </c>
      <c r="D124" s="453"/>
      <c r="E124" s="453"/>
      <c r="F124" s="453"/>
      <c r="G124" s="453"/>
      <c r="H124" s="453"/>
      <c r="I124" s="453"/>
      <c r="J124" s="453"/>
      <c r="K124" s="453"/>
      <c r="L124" s="444">
        <f t="shared" si="29"/>
        <v>0</v>
      </c>
      <c r="M124" s="441">
        <f t="shared" si="27"/>
        <v>0</v>
      </c>
    </row>
    <row r="125" spans="1:13" s="290" customFormat="1" ht="25.5" outlineLevel="1" x14ac:dyDescent="0.2">
      <c r="A125" s="287">
        <v>119</v>
      </c>
      <c r="B125" s="307" t="s">
        <v>984</v>
      </c>
      <c r="C125" s="289" t="s">
        <v>985</v>
      </c>
      <c r="D125" s="453"/>
      <c r="E125" s="453"/>
      <c r="F125" s="453"/>
      <c r="G125" s="453"/>
      <c r="H125" s="453"/>
      <c r="I125" s="453"/>
      <c r="J125" s="453"/>
      <c r="K125" s="453"/>
      <c r="L125" s="444">
        <f t="shared" si="29"/>
        <v>0</v>
      </c>
      <c r="M125" s="441">
        <f t="shared" si="27"/>
        <v>0</v>
      </c>
    </row>
    <row r="126" spans="1:13" s="290" customFormat="1" ht="25.5" outlineLevel="1" x14ac:dyDescent="0.2">
      <c r="A126" s="287">
        <v>120</v>
      </c>
      <c r="B126" s="307" t="s">
        <v>986</v>
      </c>
      <c r="C126" s="289" t="s">
        <v>987</v>
      </c>
      <c r="D126" s="453"/>
      <c r="E126" s="453"/>
      <c r="F126" s="453"/>
      <c r="G126" s="453"/>
      <c r="H126" s="453"/>
      <c r="I126" s="453"/>
      <c r="J126" s="453"/>
      <c r="K126" s="453"/>
      <c r="L126" s="444">
        <f t="shared" si="29"/>
        <v>0</v>
      </c>
      <c r="M126" s="441">
        <f t="shared" si="27"/>
        <v>0</v>
      </c>
    </row>
    <row r="127" spans="1:13" s="290" customFormat="1" outlineLevel="1" x14ac:dyDescent="0.2">
      <c r="A127" s="287">
        <v>121</v>
      </c>
      <c r="B127" s="307" t="s">
        <v>988</v>
      </c>
      <c r="C127" s="289" t="s">
        <v>989</v>
      </c>
      <c r="D127" s="453"/>
      <c r="E127" s="453"/>
      <c r="F127" s="453"/>
      <c r="G127" s="453"/>
      <c r="H127" s="453"/>
      <c r="I127" s="453"/>
      <c r="J127" s="453"/>
      <c r="K127" s="453"/>
      <c r="L127" s="444">
        <f t="shared" si="29"/>
        <v>0</v>
      </c>
      <c r="M127" s="441">
        <f t="shared" si="27"/>
        <v>0</v>
      </c>
    </row>
    <row r="128" spans="1:13" s="290" customFormat="1" ht="25.5" outlineLevel="1" x14ac:dyDescent="0.2">
      <c r="A128" s="287">
        <v>122</v>
      </c>
      <c r="B128" s="307" t="s">
        <v>990</v>
      </c>
      <c r="C128" s="289" t="s">
        <v>991</v>
      </c>
      <c r="D128" s="453"/>
      <c r="E128" s="453"/>
      <c r="F128" s="453"/>
      <c r="G128" s="453"/>
      <c r="H128" s="453"/>
      <c r="I128" s="453"/>
      <c r="J128" s="453"/>
      <c r="K128" s="453"/>
      <c r="L128" s="444">
        <f t="shared" si="29"/>
        <v>0</v>
      </c>
      <c r="M128" s="441">
        <f t="shared" si="27"/>
        <v>0</v>
      </c>
    </row>
    <row r="129" spans="1:13" s="290" customFormat="1" ht="25.5" outlineLevel="1" x14ac:dyDescent="0.2">
      <c r="A129" s="287">
        <v>123</v>
      </c>
      <c r="B129" s="307" t="s">
        <v>992</v>
      </c>
      <c r="C129" s="289" t="s">
        <v>993</v>
      </c>
      <c r="D129" s="453"/>
      <c r="E129" s="453"/>
      <c r="F129" s="453"/>
      <c r="G129" s="453"/>
      <c r="H129" s="453"/>
      <c r="I129" s="453"/>
      <c r="J129" s="453"/>
      <c r="K129" s="453"/>
      <c r="L129" s="444">
        <f t="shared" si="29"/>
        <v>0</v>
      </c>
      <c r="M129" s="441">
        <f t="shared" si="27"/>
        <v>0</v>
      </c>
    </row>
    <row r="130" spans="1:13" s="290" customFormat="1" ht="25.5" outlineLevel="1" x14ac:dyDescent="0.2">
      <c r="A130" s="287">
        <v>124</v>
      </c>
      <c r="B130" s="307" t="s">
        <v>994</v>
      </c>
      <c r="C130" s="289" t="s">
        <v>995</v>
      </c>
      <c r="D130" s="453"/>
      <c r="E130" s="453"/>
      <c r="F130" s="453"/>
      <c r="G130" s="453"/>
      <c r="H130" s="453"/>
      <c r="I130" s="453"/>
      <c r="J130" s="453"/>
      <c r="K130" s="453"/>
      <c r="L130" s="444">
        <f t="shared" si="29"/>
        <v>0</v>
      </c>
      <c r="M130" s="441">
        <f t="shared" si="27"/>
        <v>0</v>
      </c>
    </row>
    <row r="131" spans="1:13" s="290" customFormat="1" outlineLevel="1" x14ac:dyDescent="0.2">
      <c r="A131" s="287">
        <v>125</v>
      </c>
      <c r="B131" s="307" t="s">
        <v>996</v>
      </c>
      <c r="C131" s="289" t="s">
        <v>997</v>
      </c>
      <c r="D131" s="453">
        <v>800000</v>
      </c>
      <c r="E131" s="453">
        <v>800000</v>
      </c>
      <c r="F131" s="453"/>
      <c r="G131" s="453"/>
      <c r="H131" s="453"/>
      <c r="I131" s="453"/>
      <c r="J131" s="453"/>
      <c r="K131" s="453"/>
      <c r="L131" s="444">
        <f t="shared" si="29"/>
        <v>800000</v>
      </c>
      <c r="M131" s="441">
        <f t="shared" si="27"/>
        <v>800000</v>
      </c>
    </row>
    <row r="132" spans="1:13" s="290" customFormat="1" ht="25.5" outlineLevel="1" x14ac:dyDescent="0.2">
      <c r="A132" s="287">
        <v>126</v>
      </c>
      <c r="B132" s="307" t="s">
        <v>998</v>
      </c>
      <c r="C132" s="289" t="s">
        <v>999</v>
      </c>
      <c r="D132" s="453"/>
      <c r="E132" s="453"/>
      <c r="F132" s="453"/>
      <c r="G132" s="453"/>
      <c r="H132" s="453"/>
      <c r="I132" s="453"/>
      <c r="J132" s="453"/>
      <c r="K132" s="453"/>
      <c r="L132" s="444">
        <f t="shared" si="29"/>
        <v>0</v>
      </c>
      <c r="M132" s="441">
        <f t="shared" ref="M132:M195" si="30">SUM(E132,G132,I132,K132)</f>
        <v>0</v>
      </c>
    </row>
    <row r="133" spans="1:13" s="290" customFormat="1" ht="38.25" outlineLevel="1" x14ac:dyDescent="0.2">
      <c r="A133" s="287">
        <v>127</v>
      </c>
      <c r="B133" s="307" t="s">
        <v>1000</v>
      </c>
      <c r="C133" s="289" t="s">
        <v>1001</v>
      </c>
      <c r="D133" s="453"/>
      <c r="E133" s="453"/>
      <c r="F133" s="453"/>
      <c r="G133" s="453"/>
      <c r="H133" s="453"/>
      <c r="I133" s="453"/>
      <c r="J133" s="453"/>
      <c r="K133" s="453"/>
      <c r="L133" s="444">
        <f t="shared" si="29"/>
        <v>0</v>
      </c>
      <c r="M133" s="441">
        <f t="shared" si="30"/>
        <v>0</v>
      </c>
    </row>
    <row r="134" spans="1:13" s="290" customFormat="1" ht="38.25" outlineLevel="1" x14ac:dyDescent="0.2">
      <c r="A134" s="287">
        <v>128</v>
      </c>
      <c r="B134" s="307" t="s">
        <v>1002</v>
      </c>
      <c r="C134" s="289" t="s">
        <v>1003</v>
      </c>
      <c r="D134" s="453">
        <v>1000000</v>
      </c>
      <c r="E134" s="453">
        <v>0</v>
      </c>
      <c r="F134" s="453"/>
      <c r="G134" s="453"/>
      <c r="H134" s="453"/>
      <c r="I134" s="453"/>
      <c r="J134" s="453"/>
      <c r="K134" s="453"/>
      <c r="L134" s="444">
        <f t="shared" si="29"/>
        <v>1000000</v>
      </c>
      <c r="M134" s="441">
        <f t="shared" si="30"/>
        <v>0</v>
      </c>
    </row>
    <row r="135" spans="1:13" s="290" customFormat="1" outlineLevel="1" x14ac:dyDescent="0.2">
      <c r="A135" s="287">
        <v>129</v>
      </c>
      <c r="B135" s="307" t="s">
        <v>1004</v>
      </c>
      <c r="C135" s="289" t="s">
        <v>1005</v>
      </c>
      <c r="D135" s="453">
        <v>2000000</v>
      </c>
      <c r="E135" s="453">
        <v>2000000</v>
      </c>
      <c r="F135" s="453"/>
      <c r="G135" s="453"/>
      <c r="H135" s="453"/>
      <c r="I135" s="453"/>
      <c r="J135" s="453"/>
      <c r="K135" s="453"/>
      <c r="L135" s="444">
        <f t="shared" si="29"/>
        <v>2000000</v>
      </c>
      <c r="M135" s="441">
        <f t="shared" si="30"/>
        <v>2000000</v>
      </c>
    </row>
    <row r="136" spans="1:13" s="290" customFormat="1" ht="38.25" outlineLevel="1" x14ac:dyDescent="0.2">
      <c r="A136" s="287">
        <v>130</v>
      </c>
      <c r="B136" s="307" t="s">
        <v>1006</v>
      </c>
      <c r="C136" s="289" t="s">
        <v>1007</v>
      </c>
      <c r="D136" s="453"/>
      <c r="E136" s="453"/>
      <c r="F136" s="453"/>
      <c r="G136" s="453"/>
      <c r="H136" s="453"/>
      <c r="I136" s="453"/>
      <c r="J136" s="453"/>
      <c r="K136" s="453"/>
      <c r="L136" s="444">
        <f t="shared" si="29"/>
        <v>0</v>
      </c>
      <c r="M136" s="441">
        <f t="shared" si="30"/>
        <v>0</v>
      </c>
    </row>
    <row r="137" spans="1:13" s="567" customFormat="1" ht="25.5" x14ac:dyDescent="0.2">
      <c r="A137" s="545">
        <v>131</v>
      </c>
      <c r="B137" s="565" t="s">
        <v>1008</v>
      </c>
      <c r="C137" s="566" t="s">
        <v>1009</v>
      </c>
      <c r="D137" s="547">
        <f>SUM(D66+D67+D79+D81+D91+D101+D108+D111)</f>
        <v>15296000</v>
      </c>
      <c r="E137" s="547">
        <f>SUM(E66+E67+E79+E81+E91+E101+E108+E111)</f>
        <v>15296000</v>
      </c>
      <c r="F137" s="547"/>
      <c r="G137" s="547"/>
      <c r="H137" s="547"/>
      <c r="I137" s="547"/>
      <c r="J137" s="547"/>
      <c r="K137" s="547"/>
      <c r="L137" s="547">
        <f t="shared" si="29"/>
        <v>15296000</v>
      </c>
      <c r="M137" s="548">
        <f t="shared" si="30"/>
        <v>15296000</v>
      </c>
    </row>
    <row r="138" spans="1:13" x14ac:dyDescent="0.2">
      <c r="A138" s="291"/>
      <c r="B138" s="312"/>
      <c r="C138" s="293"/>
      <c r="D138" s="446"/>
      <c r="E138" s="446"/>
      <c r="F138" s="446"/>
      <c r="G138" s="446"/>
      <c r="H138" s="448"/>
      <c r="I138" s="448"/>
      <c r="J138" s="448"/>
      <c r="K138" s="448"/>
      <c r="L138" s="448"/>
      <c r="M138" s="441">
        <f t="shared" si="30"/>
        <v>0</v>
      </c>
    </row>
    <row r="139" spans="1:13" outlineLevel="1" x14ac:dyDescent="0.2">
      <c r="A139" s="283">
        <v>132</v>
      </c>
      <c r="B139" s="313" t="s">
        <v>1010</v>
      </c>
      <c r="C139" s="285" t="s">
        <v>1011</v>
      </c>
      <c r="D139" s="452"/>
      <c r="E139" s="452"/>
      <c r="F139" s="452"/>
      <c r="G139" s="452"/>
      <c r="H139" s="448"/>
      <c r="I139" s="448"/>
      <c r="J139" s="448"/>
      <c r="K139" s="448"/>
      <c r="L139" s="441">
        <f t="shared" ref="L139:L170" si="31">SUM(D139,F139,H139,J139)</f>
        <v>0</v>
      </c>
      <c r="M139" s="441">
        <f t="shared" si="30"/>
        <v>0</v>
      </c>
    </row>
    <row r="140" spans="1:13" s="290" customFormat="1" outlineLevel="1" x14ac:dyDescent="0.2">
      <c r="A140" s="287">
        <v>133</v>
      </c>
      <c r="B140" s="314" t="s">
        <v>1012</v>
      </c>
      <c r="C140" s="289" t="s">
        <v>1011</v>
      </c>
      <c r="D140" s="453"/>
      <c r="E140" s="453"/>
      <c r="F140" s="453"/>
      <c r="G140" s="453"/>
      <c r="H140" s="456"/>
      <c r="I140" s="456"/>
      <c r="J140" s="456"/>
      <c r="K140" s="456"/>
      <c r="L140" s="444">
        <f t="shared" si="31"/>
        <v>0</v>
      </c>
      <c r="M140" s="441">
        <f t="shared" si="30"/>
        <v>0</v>
      </c>
    </row>
    <row r="141" spans="1:13" ht="25.5" hidden="1" outlineLevel="2" x14ac:dyDescent="0.2">
      <c r="A141" s="283">
        <v>134</v>
      </c>
      <c r="B141" s="316" t="s">
        <v>1013</v>
      </c>
      <c r="C141" s="285" t="s">
        <v>1014</v>
      </c>
      <c r="D141" s="452"/>
      <c r="E141" s="452"/>
      <c r="F141" s="452"/>
      <c r="G141" s="452"/>
      <c r="H141" s="448"/>
      <c r="I141" s="448"/>
      <c r="J141" s="448"/>
      <c r="K141" s="448"/>
      <c r="L141" s="441">
        <f t="shared" si="31"/>
        <v>0</v>
      </c>
      <c r="M141" s="441">
        <f t="shared" si="30"/>
        <v>0</v>
      </c>
    </row>
    <row r="142" spans="1:13" ht="25.5" hidden="1" outlineLevel="2" x14ac:dyDescent="0.2">
      <c r="A142" s="283">
        <v>135</v>
      </c>
      <c r="B142" s="316" t="s">
        <v>1015</v>
      </c>
      <c r="C142" s="285" t="s">
        <v>1016</v>
      </c>
      <c r="D142" s="452"/>
      <c r="E142" s="452"/>
      <c r="F142" s="452"/>
      <c r="G142" s="452"/>
      <c r="H142" s="448"/>
      <c r="I142" s="448"/>
      <c r="J142" s="448"/>
      <c r="K142" s="448"/>
      <c r="L142" s="441">
        <f t="shared" si="31"/>
        <v>0</v>
      </c>
      <c r="M142" s="441">
        <f t="shared" si="30"/>
        <v>0</v>
      </c>
    </row>
    <row r="143" spans="1:13" hidden="1" outlineLevel="2" x14ac:dyDescent="0.2">
      <c r="A143" s="283">
        <v>136</v>
      </c>
      <c r="B143" s="316" t="s">
        <v>1017</v>
      </c>
      <c r="C143" s="285" t="s">
        <v>1018</v>
      </c>
      <c r="D143" s="452"/>
      <c r="E143" s="452"/>
      <c r="F143" s="452"/>
      <c r="G143" s="452"/>
      <c r="H143" s="448"/>
      <c r="I143" s="448"/>
      <c r="J143" s="448"/>
      <c r="K143" s="448"/>
      <c r="L143" s="441">
        <f t="shared" si="31"/>
        <v>0</v>
      </c>
      <c r="M143" s="441">
        <f t="shared" si="30"/>
        <v>0</v>
      </c>
    </row>
    <row r="144" spans="1:13" outlineLevel="1" collapsed="1" x14ac:dyDescent="0.2">
      <c r="A144" s="291">
        <v>137</v>
      </c>
      <c r="B144" s="317" t="s">
        <v>1019</v>
      </c>
      <c r="C144" s="293" t="s">
        <v>1020</v>
      </c>
      <c r="D144" s="446"/>
      <c r="E144" s="446"/>
      <c r="F144" s="446"/>
      <c r="G144" s="446"/>
      <c r="H144" s="446"/>
      <c r="I144" s="446"/>
      <c r="J144" s="446"/>
      <c r="K144" s="446"/>
      <c r="L144" s="441">
        <f t="shared" si="31"/>
        <v>0</v>
      </c>
      <c r="M144" s="441">
        <f t="shared" si="30"/>
        <v>0</v>
      </c>
    </row>
    <row r="145" spans="1:13" ht="25.5" outlineLevel="1" x14ac:dyDescent="0.2">
      <c r="A145" s="283">
        <v>138</v>
      </c>
      <c r="B145" s="313" t="s">
        <v>1021</v>
      </c>
      <c r="C145" s="285" t="s">
        <v>1022</v>
      </c>
      <c r="D145" s="452"/>
      <c r="E145" s="452"/>
      <c r="F145" s="452"/>
      <c r="G145" s="452"/>
      <c r="H145" s="448"/>
      <c r="I145" s="448"/>
      <c r="J145" s="448"/>
      <c r="K145" s="448"/>
      <c r="L145" s="441">
        <f t="shared" si="31"/>
        <v>0</v>
      </c>
      <c r="M145" s="441">
        <f t="shared" si="30"/>
        <v>0</v>
      </c>
    </row>
    <row r="146" spans="1:13" ht="38.25" outlineLevel="1" x14ac:dyDescent="0.2">
      <c r="A146" s="283">
        <v>139</v>
      </c>
      <c r="B146" s="313" t="s">
        <v>1023</v>
      </c>
      <c r="C146" s="285" t="s">
        <v>1024</v>
      </c>
      <c r="D146" s="452"/>
      <c r="E146" s="452"/>
      <c r="F146" s="452"/>
      <c r="G146" s="452"/>
      <c r="H146" s="452"/>
      <c r="I146" s="452"/>
      <c r="J146" s="452"/>
      <c r="K146" s="452"/>
      <c r="L146" s="441">
        <f t="shared" si="31"/>
        <v>0</v>
      </c>
      <c r="M146" s="441">
        <f t="shared" si="30"/>
        <v>0</v>
      </c>
    </row>
    <row r="147" spans="1:13" s="290" customFormat="1" outlineLevel="1" x14ac:dyDescent="0.2">
      <c r="A147" s="287">
        <v>140</v>
      </c>
      <c r="B147" s="314" t="s">
        <v>91</v>
      </c>
      <c r="C147" s="289" t="s">
        <v>1024</v>
      </c>
      <c r="D147" s="453"/>
      <c r="E147" s="453"/>
      <c r="F147" s="453"/>
      <c r="G147" s="453"/>
      <c r="H147" s="456"/>
      <c r="I147" s="456"/>
      <c r="J147" s="456"/>
      <c r="K147" s="456"/>
      <c r="L147" s="444">
        <f t="shared" si="31"/>
        <v>0</v>
      </c>
      <c r="M147" s="441">
        <f t="shared" si="30"/>
        <v>0</v>
      </c>
    </row>
    <row r="148" spans="1:13" s="290" customFormat="1" outlineLevel="1" x14ac:dyDescent="0.2">
      <c r="A148" s="287">
        <v>141</v>
      </c>
      <c r="B148" s="314" t="s">
        <v>94</v>
      </c>
      <c r="C148" s="289" t="s">
        <v>1024</v>
      </c>
      <c r="D148" s="453"/>
      <c r="E148" s="453"/>
      <c r="F148" s="453"/>
      <c r="G148" s="453"/>
      <c r="H148" s="456"/>
      <c r="I148" s="456"/>
      <c r="J148" s="456"/>
      <c r="K148" s="456"/>
      <c r="L148" s="444">
        <f t="shared" si="31"/>
        <v>0</v>
      </c>
      <c r="M148" s="441">
        <f t="shared" si="30"/>
        <v>0</v>
      </c>
    </row>
    <row r="149" spans="1:13" s="290" customFormat="1" ht="25.5" outlineLevel="1" x14ac:dyDescent="0.2">
      <c r="A149" s="287">
        <v>142</v>
      </c>
      <c r="B149" s="314" t="s">
        <v>97</v>
      </c>
      <c r="C149" s="289" t="s">
        <v>1024</v>
      </c>
      <c r="D149" s="453"/>
      <c r="E149" s="453"/>
      <c r="F149" s="453"/>
      <c r="G149" s="453"/>
      <c r="H149" s="456"/>
      <c r="I149" s="456"/>
      <c r="J149" s="456"/>
      <c r="K149" s="456"/>
      <c r="L149" s="444">
        <f t="shared" si="31"/>
        <v>0</v>
      </c>
      <c r="M149" s="441">
        <f t="shared" si="30"/>
        <v>0</v>
      </c>
    </row>
    <row r="150" spans="1:13" s="290" customFormat="1" outlineLevel="1" x14ac:dyDescent="0.2">
      <c r="A150" s="287">
        <v>143</v>
      </c>
      <c r="B150" s="314" t="s">
        <v>100</v>
      </c>
      <c r="C150" s="289" t="s">
        <v>1024</v>
      </c>
      <c r="D150" s="453"/>
      <c r="E150" s="453"/>
      <c r="F150" s="453"/>
      <c r="G150" s="453"/>
      <c r="H150" s="456"/>
      <c r="I150" s="456"/>
      <c r="J150" s="456"/>
      <c r="K150" s="456"/>
      <c r="L150" s="444">
        <f t="shared" si="31"/>
        <v>0</v>
      </c>
      <c r="M150" s="441">
        <f t="shared" si="30"/>
        <v>0</v>
      </c>
    </row>
    <row r="151" spans="1:13" s="290" customFormat="1" outlineLevel="1" x14ac:dyDescent="0.2">
      <c r="A151" s="287">
        <v>144</v>
      </c>
      <c r="B151" s="314" t="s">
        <v>103</v>
      </c>
      <c r="C151" s="289" t="s">
        <v>1024</v>
      </c>
      <c r="D151" s="453"/>
      <c r="E151" s="453"/>
      <c r="F151" s="453"/>
      <c r="G151" s="453"/>
      <c r="H151" s="456"/>
      <c r="I151" s="456"/>
      <c r="J151" s="456"/>
      <c r="K151" s="456"/>
      <c r="L151" s="444">
        <f t="shared" si="31"/>
        <v>0</v>
      </c>
      <c r="M151" s="441">
        <f t="shared" si="30"/>
        <v>0</v>
      </c>
    </row>
    <row r="152" spans="1:13" s="290" customFormat="1" outlineLevel="1" x14ac:dyDescent="0.2">
      <c r="A152" s="287">
        <v>145</v>
      </c>
      <c r="B152" s="314" t="s">
        <v>106</v>
      </c>
      <c r="C152" s="289" t="s">
        <v>1024</v>
      </c>
      <c r="D152" s="453"/>
      <c r="E152" s="453"/>
      <c r="F152" s="453"/>
      <c r="G152" s="453"/>
      <c r="H152" s="456"/>
      <c r="I152" s="456"/>
      <c r="J152" s="456"/>
      <c r="K152" s="456"/>
      <c r="L152" s="444">
        <f t="shared" si="31"/>
        <v>0</v>
      </c>
      <c r="M152" s="441">
        <f t="shared" si="30"/>
        <v>0</v>
      </c>
    </row>
    <row r="153" spans="1:13" s="290" customFormat="1" ht="25.5" outlineLevel="1" x14ac:dyDescent="0.2">
      <c r="A153" s="287">
        <v>146</v>
      </c>
      <c r="B153" s="314" t="s">
        <v>109</v>
      </c>
      <c r="C153" s="289" t="s">
        <v>1024</v>
      </c>
      <c r="D153" s="453"/>
      <c r="E153" s="453"/>
      <c r="F153" s="453"/>
      <c r="G153" s="453"/>
      <c r="H153" s="456"/>
      <c r="I153" s="456"/>
      <c r="J153" s="456"/>
      <c r="K153" s="456"/>
      <c r="L153" s="444">
        <f t="shared" si="31"/>
        <v>0</v>
      </c>
      <c r="M153" s="441">
        <f t="shared" si="30"/>
        <v>0</v>
      </c>
    </row>
    <row r="154" spans="1:13" s="290" customFormat="1" outlineLevel="1" x14ac:dyDescent="0.2">
      <c r="A154" s="287">
        <v>147</v>
      </c>
      <c r="B154" s="314" t="s">
        <v>112</v>
      </c>
      <c r="C154" s="289" t="s">
        <v>1024</v>
      </c>
      <c r="D154" s="453"/>
      <c r="E154" s="453"/>
      <c r="F154" s="453"/>
      <c r="G154" s="453"/>
      <c r="H154" s="456"/>
      <c r="I154" s="456"/>
      <c r="J154" s="456"/>
      <c r="K154" s="456"/>
      <c r="L154" s="444">
        <f t="shared" si="31"/>
        <v>0</v>
      </c>
      <c r="M154" s="441">
        <f t="shared" si="30"/>
        <v>0</v>
      </c>
    </row>
    <row r="155" spans="1:13" s="290" customFormat="1" ht="25.5" outlineLevel="1" x14ac:dyDescent="0.2">
      <c r="A155" s="287">
        <v>148</v>
      </c>
      <c r="B155" s="314" t="s">
        <v>115</v>
      </c>
      <c r="C155" s="289" t="s">
        <v>1024</v>
      </c>
      <c r="D155" s="453"/>
      <c r="E155" s="453"/>
      <c r="F155" s="453"/>
      <c r="G155" s="453"/>
      <c r="H155" s="456"/>
      <c r="I155" s="456"/>
      <c r="J155" s="456"/>
      <c r="K155" s="456"/>
      <c r="L155" s="444">
        <f t="shared" si="31"/>
        <v>0</v>
      </c>
      <c r="M155" s="441">
        <f t="shared" si="30"/>
        <v>0</v>
      </c>
    </row>
    <row r="156" spans="1:13" s="290" customFormat="1" ht="25.5" outlineLevel="1" x14ac:dyDescent="0.2">
      <c r="A156" s="287">
        <v>149</v>
      </c>
      <c r="B156" s="314" t="s">
        <v>118</v>
      </c>
      <c r="C156" s="289" t="s">
        <v>1024</v>
      </c>
      <c r="D156" s="453"/>
      <c r="E156" s="453"/>
      <c r="F156" s="453"/>
      <c r="G156" s="453"/>
      <c r="H156" s="456"/>
      <c r="I156" s="456"/>
      <c r="J156" s="456"/>
      <c r="K156" s="456"/>
      <c r="L156" s="444">
        <f t="shared" si="31"/>
        <v>0</v>
      </c>
      <c r="M156" s="441">
        <f t="shared" si="30"/>
        <v>0</v>
      </c>
    </row>
    <row r="157" spans="1:13" ht="38.25" outlineLevel="1" x14ac:dyDescent="0.2">
      <c r="A157" s="283">
        <v>150</v>
      </c>
      <c r="B157" s="313" t="s">
        <v>1025</v>
      </c>
      <c r="C157" s="285" t="s">
        <v>1026</v>
      </c>
      <c r="D157" s="452"/>
      <c r="E157" s="452"/>
      <c r="F157" s="452"/>
      <c r="G157" s="452"/>
      <c r="H157" s="452"/>
      <c r="I157" s="452"/>
      <c r="J157" s="452"/>
      <c r="K157" s="452"/>
      <c r="L157" s="441">
        <f t="shared" si="31"/>
        <v>0</v>
      </c>
      <c r="M157" s="441">
        <f t="shared" si="30"/>
        <v>0</v>
      </c>
    </row>
    <row r="158" spans="1:13" s="290" customFormat="1" outlineLevel="1" x14ac:dyDescent="0.2">
      <c r="A158" s="287">
        <v>151</v>
      </c>
      <c r="B158" s="314" t="s">
        <v>91</v>
      </c>
      <c r="C158" s="289" t="s">
        <v>1026</v>
      </c>
      <c r="D158" s="453"/>
      <c r="E158" s="453"/>
      <c r="F158" s="453"/>
      <c r="G158" s="453"/>
      <c r="H158" s="456"/>
      <c r="I158" s="456"/>
      <c r="J158" s="456"/>
      <c r="K158" s="456"/>
      <c r="L158" s="444">
        <f t="shared" si="31"/>
        <v>0</v>
      </c>
      <c r="M158" s="441">
        <f t="shared" si="30"/>
        <v>0</v>
      </c>
    </row>
    <row r="159" spans="1:13" s="290" customFormat="1" outlineLevel="1" x14ac:dyDescent="0.2">
      <c r="A159" s="287">
        <v>152</v>
      </c>
      <c r="B159" s="314" t="s">
        <v>94</v>
      </c>
      <c r="C159" s="289" t="s">
        <v>1026</v>
      </c>
      <c r="D159" s="453"/>
      <c r="E159" s="453"/>
      <c r="F159" s="453"/>
      <c r="G159" s="453"/>
      <c r="H159" s="456"/>
      <c r="I159" s="456"/>
      <c r="J159" s="456"/>
      <c r="K159" s="456"/>
      <c r="L159" s="444">
        <f t="shared" si="31"/>
        <v>0</v>
      </c>
      <c r="M159" s="441">
        <f t="shared" si="30"/>
        <v>0</v>
      </c>
    </row>
    <row r="160" spans="1:13" s="290" customFormat="1" ht="25.5" outlineLevel="1" x14ac:dyDescent="0.2">
      <c r="A160" s="287">
        <v>153</v>
      </c>
      <c r="B160" s="314" t="s">
        <v>97</v>
      </c>
      <c r="C160" s="289" t="s">
        <v>1026</v>
      </c>
      <c r="D160" s="453"/>
      <c r="E160" s="453"/>
      <c r="F160" s="453"/>
      <c r="G160" s="453"/>
      <c r="H160" s="456"/>
      <c r="I160" s="456"/>
      <c r="J160" s="456"/>
      <c r="K160" s="456"/>
      <c r="L160" s="444">
        <f t="shared" si="31"/>
        <v>0</v>
      </c>
      <c r="M160" s="441">
        <f t="shared" si="30"/>
        <v>0</v>
      </c>
    </row>
    <row r="161" spans="1:13" s="290" customFormat="1" outlineLevel="1" x14ac:dyDescent="0.2">
      <c r="A161" s="287">
        <v>154</v>
      </c>
      <c r="B161" s="314" t="s">
        <v>100</v>
      </c>
      <c r="C161" s="289" t="s">
        <v>1026</v>
      </c>
      <c r="D161" s="453"/>
      <c r="E161" s="453"/>
      <c r="F161" s="453"/>
      <c r="G161" s="453"/>
      <c r="H161" s="456"/>
      <c r="I161" s="456"/>
      <c r="J161" s="456"/>
      <c r="K161" s="456"/>
      <c r="L161" s="444">
        <f t="shared" si="31"/>
        <v>0</v>
      </c>
      <c r="M161" s="441">
        <f t="shared" si="30"/>
        <v>0</v>
      </c>
    </row>
    <row r="162" spans="1:13" s="290" customFormat="1" outlineLevel="1" x14ac:dyDescent="0.2">
      <c r="A162" s="287">
        <v>155</v>
      </c>
      <c r="B162" s="314" t="s">
        <v>103</v>
      </c>
      <c r="C162" s="289" t="s">
        <v>1026</v>
      </c>
      <c r="D162" s="453"/>
      <c r="E162" s="453"/>
      <c r="F162" s="453"/>
      <c r="G162" s="453"/>
      <c r="H162" s="456"/>
      <c r="I162" s="456"/>
      <c r="J162" s="456"/>
      <c r="K162" s="456"/>
      <c r="L162" s="444">
        <f t="shared" si="31"/>
        <v>0</v>
      </c>
      <c r="M162" s="441">
        <f t="shared" si="30"/>
        <v>0</v>
      </c>
    </row>
    <row r="163" spans="1:13" s="290" customFormat="1" outlineLevel="1" x14ac:dyDescent="0.2">
      <c r="A163" s="287">
        <v>156</v>
      </c>
      <c r="B163" s="314" t="s">
        <v>106</v>
      </c>
      <c r="C163" s="289" t="s">
        <v>1026</v>
      </c>
      <c r="D163" s="453"/>
      <c r="E163" s="453"/>
      <c r="F163" s="453"/>
      <c r="G163" s="453"/>
      <c r="H163" s="456"/>
      <c r="I163" s="456"/>
      <c r="J163" s="456"/>
      <c r="K163" s="456"/>
      <c r="L163" s="444">
        <f t="shared" si="31"/>
        <v>0</v>
      </c>
      <c r="M163" s="441">
        <f t="shared" si="30"/>
        <v>0</v>
      </c>
    </row>
    <row r="164" spans="1:13" s="290" customFormat="1" ht="25.5" outlineLevel="1" x14ac:dyDescent="0.2">
      <c r="A164" s="287">
        <v>157</v>
      </c>
      <c r="B164" s="314" t="s">
        <v>109</v>
      </c>
      <c r="C164" s="289" t="s">
        <v>1026</v>
      </c>
      <c r="D164" s="453"/>
      <c r="E164" s="453"/>
      <c r="F164" s="453"/>
      <c r="G164" s="453"/>
      <c r="H164" s="456"/>
      <c r="I164" s="456"/>
      <c r="J164" s="456"/>
      <c r="K164" s="456"/>
      <c r="L164" s="444">
        <f t="shared" si="31"/>
        <v>0</v>
      </c>
      <c r="M164" s="441">
        <f t="shared" si="30"/>
        <v>0</v>
      </c>
    </row>
    <row r="165" spans="1:13" s="290" customFormat="1" outlineLevel="1" x14ac:dyDescent="0.2">
      <c r="A165" s="287">
        <v>158</v>
      </c>
      <c r="B165" s="314" t="s">
        <v>112</v>
      </c>
      <c r="C165" s="289" t="s">
        <v>1026</v>
      </c>
      <c r="D165" s="453"/>
      <c r="E165" s="453"/>
      <c r="F165" s="453"/>
      <c r="G165" s="453"/>
      <c r="H165" s="456"/>
      <c r="I165" s="456"/>
      <c r="J165" s="456"/>
      <c r="K165" s="456"/>
      <c r="L165" s="444">
        <f t="shared" si="31"/>
        <v>0</v>
      </c>
      <c r="M165" s="441">
        <f t="shared" si="30"/>
        <v>0</v>
      </c>
    </row>
    <row r="166" spans="1:13" s="290" customFormat="1" ht="25.5" outlineLevel="1" x14ac:dyDescent="0.2">
      <c r="A166" s="287">
        <v>159</v>
      </c>
      <c r="B166" s="314" t="s">
        <v>115</v>
      </c>
      <c r="C166" s="289" t="s">
        <v>1026</v>
      </c>
      <c r="D166" s="453"/>
      <c r="E166" s="453"/>
      <c r="F166" s="453"/>
      <c r="G166" s="453"/>
      <c r="H166" s="456"/>
      <c r="I166" s="456"/>
      <c r="J166" s="456"/>
      <c r="K166" s="456"/>
      <c r="L166" s="444">
        <f t="shared" si="31"/>
        <v>0</v>
      </c>
      <c r="M166" s="441">
        <f t="shared" si="30"/>
        <v>0</v>
      </c>
    </row>
    <row r="167" spans="1:13" s="290" customFormat="1" ht="25.5" outlineLevel="1" x14ac:dyDescent="0.2">
      <c r="A167" s="287">
        <v>160</v>
      </c>
      <c r="B167" s="314" t="s">
        <v>118</v>
      </c>
      <c r="C167" s="289" t="s">
        <v>1026</v>
      </c>
      <c r="D167" s="453"/>
      <c r="E167" s="453"/>
      <c r="F167" s="453"/>
      <c r="G167" s="453"/>
      <c r="H167" s="456"/>
      <c r="I167" s="456"/>
      <c r="J167" s="456"/>
      <c r="K167" s="456"/>
      <c r="L167" s="444">
        <f t="shared" si="31"/>
        <v>0</v>
      </c>
      <c r="M167" s="441">
        <f t="shared" si="30"/>
        <v>0</v>
      </c>
    </row>
    <row r="168" spans="1:13" ht="25.5" outlineLevel="1" x14ac:dyDescent="0.2">
      <c r="A168" s="283">
        <v>161</v>
      </c>
      <c r="B168" s="313" t="s">
        <v>1027</v>
      </c>
      <c r="C168" s="285" t="s">
        <v>1028</v>
      </c>
      <c r="D168" s="458">
        <v>3615000</v>
      </c>
      <c r="E168" s="458">
        <v>3615000</v>
      </c>
      <c r="F168" s="458"/>
      <c r="G168" s="458"/>
      <c r="H168" s="458"/>
      <c r="I168" s="458"/>
      <c r="J168" s="458"/>
      <c r="K168" s="458"/>
      <c r="L168" s="458">
        <f t="shared" si="31"/>
        <v>3615000</v>
      </c>
      <c r="M168" s="441">
        <f t="shared" si="30"/>
        <v>3615000</v>
      </c>
    </row>
    <row r="169" spans="1:13" s="290" customFormat="1" outlineLevel="1" x14ac:dyDescent="0.2">
      <c r="A169" s="287">
        <v>162</v>
      </c>
      <c r="B169" s="314" t="s">
        <v>91</v>
      </c>
      <c r="C169" s="289" t="s">
        <v>1028</v>
      </c>
      <c r="D169" s="453"/>
      <c r="E169" s="453"/>
      <c r="F169" s="453"/>
      <c r="G169" s="453"/>
      <c r="H169" s="456"/>
      <c r="I169" s="456"/>
      <c r="J169" s="456"/>
      <c r="K169" s="456"/>
      <c r="L169" s="444">
        <f t="shared" si="31"/>
        <v>0</v>
      </c>
      <c r="M169" s="441">
        <f t="shared" si="30"/>
        <v>0</v>
      </c>
    </row>
    <row r="170" spans="1:13" s="290" customFormat="1" outlineLevel="1" x14ac:dyDescent="0.2">
      <c r="A170" s="287">
        <v>163</v>
      </c>
      <c r="B170" s="314" t="s">
        <v>94</v>
      </c>
      <c r="C170" s="289" t="s">
        <v>1028</v>
      </c>
      <c r="D170" s="453"/>
      <c r="E170" s="453"/>
      <c r="F170" s="453"/>
      <c r="G170" s="453"/>
      <c r="H170" s="456"/>
      <c r="I170" s="456"/>
      <c r="J170" s="456"/>
      <c r="K170" s="456"/>
      <c r="L170" s="444">
        <f t="shared" si="31"/>
        <v>0</v>
      </c>
      <c r="M170" s="441">
        <f t="shared" si="30"/>
        <v>0</v>
      </c>
    </row>
    <row r="171" spans="1:13" s="290" customFormat="1" ht="25.5" outlineLevel="1" x14ac:dyDescent="0.2">
      <c r="A171" s="287">
        <v>164</v>
      </c>
      <c r="B171" s="314" t="s">
        <v>97</v>
      </c>
      <c r="C171" s="289" t="s">
        <v>1028</v>
      </c>
      <c r="D171" s="453"/>
      <c r="E171" s="453"/>
      <c r="F171" s="453"/>
      <c r="G171" s="453"/>
      <c r="H171" s="456"/>
      <c r="I171" s="456"/>
      <c r="J171" s="456"/>
      <c r="K171" s="456"/>
      <c r="L171" s="444">
        <f t="shared" ref="L171:L202" si="32">SUM(D171,F171,H171,J171)</f>
        <v>0</v>
      </c>
      <c r="M171" s="441">
        <f t="shared" si="30"/>
        <v>0</v>
      </c>
    </row>
    <row r="172" spans="1:13" s="290" customFormat="1" outlineLevel="1" x14ac:dyDescent="0.2">
      <c r="A172" s="287">
        <v>165</v>
      </c>
      <c r="B172" s="314" t="s">
        <v>100</v>
      </c>
      <c r="C172" s="289" t="s">
        <v>1028</v>
      </c>
      <c r="D172" s="453"/>
      <c r="E172" s="453"/>
      <c r="F172" s="453"/>
      <c r="G172" s="453"/>
      <c r="H172" s="456"/>
      <c r="I172" s="456"/>
      <c r="J172" s="456"/>
      <c r="K172" s="456"/>
      <c r="L172" s="444">
        <f t="shared" si="32"/>
        <v>0</v>
      </c>
      <c r="M172" s="441">
        <f t="shared" si="30"/>
        <v>0</v>
      </c>
    </row>
    <row r="173" spans="1:13" s="290" customFormat="1" outlineLevel="1" x14ac:dyDescent="0.2">
      <c r="A173" s="287">
        <v>166</v>
      </c>
      <c r="B173" s="314" t="s">
        <v>103</v>
      </c>
      <c r="C173" s="289" t="s">
        <v>1028</v>
      </c>
      <c r="D173" s="453"/>
      <c r="E173" s="453"/>
      <c r="F173" s="453"/>
      <c r="G173" s="453"/>
      <c r="H173" s="456"/>
      <c r="I173" s="456"/>
      <c r="J173" s="456"/>
      <c r="K173" s="456"/>
      <c r="L173" s="444">
        <f t="shared" si="32"/>
        <v>0</v>
      </c>
      <c r="M173" s="441">
        <f t="shared" si="30"/>
        <v>0</v>
      </c>
    </row>
    <row r="174" spans="1:13" s="290" customFormat="1" outlineLevel="1" x14ac:dyDescent="0.2">
      <c r="A174" s="287">
        <v>167</v>
      </c>
      <c r="B174" s="314" t="s">
        <v>106</v>
      </c>
      <c r="C174" s="289" t="s">
        <v>1028</v>
      </c>
      <c r="D174" s="453"/>
      <c r="E174" s="453"/>
      <c r="F174" s="453"/>
      <c r="G174" s="453"/>
      <c r="H174" s="456"/>
      <c r="I174" s="456"/>
      <c r="J174" s="456"/>
      <c r="K174" s="456"/>
      <c r="L174" s="444">
        <f t="shared" si="32"/>
        <v>0</v>
      </c>
      <c r="M174" s="441">
        <f t="shared" si="30"/>
        <v>0</v>
      </c>
    </row>
    <row r="175" spans="1:13" s="290" customFormat="1" ht="25.5" outlineLevel="1" x14ac:dyDescent="0.2">
      <c r="A175" s="287">
        <v>168</v>
      </c>
      <c r="B175" s="314" t="s">
        <v>109</v>
      </c>
      <c r="C175" s="289" t="s">
        <v>1028</v>
      </c>
      <c r="D175" s="453"/>
      <c r="E175" s="453"/>
      <c r="F175" s="453"/>
      <c r="G175" s="453"/>
      <c r="H175" s="456"/>
      <c r="I175" s="456"/>
      <c r="J175" s="456"/>
      <c r="K175" s="456"/>
      <c r="L175" s="444">
        <f t="shared" si="32"/>
        <v>0</v>
      </c>
      <c r="M175" s="441">
        <f t="shared" si="30"/>
        <v>0</v>
      </c>
    </row>
    <row r="176" spans="1:13" s="290" customFormat="1" outlineLevel="1" x14ac:dyDescent="0.2">
      <c r="A176" s="287">
        <v>169</v>
      </c>
      <c r="B176" s="314" t="s">
        <v>112</v>
      </c>
      <c r="C176" s="289" t="s">
        <v>1028</v>
      </c>
      <c r="D176" s="459">
        <v>2615000</v>
      </c>
      <c r="E176" s="459">
        <v>2615000</v>
      </c>
      <c r="F176" s="460"/>
      <c r="G176" s="460"/>
      <c r="H176" s="461"/>
      <c r="I176" s="461"/>
      <c r="J176" s="461"/>
      <c r="K176" s="461"/>
      <c r="L176" s="462">
        <f t="shared" si="32"/>
        <v>2615000</v>
      </c>
      <c r="M176" s="441">
        <f t="shared" si="30"/>
        <v>2615000</v>
      </c>
    </row>
    <row r="177" spans="1:13" s="290" customFormat="1" ht="25.5" outlineLevel="1" x14ac:dyDescent="0.2">
      <c r="A177" s="287">
        <v>170</v>
      </c>
      <c r="B177" s="314" t="s">
        <v>115</v>
      </c>
      <c r="C177" s="289" t="s">
        <v>1028</v>
      </c>
      <c r="D177" s="453">
        <v>1000000</v>
      </c>
      <c r="E177" s="453">
        <v>1000000</v>
      </c>
      <c r="F177" s="453"/>
      <c r="G177" s="453"/>
      <c r="H177" s="456"/>
      <c r="I177" s="456"/>
      <c r="J177" s="456"/>
      <c r="K177" s="456"/>
      <c r="L177" s="444">
        <f t="shared" si="32"/>
        <v>1000000</v>
      </c>
      <c r="M177" s="441">
        <f t="shared" si="30"/>
        <v>1000000</v>
      </c>
    </row>
    <row r="178" spans="1:13" s="290" customFormat="1" ht="25.5" outlineLevel="1" x14ac:dyDescent="0.2">
      <c r="A178" s="287">
        <v>171</v>
      </c>
      <c r="B178" s="314" t="s">
        <v>118</v>
      </c>
      <c r="C178" s="289" t="s">
        <v>1028</v>
      </c>
      <c r="D178" s="453"/>
      <c r="E178" s="453"/>
      <c r="F178" s="453"/>
      <c r="G178" s="453"/>
      <c r="H178" s="456"/>
      <c r="I178" s="456"/>
      <c r="J178" s="456"/>
      <c r="K178" s="456"/>
      <c r="L178" s="444">
        <f t="shared" si="32"/>
        <v>0</v>
      </c>
      <c r="M178" s="441">
        <f t="shared" si="30"/>
        <v>0</v>
      </c>
    </row>
    <row r="179" spans="1:13" ht="38.25" outlineLevel="1" x14ac:dyDescent="0.2">
      <c r="A179" s="283">
        <v>172</v>
      </c>
      <c r="B179" s="313" t="s">
        <v>1029</v>
      </c>
      <c r="C179" s="285" t="s">
        <v>1030</v>
      </c>
      <c r="D179" s="452"/>
      <c r="E179" s="452"/>
      <c r="F179" s="452"/>
      <c r="G179" s="452"/>
      <c r="H179" s="448"/>
      <c r="I179" s="448"/>
      <c r="J179" s="448"/>
      <c r="K179" s="448"/>
      <c r="L179" s="441">
        <f t="shared" si="32"/>
        <v>0</v>
      </c>
      <c r="M179" s="441">
        <f t="shared" si="30"/>
        <v>0</v>
      </c>
    </row>
    <row r="180" spans="1:13" s="290" customFormat="1" ht="38.25" outlineLevel="1" x14ac:dyDescent="0.2">
      <c r="A180" s="287">
        <v>173</v>
      </c>
      <c r="B180" s="314" t="s">
        <v>1031</v>
      </c>
      <c r="C180" s="289" t="s">
        <v>1030</v>
      </c>
      <c r="D180" s="453"/>
      <c r="E180" s="453"/>
      <c r="F180" s="453"/>
      <c r="G180" s="453"/>
      <c r="H180" s="456"/>
      <c r="I180" s="456"/>
      <c r="J180" s="456"/>
      <c r="K180" s="456"/>
      <c r="L180" s="444">
        <f t="shared" si="32"/>
        <v>0</v>
      </c>
      <c r="M180" s="441">
        <f t="shared" si="30"/>
        <v>0</v>
      </c>
    </row>
    <row r="181" spans="1:13" ht="38.25" outlineLevel="1" x14ac:dyDescent="0.2">
      <c r="A181" s="283">
        <v>174</v>
      </c>
      <c r="B181" s="297" t="s">
        <v>1032</v>
      </c>
      <c r="C181" s="285" t="s">
        <v>1033</v>
      </c>
      <c r="D181" s="452">
        <f>SUM(D182:D192)</f>
        <v>0</v>
      </c>
      <c r="E181" s="452">
        <f>SUM(E182:E192)</f>
        <v>0</v>
      </c>
      <c r="F181" s="452"/>
      <c r="G181" s="452"/>
      <c r="H181" s="452"/>
      <c r="I181" s="452"/>
      <c r="J181" s="452"/>
      <c r="K181" s="452"/>
      <c r="L181" s="441">
        <f t="shared" si="32"/>
        <v>0</v>
      </c>
      <c r="M181" s="441">
        <f t="shared" si="30"/>
        <v>0</v>
      </c>
    </row>
    <row r="182" spans="1:13" s="290" customFormat="1" outlineLevel="1" x14ac:dyDescent="0.2">
      <c r="A182" s="287">
        <v>175</v>
      </c>
      <c r="B182" s="318" t="s">
        <v>606</v>
      </c>
      <c r="C182" s="289" t="s">
        <v>1034</v>
      </c>
      <c r="D182" s="453"/>
      <c r="E182" s="453"/>
      <c r="F182" s="453"/>
      <c r="G182" s="453"/>
      <c r="H182" s="456"/>
      <c r="I182" s="456"/>
      <c r="J182" s="456"/>
      <c r="K182" s="456"/>
      <c r="L182" s="444">
        <f t="shared" si="32"/>
        <v>0</v>
      </c>
      <c r="M182" s="441">
        <f t="shared" si="30"/>
        <v>0</v>
      </c>
    </row>
    <row r="183" spans="1:13" s="290" customFormat="1" outlineLevel="1" x14ac:dyDescent="0.2">
      <c r="A183" s="287">
        <v>176</v>
      </c>
      <c r="B183" s="318" t="s">
        <v>608</v>
      </c>
      <c r="C183" s="289" t="s">
        <v>1035</v>
      </c>
      <c r="D183" s="453"/>
      <c r="E183" s="453"/>
      <c r="F183" s="453"/>
      <c r="G183" s="453"/>
      <c r="H183" s="456"/>
      <c r="I183" s="456"/>
      <c r="J183" s="456"/>
      <c r="K183" s="456"/>
      <c r="L183" s="444">
        <f t="shared" si="32"/>
        <v>0</v>
      </c>
      <c r="M183" s="441">
        <f t="shared" si="30"/>
        <v>0</v>
      </c>
    </row>
    <row r="184" spans="1:13" s="290" customFormat="1" outlineLevel="1" x14ac:dyDescent="0.2">
      <c r="A184" s="287">
        <v>177</v>
      </c>
      <c r="B184" s="318" t="s">
        <v>610</v>
      </c>
      <c r="C184" s="289" t="s">
        <v>1036</v>
      </c>
      <c r="D184" s="453"/>
      <c r="E184" s="453"/>
      <c r="F184" s="453"/>
      <c r="G184" s="453"/>
      <c r="H184" s="456"/>
      <c r="I184" s="456"/>
      <c r="J184" s="456"/>
      <c r="K184" s="456"/>
      <c r="L184" s="444">
        <f t="shared" si="32"/>
        <v>0</v>
      </c>
      <c r="M184" s="441">
        <f t="shared" si="30"/>
        <v>0</v>
      </c>
    </row>
    <row r="185" spans="1:13" s="290" customFormat="1" outlineLevel="1" x14ac:dyDescent="0.2">
      <c r="A185" s="287">
        <v>178</v>
      </c>
      <c r="B185" s="318" t="s">
        <v>612</v>
      </c>
      <c r="C185" s="289" t="s">
        <v>1037</v>
      </c>
      <c r="D185" s="453"/>
      <c r="E185" s="453"/>
      <c r="F185" s="453"/>
      <c r="G185" s="453"/>
      <c r="H185" s="456"/>
      <c r="I185" s="456"/>
      <c r="J185" s="456"/>
      <c r="K185" s="456"/>
      <c r="L185" s="444">
        <f t="shared" si="32"/>
        <v>0</v>
      </c>
      <c r="M185" s="441">
        <f t="shared" si="30"/>
        <v>0</v>
      </c>
    </row>
    <row r="186" spans="1:13" s="290" customFormat="1" outlineLevel="1" x14ac:dyDescent="0.2">
      <c r="A186" s="287">
        <v>179</v>
      </c>
      <c r="B186" s="318" t="s">
        <v>614</v>
      </c>
      <c r="C186" s="289" t="s">
        <v>1038</v>
      </c>
      <c r="D186" s="453"/>
      <c r="E186" s="453"/>
      <c r="F186" s="453"/>
      <c r="G186" s="453"/>
      <c r="H186" s="456"/>
      <c r="I186" s="456"/>
      <c r="J186" s="456"/>
      <c r="K186" s="456"/>
      <c r="L186" s="444">
        <f t="shared" si="32"/>
        <v>0</v>
      </c>
      <c r="M186" s="441">
        <f t="shared" si="30"/>
        <v>0</v>
      </c>
    </row>
    <row r="187" spans="1:13" s="290" customFormat="1" ht="25.5" outlineLevel="1" x14ac:dyDescent="0.2">
      <c r="A187" s="287">
        <v>180</v>
      </c>
      <c r="B187" s="318" t="s">
        <v>616</v>
      </c>
      <c r="C187" s="289" t="s">
        <v>1039</v>
      </c>
      <c r="D187" s="453"/>
      <c r="E187" s="453"/>
      <c r="F187" s="453"/>
      <c r="G187" s="453"/>
      <c r="H187" s="456"/>
      <c r="I187" s="456"/>
      <c r="J187" s="456"/>
      <c r="K187" s="456"/>
      <c r="L187" s="444">
        <f t="shared" si="32"/>
        <v>0</v>
      </c>
      <c r="M187" s="441">
        <f t="shared" si="30"/>
        <v>0</v>
      </c>
    </row>
    <row r="188" spans="1:13" s="290" customFormat="1" ht="25.5" outlineLevel="1" x14ac:dyDescent="0.2">
      <c r="A188" s="287">
        <v>181</v>
      </c>
      <c r="B188" s="318" t="s">
        <v>618</v>
      </c>
      <c r="C188" s="289" t="s">
        <v>1040</v>
      </c>
      <c r="D188" s="453"/>
      <c r="E188" s="453"/>
      <c r="F188" s="453"/>
      <c r="G188" s="453"/>
      <c r="H188" s="456"/>
      <c r="I188" s="456"/>
      <c r="J188" s="456"/>
      <c r="K188" s="456"/>
      <c r="L188" s="444">
        <f t="shared" si="32"/>
        <v>0</v>
      </c>
      <c r="M188" s="441">
        <f t="shared" si="30"/>
        <v>0</v>
      </c>
    </row>
    <row r="189" spans="1:13" s="290" customFormat="1" outlineLevel="1" x14ac:dyDescent="0.2">
      <c r="A189" s="287">
        <v>182</v>
      </c>
      <c r="B189" s="318" t="s">
        <v>620</v>
      </c>
      <c r="C189" s="289" t="s">
        <v>1041</v>
      </c>
      <c r="D189" s="453"/>
      <c r="E189" s="453"/>
      <c r="F189" s="453"/>
      <c r="G189" s="453"/>
      <c r="H189" s="456"/>
      <c r="I189" s="456"/>
      <c r="J189" s="456"/>
      <c r="K189" s="456"/>
      <c r="L189" s="444">
        <f t="shared" si="32"/>
        <v>0</v>
      </c>
      <c r="M189" s="441">
        <f t="shared" si="30"/>
        <v>0</v>
      </c>
    </row>
    <row r="190" spans="1:13" s="290" customFormat="1" outlineLevel="1" x14ac:dyDescent="0.2">
      <c r="A190" s="287">
        <v>183</v>
      </c>
      <c r="B190" s="318" t="s">
        <v>622</v>
      </c>
      <c r="C190" s="289" t="s">
        <v>1042</v>
      </c>
      <c r="D190" s="453"/>
      <c r="E190" s="453"/>
      <c r="F190" s="453"/>
      <c r="G190" s="453"/>
      <c r="H190" s="456"/>
      <c r="I190" s="456"/>
      <c r="J190" s="456"/>
      <c r="K190" s="456"/>
      <c r="L190" s="444">
        <f t="shared" si="32"/>
        <v>0</v>
      </c>
      <c r="M190" s="441">
        <f t="shared" si="30"/>
        <v>0</v>
      </c>
    </row>
    <row r="191" spans="1:13" s="290" customFormat="1" outlineLevel="1" x14ac:dyDescent="0.2">
      <c r="A191" s="287">
        <v>184</v>
      </c>
      <c r="B191" s="318" t="s">
        <v>624</v>
      </c>
      <c r="C191" s="289" t="s">
        <v>1043</v>
      </c>
      <c r="D191" s="453"/>
      <c r="E191" s="453"/>
      <c r="F191" s="453"/>
      <c r="G191" s="453"/>
      <c r="H191" s="456"/>
      <c r="I191" s="456"/>
      <c r="J191" s="456"/>
      <c r="K191" s="456"/>
      <c r="L191" s="444">
        <f t="shared" si="32"/>
        <v>0</v>
      </c>
      <c r="M191" s="441">
        <f t="shared" si="30"/>
        <v>0</v>
      </c>
    </row>
    <row r="192" spans="1:13" s="290" customFormat="1" outlineLevel="1" x14ac:dyDescent="0.2">
      <c r="A192" s="287">
        <v>185</v>
      </c>
      <c r="B192" s="318" t="s">
        <v>626</v>
      </c>
      <c r="C192" s="289" t="s">
        <v>1044</v>
      </c>
      <c r="D192" s="453"/>
      <c r="E192" s="453"/>
      <c r="F192" s="453"/>
      <c r="G192" s="453"/>
      <c r="H192" s="456"/>
      <c r="I192" s="456"/>
      <c r="J192" s="456"/>
      <c r="K192" s="456"/>
      <c r="L192" s="444">
        <f t="shared" si="32"/>
        <v>0</v>
      </c>
      <c r="M192" s="441">
        <f t="shared" si="30"/>
        <v>0</v>
      </c>
    </row>
    <row r="193" spans="1:13" outlineLevel="1" x14ac:dyDescent="0.2">
      <c r="A193" s="283">
        <v>186</v>
      </c>
      <c r="B193" s="297" t="s">
        <v>1045</v>
      </c>
      <c r="C193" s="285" t="s">
        <v>1046</v>
      </c>
      <c r="D193" s="452"/>
      <c r="E193" s="452"/>
      <c r="F193" s="452"/>
      <c r="G193" s="452"/>
      <c r="H193" s="448"/>
      <c r="I193" s="448"/>
      <c r="J193" s="448"/>
      <c r="K193" s="448"/>
      <c r="L193" s="441">
        <f t="shared" si="32"/>
        <v>0</v>
      </c>
      <c r="M193" s="441">
        <f t="shared" si="30"/>
        <v>0</v>
      </c>
    </row>
    <row r="194" spans="1:13" outlineLevel="1" x14ac:dyDescent="0.2">
      <c r="A194" s="283">
        <v>187</v>
      </c>
      <c r="B194" s="297" t="s">
        <v>1047</v>
      </c>
      <c r="C194" s="285" t="s">
        <v>1048</v>
      </c>
      <c r="D194" s="452"/>
      <c r="E194" s="452"/>
      <c r="F194" s="452"/>
      <c r="G194" s="452"/>
      <c r="H194" s="448"/>
      <c r="I194" s="448"/>
      <c r="J194" s="448"/>
      <c r="K194" s="448"/>
      <c r="L194" s="441">
        <f t="shared" si="32"/>
        <v>0</v>
      </c>
      <c r="M194" s="441">
        <f t="shared" si="30"/>
        <v>0</v>
      </c>
    </row>
    <row r="195" spans="1:13" outlineLevel="1" x14ac:dyDescent="0.2">
      <c r="A195" s="283">
        <v>188</v>
      </c>
      <c r="B195" s="297" t="s">
        <v>1049</v>
      </c>
      <c r="C195" s="285" t="s">
        <v>1050</v>
      </c>
      <c r="D195" s="452"/>
      <c r="E195" s="452"/>
      <c r="F195" s="452"/>
      <c r="G195" s="452"/>
      <c r="H195" s="448"/>
      <c r="I195" s="448"/>
      <c r="J195" s="448"/>
      <c r="K195" s="448"/>
      <c r="L195" s="441">
        <f t="shared" si="32"/>
        <v>0</v>
      </c>
      <c r="M195" s="441">
        <f t="shared" si="30"/>
        <v>0</v>
      </c>
    </row>
    <row r="196" spans="1:13" ht="25.5" outlineLevel="1" x14ac:dyDescent="0.2">
      <c r="A196" s="283">
        <v>189</v>
      </c>
      <c r="B196" s="297" t="s">
        <v>1051</v>
      </c>
      <c r="C196" s="285" t="s">
        <v>1052</v>
      </c>
      <c r="D196" s="458">
        <v>127093000</v>
      </c>
      <c r="E196" s="458">
        <f>SUM(E197:E206)</f>
        <v>131487100</v>
      </c>
      <c r="F196" s="452"/>
      <c r="G196" s="452"/>
      <c r="H196" s="452"/>
      <c r="I196" s="452"/>
      <c r="J196" s="452"/>
      <c r="K196" s="452"/>
      <c r="L196" s="441">
        <f t="shared" si="32"/>
        <v>127093000</v>
      </c>
      <c r="M196" s="441">
        <f t="shared" ref="M196:M260" si="33">SUM(E196,G196,I196,K196)</f>
        <v>131487100</v>
      </c>
    </row>
    <row r="197" spans="1:13" s="290" customFormat="1" outlineLevel="1" x14ac:dyDescent="0.2">
      <c r="A197" s="287">
        <v>190</v>
      </c>
      <c r="B197" s="318" t="s">
        <v>606</v>
      </c>
      <c r="C197" s="289" t="s">
        <v>1053</v>
      </c>
      <c r="D197" s="460">
        <v>5000000</v>
      </c>
      <c r="E197" s="460">
        <v>6054100</v>
      </c>
      <c r="F197" s="453"/>
      <c r="G197" s="453"/>
      <c r="H197" s="456"/>
      <c r="I197" s="456"/>
      <c r="J197" s="456"/>
      <c r="K197" s="456"/>
      <c r="L197" s="444">
        <f t="shared" si="32"/>
        <v>5000000</v>
      </c>
      <c r="M197" s="441">
        <f t="shared" si="33"/>
        <v>6054100</v>
      </c>
    </row>
    <row r="198" spans="1:13" s="290" customFormat="1" outlineLevel="1" x14ac:dyDescent="0.2">
      <c r="A198" s="287">
        <v>191</v>
      </c>
      <c r="B198" s="318" t="s">
        <v>608</v>
      </c>
      <c r="C198" s="289" t="s">
        <v>1054</v>
      </c>
      <c r="D198" s="460"/>
      <c r="E198" s="460"/>
      <c r="F198" s="453"/>
      <c r="G198" s="453"/>
      <c r="H198" s="456"/>
      <c r="I198" s="456"/>
      <c r="J198" s="456"/>
      <c r="K198" s="456"/>
      <c r="L198" s="444">
        <f t="shared" si="32"/>
        <v>0</v>
      </c>
      <c r="M198" s="441">
        <f t="shared" si="33"/>
        <v>0</v>
      </c>
    </row>
    <row r="199" spans="1:13" s="290" customFormat="1" outlineLevel="1" x14ac:dyDescent="0.2">
      <c r="A199" s="287">
        <v>192</v>
      </c>
      <c r="B199" s="318" t="s">
        <v>610</v>
      </c>
      <c r="C199" s="289" t="s">
        <v>1055</v>
      </c>
      <c r="D199" s="453">
        <v>32740000</v>
      </c>
      <c r="E199" s="453">
        <v>33180000</v>
      </c>
      <c r="F199" s="453"/>
      <c r="G199" s="453"/>
      <c r="H199" s="456"/>
      <c r="I199" s="456"/>
      <c r="J199" s="456"/>
      <c r="K199" s="456"/>
      <c r="L199" s="444">
        <f t="shared" si="32"/>
        <v>32740000</v>
      </c>
      <c r="M199" s="441">
        <f t="shared" si="33"/>
        <v>33180000</v>
      </c>
    </row>
    <row r="200" spans="1:13" s="290" customFormat="1" outlineLevel="1" x14ac:dyDescent="0.2">
      <c r="A200" s="287">
        <v>193</v>
      </c>
      <c r="B200" s="318" t="s">
        <v>612</v>
      </c>
      <c r="C200" s="289" t="s">
        <v>1056</v>
      </c>
      <c r="D200" s="453"/>
      <c r="E200" s="453">
        <v>1700000</v>
      </c>
      <c r="F200" s="453"/>
      <c r="G200" s="453"/>
      <c r="H200" s="456"/>
      <c r="I200" s="456"/>
      <c r="J200" s="456"/>
      <c r="K200" s="456"/>
      <c r="L200" s="444">
        <f t="shared" si="32"/>
        <v>0</v>
      </c>
      <c r="M200" s="441">
        <f t="shared" si="33"/>
        <v>1700000</v>
      </c>
    </row>
    <row r="201" spans="1:13" s="290" customFormat="1" outlineLevel="1" x14ac:dyDescent="0.2">
      <c r="A201" s="287">
        <v>194</v>
      </c>
      <c r="B201" s="318" t="s">
        <v>614</v>
      </c>
      <c r="C201" s="289" t="s">
        <v>1057</v>
      </c>
      <c r="D201" s="453"/>
      <c r="E201" s="453"/>
      <c r="F201" s="453"/>
      <c r="G201" s="453"/>
      <c r="H201" s="456"/>
      <c r="I201" s="456"/>
      <c r="J201" s="456"/>
      <c r="K201" s="456"/>
      <c r="L201" s="444">
        <f t="shared" si="32"/>
        <v>0</v>
      </c>
      <c r="M201" s="441">
        <f t="shared" si="33"/>
        <v>0</v>
      </c>
    </row>
    <row r="202" spans="1:13" s="290" customFormat="1" ht="25.5" outlineLevel="1" x14ac:dyDescent="0.2">
      <c r="A202" s="287">
        <v>195</v>
      </c>
      <c r="B202" s="318" t="s">
        <v>616</v>
      </c>
      <c r="C202" s="289" t="s">
        <v>1058</v>
      </c>
      <c r="D202" s="453"/>
      <c r="E202" s="453"/>
      <c r="F202" s="453"/>
      <c r="G202" s="453"/>
      <c r="H202" s="456"/>
      <c r="I202" s="456"/>
      <c r="J202" s="456"/>
      <c r="K202" s="456"/>
      <c r="L202" s="444">
        <f t="shared" si="32"/>
        <v>0</v>
      </c>
      <c r="M202" s="441">
        <f t="shared" si="33"/>
        <v>0</v>
      </c>
    </row>
    <row r="203" spans="1:13" s="290" customFormat="1" ht="25.5" outlineLevel="1" x14ac:dyDescent="0.2">
      <c r="A203" s="287">
        <v>196</v>
      </c>
      <c r="B203" s="318" t="s">
        <v>618</v>
      </c>
      <c r="C203" s="289" t="s">
        <v>1059</v>
      </c>
      <c r="D203" s="453">
        <v>89353000</v>
      </c>
      <c r="E203" s="453">
        <v>89353000</v>
      </c>
      <c r="F203" s="453"/>
      <c r="G203" s="453"/>
      <c r="H203" s="456"/>
      <c r="I203" s="456"/>
      <c r="J203" s="456"/>
      <c r="K203" s="456"/>
      <c r="L203" s="444">
        <f t="shared" ref="L203:L210" si="34">SUM(D203,F203,H203,J203)</f>
        <v>89353000</v>
      </c>
      <c r="M203" s="441">
        <f t="shared" si="33"/>
        <v>89353000</v>
      </c>
    </row>
    <row r="204" spans="1:13" s="290" customFormat="1" outlineLevel="1" x14ac:dyDescent="0.2">
      <c r="A204" s="287">
        <v>197</v>
      </c>
      <c r="B204" s="318" t="s">
        <v>620</v>
      </c>
      <c r="C204" s="289" t="s">
        <v>1060</v>
      </c>
      <c r="D204" s="453"/>
      <c r="E204" s="453"/>
      <c r="F204" s="455"/>
      <c r="G204" s="455"/>
      <c r="H204" s="456"/>
      <c r="I204" s="456"/>
      <c r="J204" s="456"/>
      <c r="K204" s="456"/>
      <c r="L204" s="444">
        <f t="shared" si="34"/>
        <v>0</v>
      </c>
      <c r="M204" s="441">
        <f t="shared" si="33"/>
        <v>0</v>
      </c>
    </row>
    <row r="205" spans="1:13" s="290" customFormat="1" outlineLevel="1" x14ac:dyDescent="0.2">
      <c r="A205" s="287">
        <v>198</v>
      </c>
      <c r="B205" s="318" t="s">
        <v>624</v>
      </c>
      <c r="C205" s="289" t="s">
        <v>1061</v>
      </c>
      <c r="D205" s="453"/>
      <c r="E205" s="453"/>
      <c r="F205" s="443"/>
      <c r="G205" s="443"/>
      <c r="H205" s="456"/>
      <c r="I205" s="456"/>
      <c r="J205" s="456"/>
      <c r="K205" s="456"/>
      <c r="L205" s="444">
        <f t="shared" si="34"/>
        <v>0</v>
      </c>
      <c r="M205" s="441">
        <f t="shared" si="33"/>
        <v>0</v>
      </c>
    </row>
    <row r="206" spans="1:13" s="290" customFormat="1" outlineLevel="1" x14ac:dyDescent="0.2">
      <c r="A206" s="287">
        <v>199</v>
      </c>
      <c r="B206" s="318" t="s">
        <v>626</v>
      </c>
      <c r="C206" s="289" t="s">
        <v>1062</v>
      </c>
      <c r="D206" s="453"/>
      <c r="E206" s="453">
        <v>1200000</v>
      </c>
      <c r="F206" s="443"/>
      <c r="G206" s="443"/>
      <c r="H206" s="456"/>
      <c r="I206" s="456"/>
      <c r="J206" s="456"/>
      <c r="K206" s="456"/>
      <c r="L206" s="444">
        <f t="shared" si="34"/>
        <v>0</v>
      </c>
      <c r="M206" s="441">
        <f t="shared" si="33"/>
        <v>1200000</v>
      </c>
    </row>
    <row r="207" spans="1:13" outlineLevel="1" x14ac:dyDescent="0.2">
      <c r="A207" s="291">
        <v>200</v>
      </c>
      <c r="B207" s="303" t="s">
        <v>1063</v>
      </c>
      <c r="C207" s="293" t="s">
        <v>1064</v>
      </c>
      <c r="D207" s="458">
        <f>SUM(D209+D208)</f>
        <v>455769000</v>
      </c>
      <c r="E207" s="458">
        <v>275891665</v>
      </c>
      <c r="F207" s="452"/>
      <c r="G207" s="452"/>
      <c r="H207" s="448"/>
      <c r="I207" s="448"/>
      <c r="J207" s="448"/>
      <c r="K207" s="448"/>
      <c r="L207" s="441">
        <f t="shared" si="34"/>
        <v>455769000</v>
      </c>
      <c r="M207" s="441">
        <f>SUM(E207,G207,I207,K207)</f>
        <v>275891665</v>
      </c>
    </row>
    <row r="208" spans="1:13" outlineLevel="1" x14ac:dyDescent="0.2">
      <c r="A208" s="283"/>
      <c r="B208" s="318" t="s">
        <v>1065</v>
      </c>
      <c r="C208" s="285" t="s">
        <v>1066</v>
      </c>
      <c r="D208" s="458">
        <f>SUM('09 tartalékok'!C11)</f>
        <v>93237000</v>
      </c>
      <c r="E208" s="540">
        <f>'09 tartalékok'!D11</f>
        <v>73336191</v>
      </c>
      <c r="F208" s="452"/>
      <c r="G208" s="452"/>
      <c r="H208" s="448"/>
      <c r="I208" s="448"/>
      <c r="J208" s="448"/>
      <c r="K208" s="448"/>
      <c r="L208" s="441">
        <f t="shared" si="34"/>
        <v>93237000</v>
      </c>
      <c r="M208" s="441">
        <f t="shared" si="33"/>
        <v>73336191</v>
      </c>
    </row>
    <row r="209" spans="1:13" s="290" customFormat="1" outlineLevel="1" x14ac:dyDescent="0.2">
      <c r="A209" s="319"/>
      <c r="B209" s="318" t="s">
        <v>1067</v>
      </c>
      <c r="C209" s="285" t="s">
        <v>1068</v>
      </c>
      <c r="D209" s="460">
        <f>SUM('09 tartalékok'!C12)</f>
        <v>362532000</v>
      </c>
      <c r="E209" s="541">
        <f>'09 tartalékok'!D12</f>
        <v>202555474</v>
      </c>
      <c r="F209" s="463"/>
      <c r="G209" s="463"/>
      <c r="H209" s="456"/>
      <c r="I209" s="456"/>
      <c r="J209" s="456"/>
      <c r="K209" s="456"/>
      <c r="L209" s="441">
        <f t="shared" si="34"/>
        <v>362532000</v>
      </c>
      <c r="M209" s="441">
        <f t="shared" si="33"/>
        <v>202555474</v>
      </c>
    </row>
    <row r="210" spans="1:13" s="567" customFormat="1" ht="38.25" x14ac:dyDescent="0.2">
      <c r="A210" s="545">
        <v>201</v>
      </c>
      <c r="B210" s="568" t="s">
        <v>1069</v>
      </c>
      <c r="C210" s="566" t="s">
        <v>1070</v>
      </c>
      <c r="D210" s="547">
        <f>SUM(D139+D144+D145+D146+D157+D168+D179+D181+D193+D194+D195+D196+D207)</f>
        <v>586477000</v>
      </c>
      <c r="E210" s="547">
        <f>SUM(E139+E144+E145+E146+E157+E168+E179+E181+E193+E194+E195+E196+E207)</f>
        <v>410993765</v>
      </c>
      <c r="F210" s="569">
        <v>0</v>
      </c>
      <c r="G210" s="569">
        <v>0</v>
      </c>
      <c r="H210" s="569">
        <v>0</v>
      </c>
      <c r="I210" s="569">
        <v>0</v>
      </c>
      <c r="J210" s="569">
        <v>0</v>
      </c>
      <c r="K210" s="569">
        <v>0</v>
      </c>
      <c r="L210" s="547">
        <f t="shared" si="34"/>
        <v>586477000</v>
      </c>
      <c r="M210" s="548">
        <f t="shared" si="33"/>
        <v>410993765</v>
      </c>
    </row>
    <row r="211" spans="1:13" x14ac:dyDescent="0.2">
      <c r="A211" s="291"/>
      <c r="B211" s="265"/>
      <c r="C211" s="293"/>
      <c r="D211" s="446"/>
      <c r="E211" s="446"/>
      <c r="F211" s="452"/>
      <c r="G211" s="452"/>
      <c r="H211" s="448"/>
      <c r="I211" s="448"/>
      <c r="J211" s="448"/>
      <c r="K211" s="448"/>
      <c r="L211" s="448"/>
      <c r="M211" s="441">
        <f t="shared" si="33"/>
        <v>0</v>
      </c>
    </row>
    <row r="212" spans="1:13" s="294" customFormat="1" outlineLevel="1" x14ac:dyDescent="0.2">
      <c r="A212" s="291">
        <v>202</v>
      </c>
      <c r="B212" s="298" t="s">
        <v>1071</v>
      </c>
      <c r="C212" s="293" t="s">
        <v>1072</v>
      </c>
      <c r="D212" s="452">
        <v>900000</v>
      </c>
      <c r="E212" s="452">
        <v>3180000</v>
      </c>
      <c r="F212" s="452"/>
      <c r="G212" s="452">
        <v>127000</v>
      </c>
      <c r="H212" s="448"/>
      <c r="I212" s="448"/>
      <c r="J212" s="448"/>
      <c r="K212" s="448"/>
      <c r="L212" s="441">
        <f>SUM(D212,F212,H212,J212)</f>
        <v>900000</v>
      </c>
      <c r="M212" s="441">
        <f t="shared" si="33"/>
        <v>3307000</v>
      </c>
    </row>
    <row r="213" spans="1:13" s="294" customFormat="1" outlineLevel="1" x14ac:dyDescent="0.2">
      <c r="A213" s="291">
        <v>203</v>
      </c>
      <c r="B213" s="298" t="s">
        <v>1073</v>
      </c>
      <c r="C213" s="293" t="s">
        <v>1074</v>
      </c>
      <c r="D213" s="452">
        <f>SUM(D214:D217)</f>
        <v>82100000</v>
      </c>
      <c r="E213" s="452">
        <f>SUM(E214:E218)</f>
        <v>78527580</v>
      </c>
      <c r="F213" s="452"/>
      <c r="G213" s="452"/>
      <c r="H213" s="448"/>
      <c r="I213" s="448"/>
      <c r="J213" s="448"/>
      <c r="K213" s="448"/>
      <c r="L213" s="441">
        <f>SUM(D213,F213,H213,J213)</f>
        <v>82100000</v>
      </c>
      <c r="M213" s="441">
        <f t="shared" si="33"/>
        <v>78527580</v>
      </c>
    </row>
    <row r="214" spans="1:13" s="290" customFormat="1" outlineLevel="1" x14ac:dyDescent="0.2">
      <c r="A214" s="287"/>
      <c r="B214" s="275" t="s">
        <v>1349</v>
      </c>
      <c r="C214" s="289"/>
      <c r="D214" s="454">
        <v>15000000</v>
      </c>
      <c r="E214" s="454">
        <v>15000000</v>
      </c>
      <c r="F214" s="454"/>
      <c r="G214" s="454"/>
      <c r="H214" s="457"/>
      <c r="I214" s="457"/>
      <c r="J214" s="457"/>
      <c r="K214" s="457"/>
      <c r="L214" s="445"/>
      <c r="M214" s="441">
        <f t="shared" si="33"/>
        <v>15000000</v>
      </c>
    </row>
    <row r="215" spans="1:13" s="290" customFormat="1" ht="25.5" outlineLevel="1" x14ac:dyDescent="0.2">
      <c r="A215" s="287"/>
      <c r="B215" s="320" t="s">
        <v>1075</v>
      </c>
      <c r="C215" s="289"/>
      <c r="D215" s="454">
        <v>40158000</v>
      </c>
      <c r="E215" s="454">
        <v>40158000</v>
      </c>
      <c r="F215" s="454"/>
      <c r="G215" s="454"/>
      <c r="H215" s="457"/>
      <c r="I215" s="457"/>
      <c r="J215" s="457"/>
      <c r="K215" s="457"/>
      <c r="L215" s="445"/>
      <c r="M215" s="441">
        <f t="shared" si="33"/>
        <v>40158000</v>
      </c>
    </row>
    <row r="216" spans="1:13" s="290" customFormat="1" outlineLevel="1" x14ac:dyDescent="0.2">
      <c r="A216" s="287"/>
      <c r="B216" s="320" t="s">
        <v>1382</v>
      </c>
      <c r="C216" s="289"/>
      <c r="D216" s="454">
        <v>23000000</v>
      </c>
      <c r="E216" s="454">
        <v>23000000</v>
      </c>
      <c r="F216" s="454"/>
      <c r="G216" s="454"/>
      <c r="H216" s="457"/>
      <c r="I216" s="457"/>
      <c r="J216" s="457"/>
      <c r="K216" s="457"/>
      <c r="L216" s="445"/>
      <c r="M216" s="441">
        <f t="shared" si="33"/>
        <v>23000000</v>
      </c>
    </row>
    <row r="217" spans="1:13" s="294" customFormat="1" outlineLevel="1" x14ac:dyDescent="0.2">
      <c r="A217" s="291"/>
      <c r="B217" s="275" t="s">
        <v>1383</v>
      </c>
      <c r="C217" s="293"/>
      <c r="D217" s="454">
        <v>3942000</v>
      </c>
      <c r="E217" s="454">
        <v>3942000</v>
      </c>
      <c r="F217" s="452"/>
      <c r="G217" s="452"/>
      <c r="H217" s="448"/>
      <c r="I217" s="448"/>
      <c r="J217" s="448"/>
      <c r="K217" s="448"/>
      <c r="L217" s="441"/>
      <c r="M217" s="441">
        <f t="shared" si="33"/>
        <v>3942000</v>
      </c>
    </row>
    <row r="218" spans="1:13" s="294" customFormat="1" outlineLevel="1" x14ac:dyDescent="0.2">
      <c r="A218" s="291"/>
      <c r="B218" s="542" t="s">
        <v>1563</v>
      </c>
      <c r="C218" s="293"/>
      <c r="D218" s="454"/>
      <c r="E218" s="454">
        <v>-3572420</v>
      </c>
      <c r="F218" s="452"/>
      <c r="G218" s="452"/>
      <c r="H218" s="448"/>
      <c r="I218" s="448"/>
      <c r="J218" s="448"/>
      <c r="K218" s="448"/>
      <c r="L218" s="441"/>
      <c r="M218" s="441">
        <f t="shared" si="33"/>
        <v>-3572420</v>
      </c>
    </row>
    <row r="219" spans="1:13" s="294" customFormat="1" outlineLevel="1" x14ac:dyDescent="0.2">
      <c r="A219" s="291">
        <v>205</v>
      </c>
      <c r="B219" s="298" t="s">
        <v>1076</v>
      </c>
      <c r="C219" s="293" t="s">
        <v>1077</v>
      </c>
      <c r="D219" s="452"/>
      <c r="E219" s="452"/>
      <c r="F219" s="452">
        <v>2362000</v>
      </c>
      <c r="G219" s="452">
        <v>2362000</v>
      </c>
      <c r="H219" s="448">
        <v>400000</v>
      </c>
      <c r="I219" s="448">
        <v>400000</v>
      </c>
      <c r="J219" s="448"/>
      <c r="K219" s="448"/>
      <c r="L219" s="441">
        <f>SUM(D219,F219,H219,J219)</f>
        <v>2762000</v>
      </c>
      <c r="M219" s="441">
        <f t="shared" si="33"/>
        <v>2762000</v>
      </c>
    </row>
    <row r="220" spans="1:13" s="294" customFormat="1" outlineLevel="1" x14ac:dyDescent="0.2">
      <c r="A220" s="291">
        <v>206</v>
      </c>
      <c r="B220" s="298" t="s">
        <v>1078</v>
      </c>
      <c r="C220" s="293" t="s">
        <v>1079</v>
      </c>
      <c r="D220" s="452">
        <v>1228000</v>
      </c>
      <c r="E220" s="452">
        <v>6871855</v>
      </c>
      <c r="F220" s="452">
        <v>2362000</v>
      </c>
      <c r="G220" s="452">
        <v>2235000</v>
      </c>
      <c r="H220" s="448">
        <v>1600000</v>
      </c>
      <c r="I220" s="448">
        <v>1600000</v>
      </c>
      <c r="J220" s="448">
        <v>4000000</v>
      </c>
      <c r="K220" s="448">
        <v>4000000</v>
      </c>
      <c r="L220" s="441">
        <f>SUM(D220,F220,H220,J220)</f>
        <v>9190000</v>
      </c>
      <c r="M220" s="441">
        <f t="shared" si="33"/>
        <v>14706855</v>
      </c>
    </row>
    <row r="221" spans="1:13" s="294" customFormat="1" outlineLevel="1" x14ac:dyDescent="0.2">
      <c r="A221" s="291">
        <v>207</v>
      </c>
      <c r="B221" s="298" t="s">
        <v>1080</v>
      </c>
      <c r="C221" s="293" t="s">
        <v>1081</v>
      </c>
      <c r="D221" s="452"/>
      <c r="E221" s="452"/>
      <c r="F221" s="446"/>
      <c r="G221" s="446"/>
      <c r="H221" s="448"/>
      <c r="I221" s="448"/>
      <c r="J221" s="448"/>
      <c r="K221" s="448"/>
      <c r="L221" s="441">
        <f>SUM(D221,F221,H221,J221)</f>
        <v>0</v>
      </c>
      <c r="M221" s="441">
        <f t="shared" si="33"/>
        <v>0</v>
      </c>
    </row>
    <row r="222" spans="1:13" s="294" customFormat="1" ht="25.5" outlineLevel="1" x14ac:dyDescent="0.2">
      <c r="A222" s="291">
        <v>208</v>
      </c>
      <c r="B222" s="298" t="s">
        <v>1082</v>
      </c>
      <c r="C222" s="293" t="s">
        <v>1083</v>
      </c>
      <c r="D222" s="452"/>
      <c r="E222" s="452"/>
      <c r="F222" s="446"/>
      <c r="G222" s="446"/>
      <c r="H222" s="448"/>
      <c r="I222" s="448"/>
      <c r="J222" s="448"/>
      <c r="K222" s="448"/>
      <c r="L222" s="441">
        <f>SUM(D222,F222,H222,J222)</f>
        <v>0</v>
      </c>
      <c r="M222" s="441">
        <f t="shared" si="33"/>
        <v>0</v>
      </c>
    </row>
    <row r="223" spans="1:13" s="294" customFormat="1" ht="25.5" outlineLevel="1" x14ac:dyDescent="0.2">
      <c r="A223" s="291">
        <v>209</v>
      </c>
      <c r="B223" s="298" t="s">
        <v>1084</v>
      </c>
      <c r="C223" s="293" t="s">
        <v>1085</v>
      </c>
      <c r="D223" s="452">
        <v>12077000</v>
      </c>
      <c r="E223" s="452">
        <v>4071887</v>
      </c>
      <c r="F223" s="452">
        <v>1276000</v>
      </c>
      <c r="G223" s="452">
        <v>1276000</v>
      </c>
      <c r="H223" s="448"/>
      <c r="I223" s="448"/>
      <c r="J223" s="448"/>
      <c r="K223" s="448"/>
      <c r="L223" s="441">
        <f>SUM(D223,F223,H223,J223)</f>
        <v>13353000</v>
      </c>
      <c r="M223" s="441">
        <f t="shared" si="33"/>
        <v>5347887</v>
      </c>
    </row>
    <row r="224" spans="1:13" s="567" customFormat="1" x14ac:dyDescent="0.2">
      <c r="A224" s="545">
        <v>210</v>
      </c>
      <c r="B224" s="546" t="s">
        <v>1086</v>
      </c>
      <c r="C224" s="566" t="s">
        <v>1087</v>
      </c>
      <c r="D224" s="570">
        <f t="shared" ref="D224:J224" si="35">SUM(D212,D213,D219,D220,D221,D222,D223)</f>
        <v>96305000</v>
      </c>
      <c r="E224" s="570">
        <f t="shared" ref="E224" si="36">SUM(E212,E213,E219,E220,E221,E222,E223)</f>
        <v>92651322</v>
      </c>
      <c r="F224" s="570">
        <f t="shared" si="35"/>
        <v>6000000</v>
      </c>
      <c r="G224" s="570">
        <f>SUM(G212,G213,G219,G220,G221,G222,G223)</f>
        <v>6000000</v>
      </c>
      <c r="H224" s="570">
        <f t="shared" si="35"/>
        <v>2000000</v>
      </c>
      <c r="I224" s="570">
        <f t="shared" ref="I224" si="37">SUM(I212,I213,I219,I220,I221,I222,I223)</f>
        <v>2000000</v>
      </c>
      <c r="J224" s="570">
        <f t="shared" si="35"/>
        <v>4000000</v>
      </c>
      <c r="K224" s="570">
        <f t="shared" ref="K224" si="38">SUM(K212,K213,K219,K220,K221,K222,K223)</f>
        <v>4000000</v>
      </c>
      <c r="L224" s="570">
        <f>SUM(L212:L223)</f>
        <v>108305000</v>
      </c>
      <c r="M224" s="548">
        <f t="shared" si="33"/>
        <v>104651322</v>
      </c>
    </row>
    <row r="225" spans="1:13" x14ac:dyDescent="0.2">
      <c r="A225" s="291"/>
      <c r="B225" s="256"/>
      <c r="C225" s="293"/>
      <c r="D225" s="446"/>
      <c r="E225" s="446"/>
      <c r="F225" s="452"/>
      <c r="G225" s="452"/>
      <c r="H225" s="448"/>
      <c r="I225" s="448"/>
      <c r="J225" s="448"/>
      <c r="K225" s="448"/>
      <c r="L225" s="448"/>
      <c r="M225" s="441">
        <f t="shared" si="33"/>
        <v>0</v>
      </c>
    </row>
    <row r="226" spans="1:13" s="294" customFormat="1" outlineLevel="1" x14ac:dyDescent="0.2">
      <c r="A226" s="291">
        <v>211</v>
      </c>
      <c r="B226" s="298" t="s">
        <v>1088</v>
      </c>
      <c r="C226" s="293" t="s">
        <v>1089</v>
      </c>
      <c r="D226" s="458">
        <v>30798000</v>
      </c>
      <c r="E226" s="458">
        <v>233363455</v>
      </c>
      <c r="F226" s="452"/>
      <c r="G226" s="452"/>
      <c r="H226" s="449"/>
      <c r="I226" s="449"/>
      <c r="J226" s="448"/>
      <c r="K226" s="448"/>
      <c r="L226" s="441">
        <f>SUM(D226,F226,H226,J226)</f>
        <v>30798000</v>
      </c>
      <c r="M226" s="441">
        <f t="shared" si="33"/>
        <v>233363455</v>
      </c>
    </row>
    <row r="227" spans="1:13" s="294" customFormat="1" outlineLevel="1" x14ac:dyDescent="0.2">
      <c r="A227" s="291">
        <v>212</v>
      </c>
      <c r="B227" s="298" t="s">
        <v>1090</v>
      </c>
      <c r="C227" s="293" t="s">
        <v>1091</v>
      </c>
      <c r="D227" s="458"/>
      <c r="E227" s="458"/>
      <c r="F227" s="446"/>
      <c r="G227" s="446"/>
      <c r="H227" s="449"/>
      <c r="I227" s="449"/>
      <c r="J227" s="448"/>
      <c r="K227" s="448"/>
      <c r="L227" s="441">
        <f>SUM(D227,F227,H227,J227)</f>
        <v>0</v>
      </c>
      <c r="M227" s="441">
        <f t="shared" si="33"/>
        <v>0</v>
      </c>
    </row>
    <row r="228" spans="1:13" s="294" customFormat="1" outlineLevel="1" x14ac:dyDescent="0.2">
      <c r="A228" s="291">
        <v>213</v>
      </c>
      <c r="B228" s="298" t="s">
        <v>1092</v>
      </c>
      <c r="C228" s="293" t="s">
        <v>1093</v>
      </c>
      <c r="D228" s="458"/>
      <c r="E228" s="458"/>
      <c r="F228" s="446"/>
      <c r="G228" s="446"/>
      <c r="H228" s="449"/>
      <c r="I228" s="449"/>
      <c r="J228" s="448"/>
      <c r="K228" s="448"/>
      <c r="L228" s="441">
        <f>SUM(D228,F228,H228,J228)</f>
        <v>0</v>
      </c>
      <c r="M228" s="441">
        <f t="shared" si="33"/>
        <v>0</v>
      </c>
    </row>
    <row r="229" spans="1:13" s="294" customFormat="1" ht="25.5" outlineLevel="1" x14ac:dyDescent="0.2">
      <c r="A229" s="291">
        <v>214</v>
      </c>
      <c r="B229" s="298" t="s">
        <v>1094</v>
      </c>
      <c r="C229" s="293" t="s">
        <v>1095</v>
      </c>
      <c r="D229" s="458">
        <v>8315000</v>
      </c>
      <c r="E229" s="458">
        <v>63007673</v>
      </c>
      <c r="F229" s="452"/>
      <c r="G229" s="452"/>
      <c r="H229" s="449"/>
      <c r="I229" s="449"/>
      <c r="J229" s="448"/>
      <c r="K229" s="448"/>
      <c r="L229" s="441">
        <f>SUM(D229,F229,H229,J229)</f>
        <v>8315000</v>
      </c>
      <c r="M229" s="441">
        <f t="shared" si="33"/>
        <v>63007673</v>
      </c>
    </row>
    <row r="230" spans="1:13" s="567" customFormat="1" x14ac:dyDescent="0.2">
      <c r="A230" s="545">
        <v>215</v>
      </c>
      <c r="B230" s="546" t="s">
        <v>1096</v>
      </c>
      <c r="C230" s="566" t="s">
        <v>1097</v>
      </c>
      <c r="D230" s="570">
        <f>SUM(D226:D229)</f>
        <v>39113000</v>
      </c>
      <c r="E230" s="570">
        <f>SUM(E226:E229)</f>
        <v>296371128</v>
      </c>
      <c r="F230" s="547">
        <f t="shared" ref="F230:L230" si="39">SUM(F226,F227:F229)</f>
        <v>0</v>
      </c>
      <c r="G230" s="547">
        <f t="shared" si="39"/>
        <v>0</v>
      </c>
      <c r="H230" s="547">
        <f t="shared" si="39"/>
        <v>0</v>
      </c>
      <c r="I230" s="547">
        <f t="shared" si="39"/>
        <v>0</v>
      </c>
      <c r="J230" s="547">
        <f t="shared" si="39"/>
        <v>0</v>
      </c>
      <c r="K230" s="547">
        <f t="shared" si="39"/>
        <v>0</v>
      </c>
      <c r="L230" s="547">
        <f t="shared" si="39"/>
        <v>39113000</v>
      </c>
      <c r="M230" s="548">
        <f t="shared" si="33"/>
        <v>296371128</v>
      </c>
    </row>
    <row r="231" spans="1:13" x14ac:dyDescent="0.2">
      <c r="A231" s="291"/>
      <c r="B231" s="256"/>
      <c r="C231" s="293"/>
      <c r="D231" s="446"/>
      <c r="E231" s="446"/>
      <c r="F231" s="449"/>
      <c r="G231" s="449"/>
      <c r="H231" s="448"/>
      <c r="I231" s="448"/>
      <c r="J231" s="448"/>
      <c r="K231" s="448"/>
      <c r="L231" s="448"/>
      <c r="M231" s="441">
        <f t="shared" si="33"/>
        <v>0</v>
      </c>
    </row>
    <row r="232" spans="1:13" s="294" customFormat="1" ht="38.25" outlineLevel="1" x14ac:dyDescent="0.2">
      <c r="A232" s="291">
        <v>216</v>
      </c>
      <c r="B232" s="298" t="s">
        <v>1098</v>
      </c>
      <c r="C232" s="293" t="s">
        <v>1099</v>
      </c>
      <c r="D232" s="452"/>
      <c r="E232" s="452"/>
      <c r="F232" s="449"/>
      <c r="G232" s="449"/>
      <c r="H232" s="448"/>
      <c r="I232" s="448"/>
      <c r="J232" s="448"/>
      <c r="K232" s="448"/>
      <c r="L232" s="441">
        <f t="shared" ref="L232:L263" si="40">SUM(D232,F232,H232,J232)</f>
        <v>0</v>
      </c>
      <c r="M232" s="441">
        <f t="shared" si="33"/>
        <v>0</v>
      </c>
    </row>
    <row r="233" spans="1:13" s="294" customFormat="1" ht="38.25" outlineLevel="1" x14ac:dyDescent="0.2">
      <c r="A233" s="291">
        <v>217</v>
      </c>
      <c r="B233" s="298" t="s">
        <v>1100</v>
      </c>
      <c r="C233" s="293" t="s">
        <v>1101</v>
      </c>
      <c r="D233" s="452"/>
      <c r="E233" s="452"/>
      <c r="F233" s="452"/>
      <c r="G233" s="452"/>
      <c r="H233" s="452"/>
      <c r="I233" s="452"/>
      <c r="J233" s="452"/>
      <c r="K233" s="452"/>
      <c r="L233" s="441">
        <f t="shared" si="40"/>
        <v>0</v>
      </c>
      <c r="M233" s="441">
        <f t="shared" si="33"/>
        <v>0</v>
      </c>
    </row>
    <row r="234" spans="1:13" s="290" customFormat="1" outlineLevel="1" x14ac:dyDescent="0.2">
      <c r="A234" s="287">
        <v>218</v>
      </c>
      <c r="B234" s="321" t="s">
        <v>91</v>
      </c>
      <c r="C234" s="289" t="s">
        <v>1101</v>
      </c>
      <c r="D234" s="453"/>
      <c r="E234" s="453"/>
      <c r="F234" s="453"/>
      <c r="G234" s="453"/>
      <c r="H234" s="456"/>
      <c r="I234" s="456"/>
      <c r="J234" s="456"/>
      <c r="K234" s="456"/>
      <c r="L234" s="444">
        <f t="shared" si="40"/>
        <v>0</v>
      </c>
      <c r="M234" s="441">
        <f t="shared" si="33"/>
        <v>0</v>
      </c>
    </row>
    <row r="235" spans="1:13" s="290" customFormat="1" outlineLevel="1" x14ac:dyDescent="0.2">
      <c r="A235" s="287">
        <v>219</v>
      </c>
      <c r="B235" s="321" t="s">
        <v>94</v>
      </c>
      <c r="C235" s="289" t="s">
        <v>1101</v>
      </c>
      <c r="D235" s="453"/>
      <c r="E235" s="453"/>
      <c r="F235" s="453"/>
      <c r="G235" s="453"/>
      <c r="H235" s="456"/>
      <c r="I235" s="456"/>
      <c r="J235" s="456"/>
      <c r="K235" s="456"/>
      <c r="L235" s="444">
        <f t="shared" si="40"/>
        <v>0</v>
      </c>
      <c r="M235" s="441">
        <f t="shared" si="33"/>
        <v>0</v>
      </c>
    </row>
    <row r="236" spans="1:13" s="290" customFormat="1" ht="25.5" outlineLevel="1" x14ac:dyDescent="0.2">
      <c r="A236" s="287">
        <v>220</v>
      </c>
      <c r="B236" s="321" t="s">
        <v>97</v>
      </c>
      <c r="C236" s="289" t="s">
        <v>1101</v>
      </c>
      <c r="D236" s="453"/>
      <c r="E236" s="453"/>
      <c r="F236" s="453"/>
      <c r="G236" s="453"/>
      <c r="H236" s="456"/>
      <c r="I236" s="456"/>
      <c r="J236" s="456"/>
      <c r="K236" s="456"/>
      <c r="L236" s="444">
        <f t="shared" si="40"/>
        <v>0</v>
      </c>
      <c r="M236" s="441">
        <f t="shared" si="33"/>
        <v>0</v>
      </c>
    </row>
    <row r="237" spans="1:13" s="290" customFormat="1" outlineLevel="1" x14ac:dyDescent="0.2">
      <c r="A237" s="287">
        <v>221</v>
      </c>
      <c r="B237" s="321" t="s">
        <v>100</v>
      </c>
      <c r="C237" s="289" t="s">
        <v>1101</v>
      </c>
      <c r="D237" s="453"/>
      <c r="E237" s="453"/>
      <c r="F237" s="453"/>
      <c r="G237" s="453"/>
      <c r="H237" s="456"/>
      <c r="I237" s="456"/>
      <c r="J237" s="456"/>
      <c r="K237" s="456"/>
      <c r="L237" s="444">
        <f t="shared" si="40"/>
        <v>0</v>
      </c>
      <c r="M237" s="441">
        <f t="shared" si="33"/>
        <v>0</v>
      </c>
    </row>
    <row r="238" spans="1:13" s="290" customFormat="1" outlineLevel="1" x14ac:dyDescent="0.2">
      <c r="A238" s="287">
        <v>222</v>
      </c>
      <c r="B238" s="321" t="s">
        <v>103</v>
      </c>
      <c r="C238" s="289" t="s">
        <v>1101</v>
      </c>
      <c r="D238" s="453"/>
      <c r="E238" s="453"/>
      <c r="F238" s="453"/>
      <c r="G238" s="453"/>
      <c r="H238" s="456"/>
      <c r="I238" s="456"/>
      <c r="J238" s="456"/>
      <c r="K238" s="456"/>
      <c r="L238" s="444">
        <f t="shared" si="40"/>
        <v>0</v>
      </c>
      <c r="M238" s="441">
        <f t="shared" si="33"/>
        <v>0</v>
      </c>
    </row>
    <row r="239" spans="1:13" s="290" customFormat="1" outlineLevel="1" x14ac:dyDescent="0.2">
      <c r="A239" s="287">
        <v>223</v>
      </c>
      <c r="B239" s="321" t="s">
        <v>106</v>
      </c>
      <c r="C239" s="289" t="s">
        <v>1101</v>
      </c>
      <c r="D239" s="453"/>
      <c r="E239" s="453"/>
      <c r="F239" s="453"/>
      <c r="G239" s="453"/>
      <c r="H239" s="456"/>
      <c r="I239" s="456"/>
      <c r="J239" s="456"/>
      <c r="K239" s="456"/>
      <c r="L239" s="444">
        <f t="shared" si="40"/>
        <v>0</v>
      </c>
      <c r="M239" s="441">
        <f t="shared" si="33"/>
        <v>0</v>
      </c>
    </row>
    <row r="240" spans="1:13" s="290" customFormat="1" ht="25.5" outlineLevel="1" x14ac:dyDescent="0.2">
      <c r="A240" s="287">
        <v>224</v>
      </c>
      <c r="B240" s="321" t="s">
        <v>109</v>
      </c>
      <c r="C240" s="289" t="s">
        <v>1101</v>
      </c>
      <c r="D240" s="453"/>
      <c r="E240" s="453"/>
      <c r="F240" s="453"/>
      <c r="G240" s="453"/>
      <c r="H240" s="456"/>
      <c r="I240" s="456"/>
      <c r="J240" s="456"/>
      <c r="K240" s="456"/>
      <c r="L240" s="444">
        <f t="shared" si="40"/>
        <v>0</v>
      </c>
      <c r="M240" s="441">
        <f t="shared" si="33"/>
        <v>0</v>
      </c>
    </row>
    <row r="241" spans="1:13" s="290" customFormat="1" outlineLevel="1" x14ac:dyDescent="0.2">
      <c r="A241" s="287">
        <v>225</v>
      </c>
      <c r="B241" s="321" t="s">
        <v>112</v>
      </c>
      <c r="C241" s="289" t="s">
        <v>1101</v>
      </c>
      <c r="D241" s="453"/>
      <c r="E241" s="453"/>
      <c r="F241" s="455"/>
      <c r="G241" s="455"/>
      <c r="H241" s="456"/>
      <c r="I241" s="456"/>
      <c r="J241" s="456"/>
      <c r="K241" s="456"/>
      <c r="L241" s="444">
        <f t="shared" si="40"/>
        <v>0</v>
      </c>
      <c r="M241" s="441">
        <f t="shared" si="33"/>
        <v>0</v>
      </c>
    </row>
    <row r="242" spans="1:13" s="290" customFormat="1" ht="25.5" outlineLevel="1" x14ac:dyDescent="0.2">
      <c r="A242" s="287">
        <v>226</v>
      </c>
      <c r="B242" s="321" t="s">
        <v>115</v>
      </c>
      <c r="C242" s="289" t="s">
        <v>1101</v>
      </c>
      <c r="D242" s="453"/>
      <c r="E242" s="453"/>
      <c r="F242" s="453"/>
      <c r="G242" s="453"/>
      <c r="H242" s="456"/>
      <c r="I242" s="456"/>
      <c r="J242" s="456"/>
      <c r="K242" s="456"/>
      <c r="L242" s="444">
        <f t="shared" si="40"/>
        <v>0</v>
      </c>
      <c r="M242" s="441">
        <f t="shared" si="33"/>
        <v>0</v>
      </c>
    </row>
    <row r="243" spans="1:13" s="290" customFormat="1" ht="25.5" outlineLevel="1" x14ac:dyDescent="0.2">
      <c r="A243" s="287">
        <v>227</v>
      </c>
      <c r="B243" s="321" t="s">
        <v>118</v>
      </c>
      <c r="C243" s="289" t="s">
        <v>1101</v>
      </c>
      <c r="D243" s="453"/>
      <c r="E243" s="453"/>
      <c r="F243" s="453"/>
      <c r="G243" s="453"/>
      <c r="H243" s="456"/>
      <c r="I243" s="456"/>
      <c r="J243" s="456"/>
      <c r="K243" s="456"/>
      <c r="L243" s="444">
        <f t="shared" si="40"/>
        <v>0</v>
      </c>
      <c r="M243" s="441">
        <f t="shared" si="33"/>
        <v>0</v>
      </c>
    </row>
    <row r="244" spans="1:13" s="294" customFormat="1" ht="38.25" outlineLevel="1" x14ac:dyDescent="0.2">
      <c r="A244" s="291">
        <v>228</v>
      </c>
      <c r="B244" s="298" t="s">
        <v>1102</v>
      </c>
      <c r="C244" s="293" t="s">
        <v>1103</v>
      </c>
      <c r="D244" s="452"/>
      <c r="E244" s="452"/>
      <c r="F244" s="452"/>
      <c r="G244" s="452"/>
      <c r="H244" s="452"/>
      <c r="I244" s="452"/>
      <c r="J244" s="452"/>
      <c r="K244" s="452"/>
      <c r="L244" s="441">
        <f t="shared" si="40"/>
        <v>0</v>
      </c>
      <c r="M244" s="441">
        <f t="shared" si="33"/>
        <v>0</v>
      </c>
    </row>
    <row r="245" spans="1:13" s="290" customFormat="1" outlineLevel="1" x14ac:dyDescent="0.2">
      <c r="A245" s="287">
        <v>229</v>
      </c>
      <c r="B245" s="321" t="s">
        <v>91</v>
      </c>
      <c r="C245" s="289" t="s">
        <v>1103</v>
      </c>
      <c r="D245" s="453"/>
      <c r="E245" s="453"/>
      <c r="F245" s="453"/>
      <c r="G245" s="453"/>
      <c r="H245" s="456"/>
      <c r="I245" s="456"/>
      <c r="J245" s="456"/>
      <c r="K245" s="456"/>
      <c r="L245" s="444">
        <f t="shared" si="40"/>
        <v>0</v>
      </c>
      <c r="M245" s="441">
        <f t="shared" si="33"/>
        <v>0</v>
      </c>
    </row>
    <row r="246" spans="1:13" s="290" customFormat="1" outlineLevel="1" x14ac:dyDescent="0.2">
      <c r="A246" s="287">
        <v>230</v>
      </c>
      <c r="B246" s="321" t="s">
        <v>94</v>
      </c>
      <c r="C246" s="289" t="s">
        <v>1103</v>
      </c>
      <c r="D246" s="453"/>
      <c r="E246" s="453"/>
      <c r="F246" s="453"/>
      <c r="G246" s="453"/>
      <c r="H246" s="456"/>
      <c r="I246" s="456"/>
      <c r="J246" s="456"/>
      <c r="K246" s="456"/>
      <c r="L246" s="444">
        <f t="shared" si="40"/>
        <v>0</v>
      </c>
      <c r="M246" s="441">
        <f t="shared" si="33"/>
        <v>0</v>
      </c>
    </row>
    <row r="247" spans="1:13" s="290" customFormat="1" ht="25.5" outlineLevel="1" x14ac:dyDescent="0.2">
      <c r="A247" s="287">
        <v>231</v>
      </c>
      <c r="B247" s="321" t="s">
        <v>97</v>
      </c>
      <c r="C247" s="289" t="s">
        <v>1103</v>
      </c>
      <c r="D247" s="453"/>
      <c r="E247" s="453"/>
      <c r="F247" s="453"/>
      <c r="G247" s="453"/>
      <c r="H247" s="456"/>
      <c r="I247" s="456"/>
      <c r="J247" s="456"/>
      <c r="K247" s="456"/>
      <c r="L247" s="444">
        <f t="shared" si="40"/>
        <v>0</v>
      </c>
      <c r="M247" s="441">
        <f t="shared" si="33"/>
        <v>0</v>
      </c>
    </row>
    <row r="248" spans="1:13" s="290" customFormat="1" outlineLevel="1" x14ac:dyDescent="0.2">
      <c r="A248" s="287">
        <v>232</v>
      </c>
      <c r="B248" s="321" t="s">
        <v>100</v>
      </c>
      <c r="C248" s="289" t="s">
        <v>1103</v>
      </c>
      <c r="D248" s="453"/>
      <c r="E248" s="453"/>
      <c r="F248" s="453"/>
      <c r="G248" s="453"/>
      <c r="H248" s="456"/>
      <c r="I248" s="456"/>
      <c r="J248" s="456"/>
      <c r="K248" s="456"/>
      <c r="L248" s="444">
        <f t="shared" si="40"/>
        <v>0</v>
      </c>
      <c r="M248" s="441">
        <f t="shared" si="33"/>
        <v>0</v>
      </c>
    </row>
    <row r="249" spans="1:13" s="290" customFormat="1" outlineLevel="1" x14ac:dyDescent="0.2">
      <c r="A249" s="287">
        <v>233</v>
      </c>
      <c r="B249" s="321" t="s">
        <v>103</v>
      </c>
      <c r="C249" s="289" t="s">
        <v>1103</v>
      </c>
      <c r="D249" s="453"/>
      <c r="E249" s="453"/>
      <c r="F249" s="453"/>
      <c r="G249" s="453"/>
      <c r="H249" s="456"/>
      <c r="I249" s="456"/>
      <c r="J249" s="456"/>
      <c r="K249" s="456"/>
      <c r="L249" s="444">
        <f t="shared" si="40"/>
        <v>0</v>
      </c>
      <c r="M249" s="441">
        <f t="shared" si="33"/>
        <v>0</v>
      </c>
    </row>
    <row r="250" spans="1:13" s="290" customFormat="1" outlineLevel="1" x14ac:dyDescent="0.2">
      <c r="A250" s="287">
        <v>234</v>
      </c>
      <c r="B250" s="321" t="s">
        <v>106</v>
      </c>
      <c r="C250" s="289" t="s">
        <v>1103</v>
      </c>
      <c r="D250" s="453"/>
      <c r="E250" s="453"/>
      <c r="F250" s="453"/>
      <c r="G250" s="453"/>
      <c r="H250" s="456"/>
      <c r="I250" s="456"/>
      <c r="J250" s="456"/>
      <c r="K250" s="456"/>
      <c r="L250" s="444">
        <f t="shared" si="40"/>
        <v>0</v>
      </c>
      <c r="M250" s="441">
        <f t="shared" si="33"/>
        <v>0</v>
      </c>
    </row>
    <row r="251" spans="1:13" s="290" customFormat="1" ht="25.5" outlineLevel="1" x14ac:dyDescent="0.2">
      <c r="A251" s="287">
        <v>235</v>
      </c>
      <c r="B251" s="321" t="s">
        <v>109</v>
      </c>
      <c r="C251" s="289" t="s">
        <v>1103</v>
      </c>
      <c r="D251" s="453"/>
      <c r="E251" s="453"/>
      <c r="F251" s="453"/>
      <c r="G251" s="453"/>
      <c r="H251" s="456"/>
      <c r="I251" s="456"/>
      <c r="J251" s="456"/>
      <c r="K251" s="456"/>
      <c r="L251" s="444">
        <f t="shared" si="40"/>
        <v>0</v>
      </c>
      <c r="M251" s="441">
        <f t="shared" si="33"/>
        <v>0</v>
      </c>
    </row>
    <row r="252" spans="1:13" s="290" customFormat="1" outlineLevel="1" x14ac:dyDescent="0.2">
      <c r="A252" s="287">
        <v>236</v>
      </c>
      <c r="B252" s="321" t="s">
        <v>112</v>
      </c>
      <c r="C252" s="289" t="s">
        <v>1103</v>
      </c>
      <c r="D252" s="453"/>
      <c r="E252" s="453"/>
      <c r="F252" s="455"/>
      <c r="G252" s="455"/>
      <c r="H252" s="456"/>
      <c r="I252" s="456"/>
      <c r="J252" s="456"/>
      <c r="K252" s="456"/>
      <c r="L252" s="444">
        <f t="shared" si="40"/>
        <v>0</v>
      </c>
      <c r="M252" s="441">
        <f t="shared" si="33"/>
        <v>0</v>
      </c>
    </row>
    <row r="253" spans="1:13" s="290" customFormat="1" ht="25.5" outlineLevel="1" x14ac:dyDescent="0.2">
      <c r="A253" s="287">
        <v>237</v>
      </c>
      <c r="B253" s="321" t="s">
        <v>115</v>
      </c>
      <c r="C253" s="289" t="s">
        <v>1103</v>
      </c>
      <c r="D253" s="453"/>
      <c r="E253" s="453"/>
      <c r="F253" s="453"/>
      <c r="G253" s="453"/>
      <c r="H253" s="456"/>
      <c r="I253" s="456"/>
      <c r="J253" s="456"/>
      <c r="K253" s="456"/>
      <c r="L253" s="444">
        <f t="shared" si="40"/>
        <v>0</v>
      </c>
      <c r="M253" s="441">
        <f t="shared" si="33"/>
        <v>0</v>
      </c>
    </row>
    <row r="254" spans="1:13" s="290" customFormat="1" ht="25.5" outlineLevel="1" x14ac:dyDescent="0.2">
      <c r="A254" s="287">
        <v>238</v>
      </c>
      <c r="B254" s="321" t="s">
        <v>118</v>
      </c>
      <c r="C254" s="289" t="s">
        <v>1103</v>
      </c>
      <c r="D254" s="453"/>
      <c r="E254" s="453"/>
      <c r="F254" s="453"/>
      <c r="G254" s="453"/>
      <c r="H254" s="456"/>
      <c r="I254" s="456"/>
      <c r="J254" s="456"/>
      <c r="K254" s="456"/>
      <c r="L254" s="444">
        <f t="shared" si="40"/>
        <v>0</v>
      </c>
      <c r="M254" s="441">
        <f t="shared" si="33"/>
        <v>0</v>
      </c>
    </row>
    <row r="255" spans="1:13" s="294" customFormat="1" ht="25.5" outlineLevel="1" x14ac:dyDescent="0.2">
      <c r="A255" s="291">
        <v>239</v>
      </c>
      <c r="B255" s="298" t="s">
        <v>1104</v>
      </c>
      <c r="C255" s="293" t="s">
        <v>1105</v>
      </c>
      <c r="D255" s="452"/>
      <c r="E255" s="452"/>
      <c r="F255" s="452"/>
      <c r="G255" s="452"/>
      <c r="H255" s="452"/>
      <c r="I255" s="452"/>
      <c r="J255" s="452"/>
      <c r="K255" s="452"/>
      <c r="L255" s="441">
        <f t="shared" si="40"/>
        <v>0</v>
      </c>
      <c r="M255" s="441">
        <f t="shared" si="33"/>
        <v>0</v>
      </c>
    </row>
    <row r="256" spans="1:13" s="290" customFormat="1" outlineLevel="1" x14ac:dyDescent="0.2">
      <c r="A256" s="287">
        <v>240</v>
      </c>
      <c r="B256" s="321" t="s">
        <v>91</v>
      </c>
      <c r="C256" s="289" t="s">
        <v>1105</v>
      </c>
      <c r="D256" s="453"/>
      <c r="E256" s="453"/>
      <c r="F256" s="453"/>
      <c r="G256" s="453"/>
      <c r="H256" s="456"/>
      <c r="I256" s="456"/>
      <c r="J256" s="456"/>
      <c r="K256" s="456"/>
      <c r="L256" s="444">
        <f t="shared" si="40"/>
        <v>0</v>
      </c>
      <c r="M256" s="441">
        <f t="shared" si="33"/>
        <v>0</v>
      </c>
    </row>
    <row r="257" spans="1:13" s="290" customFormat="1" outlineLevel="1" x14ac:dyDescent="0.2">
      <c r="A257" s="287">
        <v>241</v>
      </c>
      <c r="B257" s="321" t="s">
        <v>94</v>
      </c>
      <c r="C257" s="289" t="s">
        <v>1105</v>
      </c>
      <c r="D257" s="453"/>
      <c r="E257" s="453"/>
      <c r="F257" s="453"/>
      <c r="G257" s="453"/>
      <c r="H257" s="456"/>
      <c r="I257" s="456"/>
      <c r="J257" s="456"/>
      <c r="K257" s="456"/>
      <c r="L257" s="444">
        <f t="shared" si="40"/>
        <v>0</v>
      </c>
      <c r="M257" s="441">
        <f t="shared" si="33"/>
        <v>0</v>
      </c>
    </row>
    <row r="258" spans="1:13" s="290" customFormat="1" ht="25.5" outlineLevel="1" x14ac:dyDescent="0.2">
      <c r="A258" s="287">
        <v>242</v>
      </c>
      <c r="B258" s="321" t="s">
        <v>97</v>
      </c>
      <c r="C258" s="289" t="s">
        <v>1105</v>
      </c>
      <c r="D258" s="453"/>
      <c r="E258" s="453"/>
      <c r="F258" s="453"/>
      <c r="G258" s="453"/>
      <c r="H258" s="456"/>
      <c r="I258" s="456"/>
      <c r="J258" s="456"/>
      <c r="K258" s="456"/>
      <c r="L258" s="444">
        <f t="shared" si="40"/>
        <v>0</v>
      </c>
      <c r="M258" s="441">
        <f t="shared" si="33"/>
        <v>0</v>
      </c>
    </row>
    <row r="259" spans="1:13" s="290" customFormat="1" outlineLevel="1" x14ac:dyDescent="0.2">
      <c r="A259" s="287">
        <v>243</v>
      </c>
      <c r="B259" s="321" t="s">
        <v>100</v>
      </c>
      <c r="C259" s="289" t="s">
        <v>1105</v>
      </c>
      <c r="D259" s="453"/>
      <c r="E259" s="453"/>
      <c r="F259" s="453"/>
      <c r="G259" s="453"/>
      <c r="H259" s="456"/>
      <c r="I259" s="456"/>
      <c r="J259" s="456"/>
      <c r="K259" s="456"/>
      <c r="L259" s="444">
        <f t="shared" si="40"/>
        <v>0</v>
      </c>
      <c r="M259" s="441">
        <f t="shared" si="33"/>
        <v>0</v>
      </c>
    </row>
    <row r="260" spans="1:13" s="290" customFormat="1" outlineLevel="1" x14ac:dyDescent="0.2">
      <c r="A260" s="287">
        <v>244</v>
      </c>
      <c r="B260" s="321" t="s">
        <v>103</v>
      </c>
      <c r="C260" s="289" t="s">
        <v>1105</v>
      </c>
      <c r="D260" s="453"/>
      <c r="E260" s="453"/>
      <c r="F260" s="453"/>
      <c r="G260" s="453"/>
      <c r="H260" s="456"/>
      <c r="I260" s="456"/>
      <c r="J260" s="456"/>
      <c r="K260" s="456"/>
      <c r="L260" s="444">
        <f t="shared" si="40"/>
        <v>0</v>
      </c>
      <c r="M260" s="441">
        <f t="shared" si="33"/>
        <v>0</v>
      </c>
    </row>
    <row r="261" spans="1:13" s="290" customFormat="1" outlineLevel="1" x14ac:dyDescent="0.2">
      <c r="A261" s="287">
        <v>245</v>
      </c>
      <c r="B261" s="321" t="s">
        <v>106</v>
      </c>
      <c r="C261" s="289" t="s">
        <v>1105</v>
      </c>
      <c r="D261" s="453"/>
      <c r="E261" s="453"/>
      <c r="F261" s="453"/>
      <c r="G261" s="453"/>
      <c r="H261" s="456"/>
      <c r="I261" s="456"/>
      <c r="J261" s="456"/>
      <c r="K261" s="456"/>
      <c r="L261" s="444">
        <f t="shared" si="40"/>
        <v>0</v>
      </c>
      <c r="M261" s="441">
        <f t="shared" ref="M261:M324" si="41">SUM(E261,G261,I261,K261)</f>
        <v>0</v>
      </c>
    </row>
    <row r="262" spans="1:13" s="290" customFormat="1" ht="25.5" outlineLevel="1" x14ac:dyDescent="0.2">
      <c r="A262" s="287">
        <v>246</v>
      </c>
      <c r="B262" s="321" t="s">
        <v>109</v>
      </c>
      <c r="C262" s="289" t="s">
        <v>1105</v>
      </c>
      <c r="D262" s="453"/>
      <c r="E262" s="453"/>
      <c r="F262" s="453"/>
      <c r="G262" s="453"/>
      <c r="H262" s="456"/>
      <c r="I262" s="456"/>
      <c r="J262" s="456"/>
      <c r="K262" s="456"/>
      <c r="L262" s="444">
        <f t="shared" si="40"/>
        <v>0</v>
      </c>
      <c r="M262" s="441">
        <f t="shared" si="41"/>
        <v>0</v>
      </c>
    </row>
    <row r="263" spans="1:13" s="290" customFormat="1" outlineLevel="1" x14ac:dyDescent="0.2">
      <c r="A263" s="287">
        <v>247</v>
      </c>
      <c r="B263" s="321" t="s">
        <v>112</v>
      </c>
      <c r="C263" s="289" t="s">
        <v>1105</v>
      </c>
      <c r="D263" s="453"/>
      <c r="E263" s="453"/>
      <c r="F263" s="455"/>
      <c r="G263" s="455"/>
      <c r="H263" s="456"/>
      <c r="I263" s="456"/>
      <c r="J263" s="456"/>
      <c r="K263" s="456"/>
      <c r="L263" s="444">
        <f t="shared" si="40"/>
        <v>0</v>
      </c>
      <c r="M263" s="441">
        <f t="shared" si="41"/>
        <v>0</v>
      </c>
    </row>
    <row r="264" spans="1:13" s="290" customFormat="1" ht="25.5" outlineLevel="1" x14ac:dyDescent="0.2">
      <c r="A264" s="287">
        <v>248</v>
      </c>
      <c r="B264" s="321" t="s">
        <v>115</v>
      </c>
      <c r="C264" s="289" t="s">
        <v>1105</v>
      </c>
      <c r="D264" s="453"/>
      <c r="E264" s="453"/>
      <c r="F264" s="453"/>
      <c r="G264" s="453"/>
      <c r="H264" s="456"/>
      <c r="I264" s="456"/>
      <c r="J264" s="456"/>
      <c r="K264" s="456"/>
      <c r="L264" s="444">
        <f t="shared" ref="L264:L292" si="42">SUM(D264,F264,H264,J264)</f>
        <v>0</v>
      </c>
      <c r="M264" s="441">
        <f t="shared" si="41"/>
        <v>0</v>
      </c>
    </row>
    <row r="265" spans="1:13" s="290" customFormat="1" ht="25.5" outlineLevel="1" x14ac:dyDescent="0.2">
      <c r="A265" s="287">
        <v>249</v>
      </c>
      <c r="B265" s="321" t="s">
        <v>118</v>
      </c>
      <c r="C265" s="289" t="s">
        <v>1105</v>
      </c>
      <c r="D265" s="453"/>
      <c r="E265" s="453"/>
      <c r="F265" s="455"/>
      <c r="G265" s="455"/>
      <c r="H265" s="456"/>
      <c r="I265" s="456"/>
      <c r="J265" s="456"/>
      <c r="K265" s="456"/>
      <c r="L265" s="444">
        <f t="shared" si="42"/>
        <v>0</v>
      </c>
      <c r="M265" s="441">
        <f t="shared" si="41"/>
        <v>0</v>
      </c>
    </row>
    <row r="266" spans="1:13" s="294" customFormat="1" ht="38.25" outlineLevel="1" x14ac:dyDescent="0.2">
      <c r="A266" s="291">
        <v>250</v>
      </c>
      <c r="B266" s="298" t="s">
        <v>1106</v>
      </c>
      <c r="C266" s="293" t="s">
        <v>1107</v>
      </c>
      <c r="D266" s="452"/>
      <c r="E266" s="452"/>
      <c r="F266" s="449"/>
      <c r="G266" s="449"/>
      <c r="H266" s="448"/>
      <c r="I266" s="448"/>
      <c r="J266" s="448"/>
      <c r="K266" s="448"/>
      <c r="L266" s="441">
        <f t="shared" si="42"/>
        <v>0</v>
      </c>
      <c r="M266" s="441">
        <f t="shared" si="41"/>
        <v>0</v>
      </c>
    </row>
    <row r="267" spans="1:13" s="290" customFormat="1" ht="38.25" outlineLevel="1" x14ac:dyDescent="0.2">
      <c r="A267" s="287">
        <v>251</v>
      </c>
      <c r="B267" s="321" t="s">
        <v>1031</v>
      </c>
      <c r="C267" s="289" t="s">
        <v>1107</v>
      </c>
      <c r="D267" s="453"/>
      <c r="E267" s="453"/>
      <c r="F267" s="453"/>
      <c r="G267" s="453"/>
      <c r="H267" s="456"/>
      <c r="I267" s="456"/>
      <c r="J267" s="456"/>
      <c r="K267" s="456"/>
      <c r="L267" s="444">
        <f t="shared" si="42"/>
        <v>0</v>
      </c>
      <c r="M267" s="441">
        <f t="shared" si="41"/>
        <v>0</v>
      </c>
    </row>
    <row r="268" spans="1:13" s="294" customFormat="1" ht="38.25" outlineLevel="1" x14ac:dyDescent="0.2">
      <c r="A268" s="291">
        <v>252</v>
      </c>
      <c r="B268" s="298" t="s">
        <v>1108</v>
      </c>
      <c r="C268" s="293" t="s">
        <v>1109</v>
      </c>
      <c r="D268" s="452"/>
      <c r="E268" s="452"/>
      <c r="F268" s="452"/>
      <c r="G268" s="452"/>
      <c r="H268" s="452"/>
      <c r="I268" s="452"/>
      <c r="J268" s="452"/>
      <c r="K268" s="452"/>
      <c r="L268" s="441">
        <f t="shared" si="42"/>
        <v>0</v>
      </c>
      <c r="M268" s="441">
        <f t="shared" si="41"/>
        <v>0</v>
      </c>
    </row>
    <row r="269" spans="1:13" s="290" customFormat="1" outlineLevel="1" x14ac:dyDescent="0.2">
      <c r="A269" s="287">
        <v>253</v>
      </c>
      <c r="B269" s="321" t="s">
        <v>606</v>
      </c>
      <c r="C269" s="289" t="s">
        <v>1109</v>
      </c>
      <c r="D269" s="453"/>
      <c r="E269" s="453"/>
      <c r="F269" s="453"/>
      <c r="G269" s="453"/>
      <c r="H269" s="456"/>
      <c r="I269" s="456"/>
      <c r="J269" s="456"/>
      <c r="K269" s="456"/>
      <c r="L269" s="444">
        <f t="shared" si="42"/>
        <v>0</v>
      </c>
      <c r="M269" s="441">
        <f t="shared" si="41"/>
        <v>0</v>
      </c>
    </row>
    <row r="270" spans="1:13" s="290" customFormat="1" outlineLevel="1" x14ac:dyDescent="0.2">
      <c r="A270" s="287">
        <v>254</v>
      </c>
      <c r="B270" s="321" t="s">
        <v>608</v>
      </c>
      <c r="C270" s="289" t="s">
        <v>1109</v>
      </c>
      <c r="D270" s="453"/>
      <c r="E270" s="453"/>
      <c r="F270" s="453"/>
      <c r="G270" s="453"/>
      <c r="H270" s="456"/>
      <c r="I270" s="456"/>
      <c r="J270" s="456"/>
      <c r="K270" s="456"/>
      <c r="L270" s="444">
        <f t="shared" si="42"/>
        <v>0</v>
      </c>
      <c r="M270" s="441">
        <f t="shared" si="41"/>
        <v>0</v>
      </c>
    </row>
    <row r="271" spans="1:13" s="290" customFormat="1" outlineLevel="1" x14ac:dyDescent="0.2">
      <c r="A271" s="287">
        <v>255</v>
      </c>
      <c r="B271" s="321" t="s">
        <v>610</v>
      </c>
      <c r="C271" s="289" t="s">
        <v>1109</v>
      </c>
      <c r="D271" s="453"/>
      <c r="E271" s="453"/>
      <c r="F271" s="453"/>
      <c r="G271" s="453"/>
      <c r="H271" s="456"/>
      <c r="I271" s="456"/>
      <c r="J271" s="456"/>
      <c r="K271" s="456"/>
      <c r="L271" s="444">
        <f t="shared" si="42"/>
        <v>0</v>
      </c>
      <c r="M271" s="441">
        <f t="shared" si="41"/>
        <v>0</v>
      </c>
    </row>
    <row r="272" spans="1:13" s="290" customFormat="1" outlineLevel="1" x14ac:dyDescent="0.2">
      <c r="A272" s="287">
        <v>256</v>
      </c>
      <c r="B272" s="321" t="s">
        <v>612</v>
      </c>
      <c r="C272" s="289" t="s">
        <v>1109</v>
      </c>
      <c r="D272" s="453"/>
      <c r="E272" s="453"/>
      <c r="F272" s="453"/>
      <c r="G272" s="453"/>
      <c r="H272" s="456"/>
      <c r="I272" s="456"/>
      <c r="J272" s="456"/>
      <c r="K272" s="456"/>
      <c r="L272" s="444">
        <f t="shared" si="42"/>
        <v>0</v>
      </c>
      <c r="M272" s="441">
        <f t="shared" si="41"/>
        <v>0</v>
      </c>
    </row>
    <row r="273" spans="1:13" s="290" customFormat="1" outlineLevel="1" x14ac:dyDescent="0.2">
      <c r="A273" s="287">
        <v>257</v>
      </c>
      <c r="B273" s="321" t="s">
        <v>614</v>
      </c>
      <c r="C273" s="289" t="s">
        <v>1109</v>
      </c>
      <c r="D273" s="453"/>
      <c r="E273" s="453"/>
      <c r="F273" s="453"/>
      <c r="G273" s="453"/>
      <c r="H273" s="456"/>
      <c r="I273" s="456"/>
      <c r="J273" s="456"/>
      <c r="K273" s="456"/>
      <c r="L273" s="444">
        <f t="shared" si="42"/>
        <v>0</v>
      </c>
      <c r="M273" s="441">
        <f t="shared" si="41"/>
        <v>0</v>
      </c>
    </row>
    <row r="274" spans="1:13" s="290" customFormat="1" ht="25.5" outlineLevel="1" x14ac:dyDescent="0.2">
      <c r="A274" s="287">
        <v>258</v>
      </c>
      <c r="B274" s="321" t="s">
        <v>616</v>
      </c>
      <c r="C274" s="289" t="s">
        <v>1109</v>
      </c>
      <c r="D274" s="453"/>
      <c r="E274" s="453"/>
      <c r="F274" s="453"/>
      <c r="G274" s="453"/>
      <c r="H274" s="456"/>
      <c r="I274" s="456"/>
      <c r="J274" s="456"/>
      <c r="K274" s="456"/>
      <c r="L274" s="444">
        <f t="shared" si="42"/>
        <v>0</v>
      </c>
      <c r="M274" s="441">
        <f t="shared" si="41"/>
        <v>0</v>
      </c>
    </row>
    <row r="275" spans="1:13" s="290" customFormat="1" ht="25.5" outlineLevel="1" x14ac:dyDescent="0.2">
      <c r="A275" s="287">
        <v>259</v>
      </c>
      <c r="B275" s="321" t="s">
        <v>618</v>
      </c>
      <c r="C275" s="289" t="s">
        <v>1109</v>
      </c>
      <c r="D275" s="453"/>
      <c r="E275" s="453"/>
      <c r="F275" s="453"/>
      <c r="G275" s="453"/>
      <c r="H275" s="456"/>
      <c r="I275" s="456"/>
      <c r="J275" s="456"/>
      <c r="K275" s="456"/>
      <c r="L275" s="444">
        <f t="shared" si="42"/>
        <v>0</v>
      </c>
      <c r="M275" s="441">
        <f t="shared" si="41"/>
        <v>0</v>
      </c>
    </row>
    <row r="276" spans="1:13" s="290" customFormat="1" outlineLevel="1" x14ac:dyDescent="0.2">
      <c r="A276" s="287">
        <v>260</v>
      </c>
      <c r="B276" s="321" t="s">
        <v>620</v>
      </c>
      <c r="C276" s="289" t="s">
        <v>1109</v>
      </c>
      <c r="D276" s="453"/>
      <c r="E276" s="453"/>
      <c r="F276" s="453"/>
      <c r="G276" s="453"/>
      <c r="H276" s="456"/>
      <c r="I276" s="456"/>
      <c r="J276" s="456"/>
      <c r="K276" s="456"/>
      <c r="L276" s="444">
        <f t="shared" si="42"/>
        <v>0</v>
      </c>
      <c r="M276" s="441">
        <f t="shared" si="41"/>
        <v>0</v>
      </c>
    </row>
    <row r="277" spans="1:13" s="290" customFormat="1" outlineLevel="1" x14ac:dyDescent="0.2">
      <c r="A277" s="287">
        <v>261</v>
      </c>
      <c r="B277" s="321" t="s">
        <v>622</v>
      </c>
      <c r="C277" s="289" t="s">
        <v>1109</v>
      </c>
      <c r="D277" s="453"/>
      <c r="E277" s="453"/>
      <c r="F277" s="455"/>
      <c r="G277" s="455"/>
      <c r="H277" s="456"/>
      <c r="I277" s="456"/>
      <c r="J277" s="456"/>
      <c r="K277" s="456"/>
      <c r="L277" s="444">
        <f t="shared" si="42"/>
        <v>0</v>
      </c>
      <c r="M277" s="441">
        <f t="shared" si="41"/>
        <v>0</v>
      </c>
    </row>
    <row r="278" spans="1:13" s="290" customFormat="1" outlineLevel="1" x14ac:dyDescent="0.2">
      <c r="A278" s="287">
        <v>262</v>
      </c>
      <c r="B278" s="321" t="s">
        <v>624</v>
      </c>
      <c r="C278" s="289" t="s">
        <v>1109</v>
      </c>
      <c r="D278" s="453"/>
      <c r="E278" s="453"/>
      <c r="F278" s="455"/>
      <c r="G278" s="455"/>
      <c r="H278" s="456"/>
      <c r="I278" s="456"/>
      <c r="J278" s="456"/>
      <c r="K278" s="456"/>
      <c r="L278" s="444">
        <f t="shared" si="42"/>
        <v>0</v>
      </c>
      <c r="M278" s="441">
        <f t="shared" si="41"/>
        <v>0</v>
      </c>
    </row>
    <row r="279" spans="1:13" s="290" customFormat="1" outlineLevel="1" x14ac:dyDescent="0.2">
      <c r="A279" s="287">
        <v>263</v>
      </c>
      <c r="B279" s="321" t="s">
        <v>626</v>
      </c>
      <c r="C279" s="289" t="s">
        <v>1109</v>
      </c>
      <c r="D279" s="453"/>
      <c r="E279" s="453"/>
      <c r="F279" s="455"/>
      <c r="G279" s="455"/>
      <c r="H279" s="456"/>
      <c r="I279" s="456"/>
      <c r="J279" s="456"/>
      <c r="K279" s="456"/>
      <c r="L279" s="444">
        <f t="shared" si="42"/>
        <v>0</v>
      </c>
      <c r="M279" s="441">
        <f t="shared" si="41"/>
        <v>0</v>
      </c>
    </row>
    <row r="280" spans="1:13" s="294" customFormat="1" outlineLevel="1" x14ac:dyDescent="0.2">
      <c r="A280" s="291">
        <v>264</v>
      </c>
      <c r="B280" s="256" t="s">
        <v>1110</v>
      </c>
      <c r="C280" s="293" t="s">
        <v>1111</v>
      </c>
      <c r="D280" s="452"/>
      <c r="E280" s="452"/>
      <c r="F280" s="449"/>
      <c r="G280" s="449"/>
      <c r="H280" s="448"/>
      <c r="I280" s="448"/>
      <c r="J280" s="448"/>
      <c r="K280" s="448"/>
      <c r="L280" s="441">
        <f t="shared" si="42"/>
        <v>0</v>
      </c>
      <c r="M280" s="441">
        <f t="shared" si="41"/>
        <v>0</v>
      </c>
    </row>
    <row r="281" spans="1:13" s="294" customFormat="1" ht="25.5" outlineLevel="1" x14ac:dyDescent="0.2">
      <c r="A281" s="291">
        <v>265</v>
      </c>
      <c r="B281" s="256" t="s">
        <v>1112</v>
      </c>
      <c r="C281" s="293" t="s">
        <v>1113</v>
      </c>
      <c r="D281" s="452"/>
      <c r="E281" s="452"/>
      <c r="F281" s="449"/>
      <c r="G281" s="449"/>
      <c r="H281" s="448"/>
      <c r="I281" s="448"/>
      <c r="J281" s="448"/>
      <c r="K281" s="448"/>
      <c r="L281" s="441">
        <f t="shared" si="42"/>
        <v>0</v>
      </c>
      <c r="M281" s="441">
        <f t="shared" si="41"/>
        <v>0</v>
      </c>
    </row>
    <row r="282" spans="1:13" s="294" customFormat="1" ht="25.5" outlineLevel="1" x14ac:dyDescent="0.2">
      <c r="A282" s="291">
        <v>266</v>
      </c>
      <c r="B282" s="256" t="s">
        <v>1114</v>
      </c>
      <c r="C282" s="293" t="s">
        <v>1115</v>
      </c>
      <c r="D282" s="452"/>
      <c r="E282" s="452"/>
      <c r="F282" s="452"/>
      <c r="G282" s="452"/>
      <c r="H282" s="452"/>
      <c r="I282" s="452"/>
      <c r="J282" s="452"/>
      <c r="K282" s="452"/>
      <c r="L282" s="441">
        <f t="shared" si="42"/>
        <v>0</v>
      </c>
      <c r="M282" s="441">
        <f t="shared" si="41"/>
        <v>0</v>
      </c>
    </row>
    <row r="283" spans="1:13" s="290" customFormat="1" outlineLevel="1" x14ac:dyDescent="0.2">
      <c r="A283" s="287">
        <v>267</v>
      </c>
      <c r="B283" s="321" t="s">
        <v>606</v>
      </c>
      <c r="C283" s="289" t="s">
        <v>1115</v>
      </c>
      <c r="D283" s="453"/>
      <c r="E283" s="453"/>
      <c r="F283" s="453"/>
      <c r="G283" s="453"/>
      <c r="H283" s="456"/>
      <c r="I283" s="456"/>
      <c r="J283" s="456"/>
      <c r="K283" s="456"/>
      <c r="L283" s="444">
        <f t="shared" si="42"/>
        <v>0</v>
      </c>
      <c r="M283" s="441">
        <f t="shared" si="41"/>
        <v>0</v>
      </c>
    </row>
    <row r="284" spans="1:13" s="290" customFormat="1" outlineLevel="1" x14ac:dyDescent="0.2">
      <c r="A284" s="287">
        <v>268</v>
      </c>
      <c r="B284" s="321" t="s">
        <v>608</v>
      </c>
      <c r="C284" s="289" t="s">
        <v>1115</v>
      </c>
      <c r="D284" s="453"/>
      <c r="E284" s="453"/>
      <c r="F284" s="453"/>
      <c r="G284" s="453"/>
      <c r="H284" s="456"/>
      <c r="I284" s="456"/>
      <c r="J284" s="456"/>
      <c r="K284" s="456"/>
      <c r="L284" s="444">
        <f t="shared" si="42"/>
        <v>0</v>
      </c>
      <c r="M284" s="441">
        <f t="shared" si="41"/>
        <v>0</v>
      </c>
    </row>
    <row r="285" spans="1:13" s="290" customFormat="1" outlineLevel="1" x14ac:dyDescent="0.2">
      <c r="A285" s="287">
        <v>269</v>
      </c>
      <c r="B285" s="321" t="s">
        <v>610</v>
      </c>
      <c r="C285" s="289" t="s">
        <v>1115</v>
      </c>
      <c r="D285" s="453"/>
      <c r="E285" s="453"/>
      <c r="F285" s="453"/>
      <c r="G285" s="453"/>
      <c r="H285" s="456"/>
      <c r="I285" s="456"/>
      <c r="J285" s="456"/>
      <c r="K285" s="456"/>
      <c r="L285" s="444">
        <f t="shared" si="42"/>
        <v>0</v>
      </c>
      <c r="M285" s="441">
        <f t="shared" si="41"/>
        <v>0</v>
      </c>
    </row>
    <row r="286" spans="1:13" s="290" customFormat="1" outlineLevel="1" x14ac:dyDescent="0.2">
      <c r="A286" s="287">
        <v>270</v>
      </c>
      <c r="B286" s="321" t="s">
        <v>612</v>
      </c>
      <c r="C286" s="289" t="s">
        <v>1115</v>
      </c>
      <c r="D286" s="453"/>
      <c r="E286" s="453"/>
      <c r="F286" s="453"/>
      <c r="G286" s="453"/>
      <c r="H286" s="456"/>
      <c r="I286" s="456"/>
      <c r="J286" s="456"/>
      <c r="K286" s="456"/>
      <c r="L286" s="444">
        <f t="shared" si="42"/>
        <v>0</v>
      </c>
      <c r="M286" s="441">
        <f t="shared" si="41"/>
        <v>0</v>
      </c>
    </row>
    <row r="287" spans="1:13" s="315" customFormat="1" outlineLevel="1" x14ac:dyDescent="0.2">
      <c r="A287" s="287">
        <v>271</v>
      </c>
      <c r="B287" s="321" t="s">
        <v>614</v>
      </c>
      <c r="C287" s="289" t="s">
        <v>1115</v>
      </c>
      <c r="D287" s="453"/>
      <c r="E287" s="453"/>
      <c r="F287" s="453"/>
      <c r="G287" s="453"/>
      <c r="H287" s="456"/>
      <c r="I287" s="456"/>
      <c r="J287" s="456"/>
      <c r="K287" s="456"/>
      <c r="L287" s="444">
        <f t="shared" si="42"/>
        <v>0</v>
      </c>
      <c r="M287" s="441">
        <f t="shared" si="41"/>
        <v>0</v>
      </c>
    </row>
    <row r="288" spans="1:13" s="290" customFormat="1" ht="25.5" outlineLevel="1" x14ac:dyDescent="0.2">
      <c r="A288" s="287">
        <v>272</v>
      </c>
      <c r="B288" s="321" t="s">
        <v>616</v>
      </c>
      <c r="C288" s="289" t="s">
        <v>1115</v>
      </c>
      <c r="D288" s="453"/>
      <c r="E288" s="453"/>
      <c r="F288" s="453"/>
      <c r="G288" s="453"/>
      <c r="H288" s="456"/>
      <c r="I288" s="456"/>
      <c r="J288" s="456"/>
      <c r="K288" s="456"/>
      <c r="L288" s="444">
        <f t="shared" si="42"/>
        <v>0</v>
      </c>
      <c r="M288" s="441">
        <f t="shared" si="41"/>
        <v>0</v>
      </c>
    </row>
    <row r="289" spans="1:13" s="290" customFormat="1" ht="25.5" outlineLevel="1" x14ac:dyDescent="0.2">
      <c r="A289" s="287">
        <v>273</v>
      </c>
      <c r="B289" s="321" t="s">
        <v>618</v>
      </c>
      <c r="C289" s="289" t="s">
        <v>1115</v>
      </c>
      <c r="D289" s="453"/>
      <c r="E289" s="453"/>
      <c r="F289" s="453"/>
      <c r="G289" s="453"/>
      <c r="H289" s="456"/>
      <c r="I289" s="456"/>
      <c r="J289" s="456"/>
      <c r="K289" s="456"/>
      <c r="L289" s="444">
        <f t="shared" si="42"/>
        <v>0</v>
      </c>
      <c r="M289" s="441">
        <f t="shared" si="41"/>
        <v>0</v>
      </c>
    </row>
    <row r="290" spans="1:13" s="290" customFormat="1" outlineLevel="1" x14ac:dyDescent="0.2">
      <c r="A290" s="287">
        <v>274</v>
      </c>
      <c r="B290" s="321" t="s">
        <v>620</v>
      </c>
      <c r="C290" s="289" t="s">
        <v>1115</v>
      </c>
      <c r="D290" s="453"/>
      <c r="E290" s="453"/>
      <c r="F290" s="443"/>
      <c r="G290" s="443"/>
      <c r="H290" s="456"/>
      <c r="I290" s="456"/>
      <c r="J290" s="456"/>
      <c r="K290" s="456"/>
      <c r="L290" s="444">
        <f t="shared" si="42"/>
        <v>0</v>
      </c>
      <c r="M290" s="441">
        <f t="shared" si="41"/>
        <v>0</v>
      </c>
    </row>
    <row r="291" spans="1:13" s="290" customFormat="1" outlineLevel="1" x14ac:dyDescent="0.2">
      <c r="A291" s="287">
        <v>275</v>
      </c>
      <c r="B291" s="321" t="s">
        <v>624</v>
      </c>
      <c r="C291" s="289" t="s">
        <v>1115</v>
      </c>
      <c r="D291" s="453"/>
      <c r="E291" s="453"/>
      <c r="F291" s="443"/>
      <c r="G291" s="443"/>
      <c r="H291" s="456"/>
      <c r="I291" s="456"/>
      <c r="J291" s="456"/>
      <c r="K291" s="456"/>
      <c r="L291" s="444">
        <f t="shared" si="42"/>
        <v>0</v>
      </c>
      <c r="M291" s="441">
        <f t="shared" si="41"/>
        <v>0</v>
      </c>
    </row>
    <row r="292" spans="1:13" s="290" customFormat="1" outlineLevel="1" x14ac:dyDescent="0.2">
      <c r="A292" s="287">
        <v>276</v>
      </c>
      <c r="B292" s="321" t="s">
        <v>626</v>
      </c>
      <c r="C292" s="289" t="s">
        <v>1115</v>
      </c>
      <c r="D292" s="453"/>
      <c r="E292" s="453">
        <v>7715000</v>
      </c>
      <c r="F292" s="443"/>
      <c r="G292" s="443"/>
      <c r="H292" s="456"/>
      <c r="I292" s="456"/>
      <c r="J292" s="456"/>
      <c r="K292" s="456"/>
      <c r="L292" s="444">
        <f t="shared" si="42"/>
        <v>0</v>
      </c>
      <c r="M292" s="441">
        <f t="shared" si="41"/>
        <v>7715000</v>
      </c>
    </row>
    <row r="293" spans="1:13" s="567" customFormat="1" ht="25.5" x14ac:dyDescent="0.2">
      <c r="A293" s="545">
        <v>277</v>
      </c>
      <c r="B293" s="568" t="s">
        <v>1116</v>
      </c>
      <c r="C293" s="566" t="s">
        <v>1117</v>
      </c>
      <c r="D293" s="547">
        <f t="shared" ref="D293:L293" si="43">SUM(D232,D233,D244,D255,D266,D268,D280,D281,D282)</f>
        <v>0</v>
      </c>
      <c r="E293" s="547">
        <f>SUM(E292)</f>
        <v>7715000</v>
      </c>
      <c r="F293" s="547">
        <f t="shared" si="43"/>
        <v>0</v>
      </c>
      <c r="G293" s="547">
        <f t="shared" ref="G293" si="44">SUM(G232,G233,G244,G255,G266,G268,G280,G281,G282)</f>
        <v>0</v>
      </c>
      <c r="H293" s="547">
        <f t="shared" si="43"/>
        <v>0</v>
      </c>
      <c r="I293" s="547">
        <f t="shared" ref="I293" si="45">SUM(I232,I233,I244,I255,I266,I268,I280,I281,I282)</f>
        <v>0</v>
      </c>
      <c r="J293" s="547">
        <f t="shared" si="43"/>
        <v>0</v>
      </c>
      <c r="K293" s="547">
        <f t="shared" ref="K293" si="46">SUM(K232,K233,K244,K255,K266,K268,K280,K281,K282)</f>
        <v>0</v>
      </c>
      <c r="L293" s="547">
        <f t="shared" si="43"/>
        <v>0</v>
      </c>
      <c r="M293" s="548">
        <f t="shared" si="41"/>
        <v>7715000</v>
      </c>
    </row>
    <row r="294" spans="1:13" s="294" customFormat="1" x14ac:dyDescent="0.2">
      <c r="A294" s="291"/>
      <c r="B294" s="265"/>
      <c r="C294" s="293"/>
      <c r="D294" s="446"/>
      <c r="E294" s="446"/>
      <c r="F294" s="446"/>
      <c r="G294" s="446"/>
      <c r="H294" s="446"/>
      <c r="I294" s="446"/>
      <c r="J294" s="446"/>
      <c r="K294" s="446"/>
      <c r="L294" s="446"/>
      <c r="M294" s="441">
        <f t="shared" si="41"/>
        <v>0</v>
      </c>
    </row>
    <row r="295" spans="1:13" s="294" customFormat="1" x14ac:dyDescent="0.2">
      <c r="A295" s="291"/>
      <c r="B295" s="265" t="s">
        <v>69</v>
      </c>
      <c r="C295" s="293" t="s">
        <v>1118</v>
      </c>
      <c r="D295" s="446">
        <f t="shared" ref="D295:L295" si="47">SUM(D22,D24,D64,D137,D210,D224,D230,D293)</f>
        <v>964435000</v>
      </c>
      <c r="E295" s="446">
        <f t="shared" ref="E295" si="48">SUM(E22,E24,E64,E137,E210,E224,E230,E293)</f>
        <v>1125667257</v>
      </c>
      <c r="F295" s="446">
        <f t="shared" si="47"/>
        <v>186007000</v>
      </c>
      <c r="G295" s="446">
        <f t="shared" ref="G295" si="49">SUM(G22,G24,G64,G137,G210,G224,G230,G293)</f>
        <v>190731200</v>
      </c>
      <c r="H295" s="446">
        <f t="shared" si="47"/>
        <v>305853000</v>
      </c>
      <c r="I295" s="446">
        <f t="shared" ref="I295" si="50">SUM(I22,I24,I64,I137,I210,I224,I230,I293)</f>
        <v>309353000</v>
      </c>
      <c r="J295" s="446">
        <f t="shared" si="47"/>
        <v>66712000</v>
      </c>
      <c r="K295" s="446">
        <f t="shared" ref="K295" si="51">SUM(K22,K24,K64,K137,K210,K224,K230,K293)</f>
        <v>66712000</v>
      </c>
      <c r="L295" s="446">
        <f t="shared" si="47"/>
        <v>1523007000</v>
      </c>
      <c r="M295" s="441">
        <f t="shared" si="41"/>
        <v>1692463457</v>
      </c>
    </row>
    <row r="296" spans="1:13" x14ac:dyDescent="0.2">
      <c r="A296" s="291"/>
      <c r="B296" s="265"/>
      <c r="C296" s="293"/>
      <c r="D296" s="446"/>
      <c r="E296" s="446"/>
      <c r="F296" s="446"/>
      <c r="G296" s="446"/>
      <c r="H296" s="448"/>
      <c r="I296" s="448"/>
      <c r="J296" s="448"/>
      <c r="K296" s="448"/>
      <c r="L296" s="448"/>
      <c r="M296" s="441">
        <f t="shared" si="41"/>
        <v>0</v>
      </c>
    </row>
    <row r="297" spans="1:13" ht="25.5" outlineLevel="2" x14ac:dyDescent="0.2">
      <c r="A297" s="322" t="s">
        <v>1119</v>
      </c>
      <c r="B297" s="323" t="s">
        <v>1120</v>
      </c>
      <c r="C297" s="285" t="s">
        <v>1121</v>
      </c>
      <c r="D297" s="446"/>
      <c r="E297" s="446"/>
      <c r="F297" s="446"/>
      <c r="G297" s="446"/>
      <c r="H297" s="448"/>
      <c r="I297" s="448"/>
      <c r="J297" s="448"/>
      <c r="K297" s="448"/>
      <c r="L297" s="441">
        <f t="shared" ref="L297:L336" si="52">SUM(D297,F297,H297,J297)</f>
        <v>0</v>
      </c>
      <c r="M297" s="441">
        <f t="shared" si="41"/>
        <v>0</v>
      </c>
    </row>
    <row r="298" spans="1:13" outlineLevel="2" x14ac:dyDescent="0.2">
      <c r="A298" s="322" t="s">
        <v>1122</v>
      </c>
      <c r="B298" s="323" t="s">
        <v>1123</v>
      </c>
      <c r="C298" s="285" t="s">
        <v>1121</v>
      </c>
      <c r="D298" s="446"/>
      <c r="E298" s="446"/>
      <c r="F298" s="446"/>
      <c r="G298" s="446"/>
      <c r="H298" s="448"/>
      <c r="I298" s="448"/>
      <c r="J298" s="448"/>
      <c r="K298" s="448"/>
      <c r="L298" s="441">
        <f t="shared" si="52"/>
        <v>0</v>
      </c>
      <c r="M298" s="441">
        <f t="shared" si="41"/>
        <v>0</v>
      </c>
    </row>
    <row r="299" spans="1:13" ht="25.5" outlineLevel="2" x14ac:dyDescent="0.2">
      <c r="A299" s="322" t="s">
        <v>1124</v>
      </c>
      <c r="B299" s="323" t="s">
        <v>1125</v>
      </c>
      <c r="C299" s="285" t="s">
        <v>1126</v>
      </c>
      <c r="D299" s="446"/>
      <c r="E299" s="446"/>
      <c r="F299" s="446"/>
      <c r="G299" s="446"/>
      <c r="H299" s="448"/>
      <c r="I299" s="448"/>
      <c r="J299" s="448"/>
      <c r="K299" s="448"/>
      <c r="L299" s="441">
        <f t="shared" si="52"/>
        <v>0</v>
      </c>
      <c r="M299" s="441">
        <f t="shared" si="41"/>
        <v>0</v>
      </c>
    </row>
    <row r="300" spans="1:13" ht="25.5" outlineLevel="2" x14ac:dyDescent="0.2">
      <c r="A300" s="322" t="s">
        <v>1127</v>
      </c>
      <c r="B300" s="323" t="s">
        <v>1128</v>
      </c>
      <c r="C300" s="285" t="s">
        <v>1129</v>
      </c>
      <c r="D300" s="446"/>
      <c r="E300" s="446"/>
      <c r="F300" s="446"/>
      <c r="G300" s="446"/>
      <c r="H300" s="448"/>
      <c r="I300" s="448"/>
      <c r="J300" s="448"/>
      <c r="K300" s="448"/>
      <c r="L300" s="441">
        <f t="shared" si="52"/>
        <v>0</v>
      </c>
      <c r="M300" s="441">
        <f t="shared" si="41"/>
        <v>0</v>
      </c>
    </row>
    <row r="301" spans="1:13" outlineLevel="2" x14ac:dyDescent="0.2">
      <c r="A301" s="322" t="s">
        <v>1130</v>
      </c>
      <c r="B301" s="323" t="s">
        <v>1123</v>
      </c>
      <c r="C301" s="285" t="s">
        <v>1131</v>
      </c>
      <c r="D301" s="446"/>
      <c r="E301" s="446"/>
      <c r="F301" s="446"/>
      <c r="G301" s="446"/>
      <c r="H301" s="448"/>
      <c r="I301" s="448"/>
      <c r="J301" s="448"/>
      <c r="K301" s="448"/>
      <c r="L301" s="441">
        <f t="shared" si="52"/>
        <v>0</v>
      </c>
      <c r="M301" s="441">
        <f t="shared" si="41"/>
        <v>0</v>
      </c>
    </row>
    <row r="302" spans="1:13" ht="25.5" outlineLevel="2" x14ac:dyDescent="0.2">
      <c r="A302" s="322" t="s">
        <v>1132</v>
      </c>
      <c r="B302" s="323" t="s">
        <v>1133</v>
      </c>
      <c r="C302" s="285" t="s">
        <v>1134</v>
      </c>
      <c r="D302" s="446"/>
      <c r="E302" s="446"/>
      <c r="F302" s="446"/>
      <c r="G302" s="446"/>
      <c r="H302" s="446"/>
      <c r="I302" s="446"/>
      <c r="J302" s="446"/>
      <c r="K302" s="446"/>
      <c r="L302" s="441">
        <f t="shared" si="52"/>
        <v>0</v>
      </c>
      <c r="M302" s="441">
        <f t="shared" si="41"/>
        <v>0</v>
      </c>
    </row>
    <row r="303" spans="1:13" ht="25.5" outlineLevel="3" x14ac:dyDescent="0.2">
      <c r="A303" s="322" t="s">
        <v>1135</v>
      </c>
      <c r="B303" s="323" t="s">
        <v>1136</v>
      </c>
      <c r="C303" s="285" t="s">
        <v>1137</v>
      </c>
      <c r="D303" s="446"/>
      <c r="E303" s="446"/>
      <c r="F303" s="446"/>
      <c r="G303" s="446"/>
      <c r="H303" s="448"/>
      <c r="I303" s="448"/>
      <c r="J303" s="448"/>
      <c r="K303" s="448"/>
      <c r="L303" s="441">
        <f t="shared" si="52"/>
        <v>0</v>
      </c>
      <c r="M303" s="441">
        <f t="shared" si="41"/>
        <v>0</v>
      </c>
    </row>
    <row r="304" spans="1:13" outlineLevel="3" x14ac:dyDescent="0.2">
      <c r="A304" s="322" t="s">
        <v>1138</v>
      </c>
      <c r="B304" s="323" t="s">
        <v>1139</v>
      </c>
      <c r="C304" s="285" t="s">
        <v>1137</v>
      </c>
      <c r="D304" s="446"/>
      <c r="E304" s="446">
        <v>300000000</v>
      </c>
      <c r="F304" s="446"/>
      <c r="G304" s="446"/>
      <c r="H304" s="448"/>
      <c r="I304" s="448"/>
      <c r="J304" s="448"/>
      <c r="K304" s="448"/>
      <c r="L304" s="441">
        <f t="shared" si="52"/>
        <v>0</v>
      </c>
      <c r="M304" s="441">
        <f t="shared" si="41"/>
        <v>300000000</v>
      </c>
    </row>
    <row r="305" spans="1:13" outlineLevel="3" x14ac:dyDescent="0.2">
      <c r="A305" s="322" t="s">
        <v>1140</v>
      </c>
      <c r="B305" s="323" t="s">
        <v>1141</v>
      </c>
      <c r="C305" s="285" t="s">
        <v>1137</v>
      </c>
      <c r="D305" s="446"/>
      <c r="E305" s="446"/>
      <c r="F305" s="446"/>
      <c r="G305" s="446"/>
      <c r="H305" s="448"/>
      <c r="I305" s="448"/>
      <c r="J305" s="448"/>
      <c r="K305" s="448"/>
      <c r="L305" s="441">
        <f t="shared" si="52"/>
        <v>0</v>
      </c>
      <c r="M305" s="441">
        <f t="shared" si="41"/>
        <v>0</v>
      </c>
    </row>
    <row r="306" spans="1:13" outlineLevel="3" x14ac:dyDescent="0.2">
      <c r="A306" s="322" t="s">
        <v>768</v>
      </c>
      <c r="B306" s="323" t="s">
        <v>1142</v>
      </c>
      <c r="C306" s="285" t="s">
        <v>1143</v>
      </c>
      <c r="D306" s="446"/>
      <c r="E306" s="446"/>
      <c r="F306" s="446"/>
      <c r="G306" s="446"/>
      <c r="H306" s="448"/>
      <c r="I306" s="448"/>
      <c r="J306" s="448"/>
      <c r="K306" s="448"/>
      <c r="L306" s="441">
        <f t="shared" si="52"/>
        <v>0</v>
      </c>
      <c r="M306" s="441">
        <f t="shared" si="41"/>
        <v>0</v>
      </c>
    </row>
    <row r="307" spans="1:13" outlineLevel="3" x14ac:dyDescent="0.2">
      <c r="A307" s="322" t="s">
        <v>90</v>
      </c>
      <c r="B307" s="323" t="s">
        <v>1144</v>
      </c>
      <c r="C307" s="285" t="s">
        <v>1145</v>
      </c>
      <c r="D307" s="446"/>
      <c r="E307" s="446"/>
      <c r="F307" s="446"/>
      <c r="G307" s="446"/>
      <c r="H307" s="448"/>
      <c r="I307" s="448"/>
      <c r="J307" s="448"/>
      <c r="K307" s="448"/>
      <c r="L307" s="441">
        <f t="shared" si="52"/>
        <v>0</v>
      </c>
      <c r="M307" s="441">
        <f t="shared" si="41"/>
        <v>0</v>
      </c>
    </row>
    <row r="308" spans="1:13" ht="25.5" outlineLevel="3" x14ac:dyDescent="0.2">
      <c r="A308" s="322" t="s">
        <v>93</v>
      </c>
      <c r="B308" s="323" t="s">
        <v>1146</v>
      </c>
      <c r="C308" s="285" t="s">
        <v>1147</v>
      </c>
      <c r="D308" s="446"/>
      <c r="E308" s="446"/>
      <c r="F308" s="446"/>
      <c r="G308" s="446"/>
      <c r="H308" s="448"/>
      <c r="I308" s="448"/>
      <c r="J308" s="448"/>
      <c r="K308" s="448"/>
      <c r="L308" s="441">
        <f t="shared" si="52"/>
        <v>0</v>
      </c>
      <c r="M308" s="441">
        <f t="shared" si="41"/>
        <v>0</v>
      </c>
    </row>
    <row r="309" spans="1:13" outlineLevel="3" x14ac:dyDescent="0.2">
      <c r="A309" s="322" t="s">
        <v>96</v>
      </c>
      <c r="B309" s="323" t="s">
        <v>1123</v>
      </c>
      <c r="C309" s="285" t="s">
        <v>1147</v>
      </c>
      <c r="D309" s="446"/>
      <c r="E309" s="446"/>
      <c r="F309" s="446"/>
      <c r="G309" s="446"/>
      <c r="H309" s="448"/>
      <c r="I309" s="448"/>
      <c r="J309" s="448"/>
      <c r="K309" s="448"/>
      <c r="L309" s="441">
        <f t="shared" si="52"/>
        <v>0</v>
      </c>
      <c r="M309" s="441">
        <f t="shared" si="41"/>
        <v>0</v>
      </c>
    </row>
    <row r="310" spans="1:13" outlineLevel="3" x14ac:dyDescent="0.2">
      <c r="A310" s="322" t="s">
        <v>99</v>
      </c>
      <c r="B310" s="323" t="s">
        <v>1139</v>
      </c>
      <c r="C310" s="285" t="s">
        <v>1147</v>
      </c>
      <c r="D310" s="446"/>
      <c r="E310" s="446"/>
      <c r="F310" s="446"/>
      <c r="G310" s="446"/>
      <c r="H310" s="448"/>
      <c r="I310" s="448"/>
      <c r="J310" s="448"/>
      <c r="K310" s="448"/>
      <c r="L310" s="441">
        <f t="shared" si="52"/>
        <v>0</v>
      </c>
      <c r="M310" s="441">
        <f t="shared" si="41"/>
        <v>0</v>
      </c>
    </row>
    <row r="311" spans="1:13" outlineLevel="3" x14ac:dyDescent="0.2">
      <c r="A311" s="322" t="s">
        <v>102</v>
      </c>
      <c r="B311" s="323" t="s">
        <v>1141</v>
      </c>
      <c r="C311" s="285" t="s">
        <v>1147</v>
      </c>
      <c r="D311" s="446"/>
      <c r="E311" s="446"/>
      <c r="F311" s="446"/>
      <c r="G311" s="446"/>
      <c r="H311" s="448"/>
      <c r="I311" s="448"/>
      <c r="J311" s="448"/>
      <c r="K311" s="448"/>
      <c r="L311" s="441">
        <f t="shared" si="52"/>
        <v>0</v>
      </c>
      <c r="M311" s="441">
        <f t="shared" si="41"/>
        <v>0</v>
      </c>
    </row>
    <row r="312" spans="1:13" outlineLevel="3" x14ac:dyDescent="0.2">
      <c r="A312" s="322" t="s">
        <v>105</v>
      </c>
      <c r="B312" s="323" t="s">
        <v>1148</v>
      </c>
      <c r="C312" s="285" t="s">
        <v>1149</v>
      </c>
      <c r="D312" s="446"/>
      <c r="E312" s="446"/>
      <c r="F312" s="446"/>
      <c r="G312" s="446"/>
      <c r="H312" s="448"/>
      <c r="I312" s="448"/>
      <c r="J312" s="448"/>
      <c r="K312" s="448"/>
      <c r="L312" s="441">
        <f t="shared" si="52"/>
        <v>0</v>
      </c>
      <c r="M312" s="441">
        <f t="shared" si="41"/>
        <v>0</v>
      </c>
    </row>
    <row r="313" spans="1:13" outlineLevel="3" x14ac:dyDescent="0.2">
      <c r="A313" s="322" t="s">
        <v>108</v>
      </c>
      <c r="B313" s="323" t="s">
        <v>1150</v>
      </c>
      <c r="C313" s="285" t="s">
        <v>1151</v>
      </c>
      <c r="D313" s="446"/>
      <c r="E313" s="446"/>
      <c r="F313" s="446"/>
      <c r="G313" s="446"/>
      <c r="H313" s="448"/>
      <c r="I313" s="448"/>
      <c r="J313" s="448"/>
      <c r="K313" s="448"/>
      <c r="L313" s="441">
        <f t="shared" si="52"/>
        <v>0</v>
      </c>
      <c r="M313" s="441">
        <f t="shared" si="41"/>
        <v>0</v>
      </c>
    </row>
    <row r="314" spans="1:13" outlineLevel="3" x14ac:dyDescent="0.2">
      <c r="A314" s="322" t="s">
        <v>111</v>
      </c>
      <c r="B314" s="323" t="s">
        <v>1123</v>
      </c>
      <c r="C314" s="285" t="s">
        <v>1151</v>
      </c>
      <c r="D314" s="446"/>
      <c r="E314" s="446"/>
      <c r="F314" s="446"/>
      <c r="G314" s="446"/>
      <c r="H314" s="448"/>
      <c r="I314" s="448"/>
      <c r="J314" s="448"/>
      <c r="K314" s="448"/>
      <c r="L314" s="441">
        <f t="shared" si="52"/>
        <v>0</v>
      </c>
      <c r="M314" s="441">
        <f t="shared" si="41"/>
        <v>0</v>
      </c>
    </row>
    <row r="315" spans="1:13" outlineLevel="2" x14ac:dyDescent="0.2">
      <c r="A315" s="322" t="s">
        <v>114</v>
      </c>
      <c r="B315" s="323" t="s">
        <v>1152</v>
      </c>
      <c r="C315" s="285" t="s">
        <v>1153</v>
      </c>
      <c r="D315" s="446"/>
      <c r="E315" s="446"/>
      <c r="F315" s="446"/>
      <c r="G315" s="446"/>
      <c r="H315" s="446"/>
      <c r="I315" s="446"/>
      <c r="J315" s="446"/>
      <c r="K315" s="446"/>
      <c r="L315" s="441">
        <f t="shared" si="52"/>
        <v>0</v>
      </c>
      <c r="M315" s="441">
        <f t="shared" si="41"/>
        <v>0</v>
      </c>
    </row>
    <row r="316" spans="1:13" outlineLevel="2" x14ac:dyDescent="0.2">
      <c r="A316" s="322" t="s">
        <v>117</v>
      </c>
      <c r="B316" s="323" t="s">
        <v>1154</v>
      </c>
      <c r="C316" s="285" t="s">
        <v>1155</v>
      </c>
      <c r="D316" s="447"/>
      <c r="E316" s="447"/>
      <c r="F316" s="447"/>
      <c r="G316" s="447"/>
      <c r="H316" s="451"/>
      <c r="I316" s="451"/>
      <c r="J316" s="451"/>
      <c r="K316" s="451"/>
      <c r="L316" s="441">
        <f t="shared" si="52"/>
        <v>0</v>
      </c>
      <c r="M316" s="441">
        <f t="shared" si="41"/>
        <v>0</v>
      </c>
    </row>
    <row r="317" spans="1:13" outlineLevel="2" x14ac:dyDescent="0.2">
      <c r="A317" s="322" t="s">
        <v>1156</v>
      </c>
      <c r="B317" s="323" t="s">
        <v>1157</v>
      </c>
      <c r="C317" s="285" t="s">
        <v>1158</v>
      </c>
      <c r="D317" s="446">
        <v>10314000</v>
      </c>
      <c r="E317" s="446">
        <v>10314000</v>
      </c>
      <c r="F317" s="446"/>
      <c r="G317" s="446"/>
      <c r="H317" s="448"/>
      <c r="I317" s="448"/>
      <c r="J317" s="448"/>
      <c r="K317" s="448"/>
      <c r="L317" s="441">
        <f t="shared" si="52"/>
        <v>10314000</v>
      </c>
      <c r="M317" s="441">
        <f t="shared" si="41"/>
        <v>10314000</v>
      </c>
    </row>
    <row r="318" spans="1:13" outlineLevel="2" x14ac:dyDescent="0.2">
      <c r="A318" s="322" t="s">
        <v>122</v>
      </c>
      <c r="B318" s="323" t="s">
        <v>1159</v>
      </c>
      <c r="C318" s="285" t="s">
        <v>1160</v>
      </c>
      <c r="D318" s="446">
        <f>SUM('bevétel részletes'!F314,'bevétel részletes'!H314,'bevétel részletes'!J314)</f>
        <v>539586000</v>
      </c>
      <c r="E318" s="446">
        <f>SUM('bevétel részletes'!G314,'bevétel részletes'!I314,'bevétel részletes'!K314)</f>
        <v>547226936</v>
      </c>
      <c r="F318" s="446"/>
      <c r="G318" s="446"/>
      <c r="H318" s="448"/>
      <c r="I318" s="448"/>
      <c r="J318" s="448"/>
      <c r="K318" s="448"/>
      <c r="L318" s="441">
        <f t="shared" si="52"/>
        <v>539586000</v>
      </c>
      <c r="M318" s="441">
        <f t="shared" si="41"/>
        <v>547226936</v>
      </c>
    </row>
    <row r="319" spans="1:13" outlineLevel="2" x14ac:dyDescent="0.2">
      <c r="A319" s="322" t="s">
        <v>124</v>
      </c>
      <c r="B319" s="323" t="s">
        <v>1161</v>
      </c>
      <c r="C319" s="285" t="s">
        <v>1162</v>
      </c>
      <c r="D319" s="446"/>
      <c r="E319" s="446"/>
      <c r="F319" s="446"/>
      <c r="G319" s="446"/>
      <c r="H319" s="448"/>
      <c r="I319" s="448"/>
      <c r="J319" s="448"/>
      <c r="K319" s="448"/>
      <c r="L319" s="441">
        <f t="shared" si="52"/>
        <v>0</v>
      </c>
      <c r="M319" s="441">
        <f t="shared" si="41"/>
        <v>0</v>
      </c>
    </row>
    <row r="320" spans="1:13" outlineLevel="2" x14ac:dyDescent="0.2">
      <c r="A320" s="322" t="s">
        <v>126</v>
      </c>
      <c r="B320" s="323" t="s">
        <v>1163</v>
      </c>
      <c r="C320" s="285" t="s">
        <v>1164</v>
      </c>
      <c r="D320" s="446"/>
      <c r="E320" s="446"/>
      <c r="F320" s="446"/>
      <c r="G320" s="446"/>
      <c r="H320" s="448"/>
      <c r="I320" s="448"/>
      <c r="J320" s="448"/>
      <c r="K320" s="448"/>
      <c r="L320" s="441">
        <f t="shared" si="52"/>
        <v>0</v>
      </c>
      <c r="M320" s="441">
        <f t="shared" si="41"/>
        <v>0</v>
      </c>
    </row>
    <row r="321" spans="1:13" outlineLevel="2" x14ac:dyDescent="0.2">
      <c r="A321" s="322" t="s">
        <v>128</v>
      </c>
      <c r="B321" s="323" t="s">
        <v>1165</v>
      </c>
      <c r="C321" s="285" t="s">
        <v>1166</v>
      </c>
      <c r="D321" s="446"/>
      <c r="E321" s="446"/>
      <c r="F321" s="446"/>
      <c r="G321" s="446"/>
      <c r="H321" s="448"/>
      <c r="I321" s="448"/>
      <c r="J321" s="448"/>
      <c r="K321" s="448"/>
      <c r="L321" s="441">
        <f t="shared" si="52"/>
        <v>0</v>
      </c>
      <c r="M321" s="441">
        <f t="shared" si="41"/>
        <v>0</v>
      </c>
    </row>
    <row r="322" spans="1:13" outlineLevel="3" x14ac:dyDescent="0.2">
      <c r="A322" s="322" t="s">
        <v>130</v>
      </c>
      <c r="B322" s="323" t="s">
        <v>1167</v>
      </c>
      <c r="C322" s="285" t="s">
        <v>1168</v>
      </c>
      <c r="D322" s="446"/>
      <c r="E322" s="446"/>
      <c r="F322" s="446"/>
      <c r="G322" s="446"/>
      <c r="H322" s="448"/>
      <c r="I322" s="448"/>
      <c r="J322" s="448"/>
      <c r="K322" s="448"/>
      <c r="L322" s="441">
        <f t="shared" si="52"/>
        <v>0</v>
      </c>
      <c r="M322" s="441">
        <f t="shared" si="41"/>
        <v>0</v>
      </c>
    </row>
    <row r="323" spans="1:13" outlineLevel="3" x14ac:dyDescent="0.2">
      <c r="A323" s="322" t="s">
        <v>132</v>
      </c>
      <c r="B323" s="323" t="s">
        <v>1169</v>
      </c>
      <c r="C323" s="285" t="s">
        <v>1170</v>
      </c>
      <c r="D323" s="446"/>
      <c r="E323" s="446"/>
      <c r="F323" s="446"/>
      <c r="G323" s="446"/>
      <c r="H323" s="448"/>
      <c r="I323" s="448"/>
      <c r="J323" s="448"/>
      <c r="K323" s="448"/>
      <c r="L323" s="441">
        <f t="shared" si="52"/>
        <v>0</v>
      </c>
      <c r="M323" s="441">
        <f t="shared" si="41"/>
        <v>0</v>
      </c>
    </row>
    <row r="324" spans="1:13" outlineLevel="2" x14ac:dyDescent="0.2">
      <c r="A324" s="322" t="s">
        <v>134</v>
      </c>
      <c r="B324" s="323" t="s">
        <v>1171</v>
      </c>
      <c r="C324" s="285" t="s">
        <v>1172</v>
      </c>
      <c r="D324" s="446"/>
      <c r="E324" s="446"/>
      <c r="F324" s="446"/>
      <c r="G324" s="446"/>
      <c r="H324" s="446"/>
      <c r="I324" s="446"/>
      <c r="J324" s="446"/>
      <c r="K324" s="446"/>
      <c r="L324" s="441">
        <f t="shared" si="52"/>
        <v>0</v>
      </c>
      <c r="M324" s="441">
        <f t="shared" si="41"/>
        <v>0</v>
      </c>
    </row>
    <row r="325" spans="1:13" s="294" customFormat="1" ht="25.5" outlineLevel="1" x14ac:dyDescent="0.2">
      <c r="A325" s="324" t="s">
        <v>136</v>
      </c>
      <c r="B325" s="311" t="s">
        <v>1173</v>
      </c>
      <c r="C325" s="293" t="s">
        <v>1174</v>
      </c>
      <c r="D325" s="446">
        <f t="shared" ref="D325:K325" si="53">SUM(D302,D315,D316,D317,D318,D319,D320,D321,D324)</f>
        <v>549900000</v>
      </c>
      <c r="E325" s="446">
        <f>SUM(E302,E315,E316,E317,E318,E319,E320,E321,E324,E304)</f>
        <v>857540936</v>
      </c>
      <c r="F325" s="446">
        <f t="shared" si="53"/>
        <v>0</v>
      </c>
      <c r="G325" s="446">
        <f t="shared" si="53"/>
        <v>0</v>
      </c>
      <c r="H325" s="446">
        <f t="shared" si="53"/>
        <v>0</v>
      </c>
      <c r="I325" s="446">
        <f t="shared" si="53"/>
        <v>0</v>
      </c>
      <c r="J325" s="446">
        <f t="shared" si="53"/>
        <v>0</v>
      </c>
      <c r="K325" s="446">
        <f t="shared" si="53"/>
        <v>0</v>
      </c>
      <c r="L325" s="441">
        <f t="shared" si="52"/>
        <v>549900000</v>
      </c>
      <c r="M325" s="441">
        <f>SUM(E325,G325,I325,K325)</f>
        <v>857540936</v>
      </c>
    </row>
    <row r="326" spans="1:13" hidden="1" outlineLevel="2" x14ac:dyDescent="0.2">
      <c r="A326" s="322" t="s">
        <v>138</v>
      </c>
      <c r="B326" s="323" t="s">
        <v>1175</v>
      </c>
      <c r="C326" s="285" t="s">
        <v>1176</v>
      </c>
      <c r="D326" s="446"/>
      <c r="E326" s="446"/>
      <c r="F326" s="446"/>
      <c r="G326" s="446"/>
      <c r="H326" s="448"/>
      <c r="I326" s="448"/>
      <c r="J326" s="448"/>
      <c r="K326" s="448"/>
      <c r="L326" s="441">
        <f t="shared" si="52"/>
        <v>0</v>
      </c>
      <c r="M326" s="441">
        <f t="shared" ref="M326:M338" si="54">SUM(E326,G326,I326,K326)</f>
        <v>0</v>
      </c>
    </row>
    <row r="327" spans="1:13" hidden="1" outlineLevel="2" x14ac:dyDescent="0.2">
      <c r="A327" s="322" t="s">
        <v>140</v>
      </c>
      <c r="B327" s="323" t="s">
        <v>1177</v>
      </c>
      <c r="C327" s="285" t="s">
        <v>1178</v>
      </c>
      <c r="D327" s="446"/>
      <c r="E327" s="446"/>
      <c r="F327" s="446"/>
      <c r="G327" s="446"/>
      <c r="H327" s="448"/>
      <c r="I327" s="448"/>
      <c r="J327" s="448"/>
      <c r="K327" s="448"/>
      <c r="L327" s="441">
        <f t="shared" si="52"/>
        <v>0</v>
      </c>
      <c r="M327" s="441">
        <f t="shared" si="54"/>
        <v>0</v>
      </c>
    </row>
    <row r="328" spans="1:13" hidden="1" outlineLevel="2" x14ac:dyDescent="0.2">
      <c r="A328" s="322" t="s">
        <v>810</v>
      </c>
      <c r="B328" s="323" t="s">
        <v>1179</v>
      </c>
      <c r="C328" s="285" t="s">
        <v>1180</v>
      </c>
      <c r="D328" s="446"/>
      <c r="E328" s="446"/>
      <c r="F328" s="446"/>
      <c r="G328" s="446"/>
      <c r="H328" s="448"/>
      <c r="I328" s="448"/>
      <c r="J328" s="448"/>
      <c r="K328" s="448"/>
      <c r="L328" s="441">
        <f t="shared" si="52"/>
        <v>0</v>
      </c>
      <c r="M328" s="441">
        <f t="shared" si="54"/>
        <v>0</v>
      </c>
    </row>
    <row r="329" spans="1:13" hidden="1" outlineLevel="2" x14ac:dyDescent="0.2">
      <c r="A329" s="322" t="s">
        <v>144</v>
      </c>
      <c r="B329" s="323" t="s">
        <v>1123</v>
      </c>
      <c r="C329" s="285" t="s">
        <v>1180</v>
      </c>
      <c r="D329" s="446"/>
      <c r="E329" s="446"/>
      <c r="F329" s="446"/>
      <c r="G329" s="446"/>
      <c r="H329" s="448"/>
      <c r="I329" s="448"/>
      <c r="J329" s="448"/>
      <c r="K329" s="448"/>
      <c r="L329" s="441">
        <f t="shared" si="52"/>
        <v>0</v>
      </c>
      <c r="M329" s="441">
        <f t="shared" si="54"/>
        <v>0</v>
      </c>
    </row>
    <row r="330" spans="1:13" ht="25.5" hidden="1" outlineLevel="2" x14ac:dyDescent="0.2">
      <c r="A330" s="322" t="s">
        <v>146</v>
      </c>
      <c r="B330" s="323" t="s">
        <v>1181</v>
      </c>
      <c r="C330" s="285" t="s">
        <v>1182</v>
      </c>
      <c r="D330" s="446"/>
      <c r="E330" s="446"/>
      <c r="F330" s="446"/>
      <c r="G330" s="446"/>
      <c r="H330" s="448"/>
      <c r="I330" s="448"/>
      <c r="J330" s="448"/>
      <c r="K330" s="448"/>
      <c r="L330" s="441">
        <f t="shared" si="52"/>
        <v>0</v>
      </c>
      <c r="M330" s="441">
        <f t="shared" si="54"/>
        <v>0</v>
      </c>
    </row>
    <row r="331" spans="1:13" ht="25.5" hidden="1" outlineLevel="2" x14ac:dyDescent="0.2">
      <c r="A331" s="322" t="s">
        <v>148</v>
      </c>
      <c r="B331" s="323" t="s">
        <v>1183</v>
      </c>
      <c r="C331" s="285" t="s">
        <v>1184</v>
      </c>
      <c r="D331" s="446"/>
      <c r="E331" s="446"/>
      <c r="F331" s="446"/>
      <c r="G331" s="446"/>
      <c r="H331" s="448"/>
      <c r="I331" s="448"/>
      <c r="J331" s="448"/>
      <c r="K331" s="448"/>
      <c r="L331" s="441">
        <f t="shared" si="52"/>
        <v>0</v>
      </c>
      <c r="M331" s="441">
        <f t="shared" si="54"/>
        <v>0</v>
      </c>
    </row>
    <row r="332" spans="1:13" hidden="1" outlineLevel="2" x14ac:dyDescent="0.2">
      <c r="A332" s="322" t="s">
        <v>150</v>
      </c>
      <c r="B332" s="323" t="s">
        <v>1123</v>
      </c>
      <c r="C332" s="285" t="s">
        <v>1184</v>
      </c>
      <c r="D332" s="446"/>
      <c r="E332" s="446"/>
      <c r="F332" s="446"/>
      <c r="G332" s="446"/>
      <c r="H332" s="448"/>
      <c r="I332" s="448"/>
      <c r="J332" s="448"/>
      <c r="K332" s="448"/>
      <c r="L332" s="441">
        <f t="shared" si="52"/>
        <v>0</v>
      </c>
      <c r="M332" s="441">
        <f t="shared" si="54"/>
        <v>0</v>
      </c>
    </row>
    <row r="333" spans="1:13" s="294" customFormat="1" ht="25.5" outlineLevel="1" collapsed="1" x14ac:dyDescent="0.2">
      <c r="A333" s="324" t="s">
        <v>152</v>
      </c>
      <c r="B333" s="311" t="s">
        <v>1185</v>
      </c>
      <c r="C333" s="293" t="s">
        <v>1186</v>
      </c>
      <c r="D333" s="446"/>
      <c r="E333" s="446"/>
      <c r="F333" s="446"/>
      <c r="G333" s="446"/>
      <c r="H333" s="446"/>
      <c r="I333" s="446"/>
      <c r="J333" s="446"/>
      <c r="K333" s="446"/>
      <c r="L333" s="441">
        <f t="shared" si="52"/>
        <v>0</v>
      </c>
      <c r="M333" s="441">
        <f t="shared" si="54"/>
        <v>0</v>
      </c>
    </row>
    <row r="334" spans="1:13" s="294" customFormat="1" ht="25.5" outlineLevel="1" x14ac:dyDescent="0.2">
      <c r="A334" s="324" t="s">
        <v>157</v>
      </c>
      <c r="B334" s="311" t="s">
        <v>1187</v>
      </c>
      <c r="C334" s="293" t="s">
        <v>1188</v>
      </c>
      <c r="D334" s="446"/>
      <c r="E334" s="446"/>
      <c r="F334" s="464"/>
      <c r="G334" s="464"/>
      <c r="H334" s="448"/>
      <c r="I334" s="448"/>
      <c r="J334" s="448"/>
      <c r="K334" s="448"/>
      <c r="L334" s="441">
        <f t="shared" si="52"/>
        <v>0</v>
      </c>
      <c r="M334" s="441">
        <f t="shared" si="54"/>
        <v>0</v>
      </c>
    </row>
    <row r="335" spans="1:13" s="294" customFormat="1" outlineLevel="1" x14ac:dyDescent="0.2">
      <c r="A335" s="324" t="s">
        <v>159</v>
      </c>
      <c r="B335" s="311" t="s">
        <v>1189</v>
      </c>
      <c r="C335" s="293" t="s">
        <v>1190</v>
      </c>
      <c r="D335" s="446"/>
      <c r="E335" s="446"/>
      <c r="F335" s="464"/>
      <c r="G335" s="464"/>
      <c r="H335" s="448"/>
      <c r="I335" s="448"/>
      <c r="J335" s="448"/>
      <c r="K335" s="448"/>
      <c r="L335" s="441">
        <f t="shared" si="52"/>
        <v>0</v>
      </c>
      <c r="M335" s="441">
        <f t="shared" si="54"/>
        <v>0</v>
      </c>
    </row>
    <row r="336" spans="1:13" s="567" customFormat="1" x14ac:dyDescent="0.2">
      <c r="A336" s="571" t="s">
        <v>161</v>
      </c>
      <c r="B336" s="565" t="s">
        <v>1191</v>
      </c>
      <c r="C336" s="566" t="s">
        <v>1192</v>
      </c>
      <c r="D336" s="547">
        <f t="shared" ref="D336:F336" si="55">SUM(D325,D333,D334,D335)</f>
        <v>549900000</v>
      </c>
      <c r="E336" s="547">
        <f t="shared" ref="E336" si="56">SUM(E325,E333,E334,E335)</f>
        <v>857540936</v>
      </c>
      <c r="F336" s="547">
        <f t="shared" si="55"/>
        <v>0</v>
      </c>
      <c r="G336" s="547">
        <f t="shared" ref="G336" si="57">SUM(G325,G333,G334,G335)</f>
        <v>0</v>
      </c>
      <c r="H336" s="547">
        <f>SUM(H325,H333,H334,H335)</f>
        <v>0</v>
      </c>
      <c r="I336" s="547">
        <f>SUM(I325,I333,I334,I335)</f>
        <v>0</v>
      </c>
      <c r="J336" s="547">
        <f>SUM(J325,J333,J334,J335)</f>
        <v>0</v>
      </c>
      <c r="K336" s="547">
        <f>SUM(K325,K333,K334,K335)</f>
        <v>0</v>
      </c>
      <c r="L336" s="548">
        <f t="shared" si="52"/>
        <v>549900000</v>
      </c>
      <c r="M336" s="548">
        <f t="shared" si="54"/>
        <v>857540936</v>
      </c>
    </row>
    <row r="337" spans="1:13" x14ac:dyDescent="0.2">
      <c r="A337" s="291"/>
      <c r="B337" s="265"/>
      <c r="C337" s="293"/>
      <c r="D337" s="446"/>
      <c r="E337" s="446"/>
      <c r="F337" s="464"/>
      <c r="G337" s="464"/>
      <c r="H337" s="448"/>
      <c r="I337" s="448"/>
      <c r="J337" s="448"/>
      <c r="K337" s="448"/>
      <c r="L337" s="448"/>
      <c r="M337" s="441">
        <f t="shared" si="54"/>
        <v>0</v>
      </c>
    </row>
    <row r="338" spans="1:13" s="294" customFormat="1" ht="25.5" x14ac:dyDescent="0.2">
      <c r="A338" s="291">
        <v>278</v>
      </c>
      <c r="B338" s="256" t="s">
        <v>1193</v>
      </c>
      <c r="C338" s="293" t="s">
        <v>1194</v>
      </c>
      <c r="D338" s="446">
        <f t="shared" ref="D338:J338" si="58">SUM(D293+D230+D224+D210+D137+D64+D24+D22+D336)</f>
        <v>1514335000</v>
      </c>
      <c r="E338" s="446">
        <f t="shared" ref="E338" si="59">SUM(E293+E230+E224+E210+E137+E64+E24+E22+E336)</f>
        <v>1983208193</v>
      </c>
      <c r="F338" s="446">
        <f t="shared" si="58"/>
        <v>186007000</v>
      </c>
      <c r="G338" s="446">
        <f t="shared" ref="G338" si="60">SUM(G293+G230+G224+G210+G137+G64+G24+G22+G336)</f>
        <v>190731200</v>
      </c>
      <c r="H338" s="446">
        <f t="shared" si="58"/>
        <v>305853000</v>
      </c>
      <c r="I338" s="446">
        <f t="shared" ref="I338" si="61">SUM(I293+I230+I224+I210+I137+I64+I24+I22+I336)</f>
        <v>309353000</v>
      </c>
      <c r="J338" s="446">
        <f t="shared" si="58"/>
        <v>66712000</v>
      </c>
      <c r="K338" s="446">
        <f t="shared" ref="K338" si="62">SUM(K293+K230+K224+K210+K137+K64+K24+K22+K336)</f>
        <v>66712000</v>
      </c>
      <c r="L338" s="446">
        <f>SUM(L293+L230+L224+L210+L137+L64+L24+L22+L336)</f>
        <v>2072907000</v>
      </c>
      <c r="M338" s="441">
        <f t="shared" si="54"/>
        <v>2550004393</v>
      </c>
    </row>
    <row r="339" spans="1:13" s="294" customFormat="1" ht="25.5" x14ac:dyDescent="0.2">
      <c r="A339" s="325"/>
      <c r="B339" s="265" t="s">
        <v>1195</v>
      </c>
      <c r="C339" s="265"/>
      <c r="D339" s="450"/>
      <c r="E339" s="450"/>
      <c r="F339" s="450"/>
      <c r="G339" s="450"/>
      <c r="H339" s="450"/>
      <c r="I339" s="450"/>
      <c r="J339" s="450"/>
      <c r="K339" s="450"/>
      <c r="L339" s="450">
        <f>SUM(L338-D318)</f>
        <v>1533321000</v>
      </c>
      <c r="M339" s="450">
        <f>SUM(M338-E318)</f>
        <v>2002777457</v>
      </c>
    </row>
    <row r="340" spans="1:13" x14ac:dyDescent="0.2">
      <c r="D340" s="449"/>
      <c r="E340" s="442"/>
      <c r="F340" s="464"/>
      <c r="G340" s="451"/>
      <c r="H340" s="448"/>
      <c r="I340" s="451"/>
      <c r="J340" s="448"/>
      <c r="K340" s="451"/>
      <c r="L340" s="448"/>
      <c r="M340" s="451"/>
    </row>
    <row r="341" spans="1:13" x14ac:dyDescent="0.2">
      <c r="D341" s="464">
        <f>D338-'bevétel részletes'!D294-'bevétel részletes'!D309</f>
        <v>0</v>
      </c>
      <c r="E341" s="464">
        <f>E338-'bevétel részletes'!E294-'bevétel részletes'!E309</f>
        <v>0</v>
      </c>
      <c r="F341" s="464">
        <f>F338-'bevétel részletes'!F294-'bevétel részletes'!F309</f>
        <v>185281000</v>
      </c>
      <c r="G341" s="464">
        <f>G338-'bevétel részletes'!G294-'bevétel részletes'!G309</f>
        <v>189421485</v>
      </c>
      <c r="H341" s="464">
        <f>H338-'bevétel részletes'!H294-'bevétel részletes'!H309</f>
        <v>289050000</v>
      </c>
      <c r="I341" s="464">
        <f>I338-'bevétel részletes'!I294-'bevétel részletes'!I309</f>
        <v>292550195</v>
      </c>
      <c r="J341" s="464">
        <f>J338-'bevétel részletes'!J294-'bevétel részletes'!J309</f>
        <v>65255000</v>
      </c>
      <c r="K341" s="464">
        <f>K338-'bevétel részletes'!K294-'bevétel részletes'!K309</f>
        <v>65255256</v>
      </c>
      <c r="L341" s="464">
        <f>L338-'bevétel részletes'!L294-'bevétel részletes'!L309</f>
        <v>539586000</v>
      </c>
      <c r="M341" s="464">
        <f>M338-'bevétel részletes'!M294-'bevétel részletes'!M309</f>
        <v>547226936</v>
      </c>
    </row>
  </sheetData>
  <dataConsolidate link="1"/>
  <mergeCells count="8">
    <mergeCell ref="H1:I1"/>
    <mergeCell ref="J1:K1"/>
    <mergeCell ref="L1:M1"/>
    <mergeCell ref="A1:A2"/>
    <mergeCell ref="B1:B2"/>
    <mergeCell ref="C1:C2"/>
    <mergeCell ref="D1:E1"/>
    <mergeCell ref="F1:G1"/>
  </mergeCells>
  <phoneticPr fontId="4" type="noConversion"/>
  <printOptions horizontalCentered="1"/>
  <pageMargins left="0.59055118110236227" right="0.59055118110236227" top="0.78740157480314965" bottom="0.78740157480314965" header="0.31496062992125984" footer="0.51181102362204722"/>
  <pageSetup paperSize="9" scale="70" fitToHeight="0" orientation="landscape" r:id="rId1"/>
  <headerFooter>
    <oddHeader>&amp;R&amp;"Calibri Light,Normál"Páty Község Önkormányzatának 2017. évi költségvetése
4. számú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view="pageBreakPreview" zoomScaleSheetLayoutView="100" workbookViewId="0">
      <pane ySplit="3" topLeftCell="A4" activePane="bottomLeft" state="frozen"/>
      <selection pane="bottomLeft" activeCell="J9" sqref="J9"/>
    </sheetView>
  </sheetViews>
  <sheetFormatPr defaultColWidth="8.7109375" defaultRowHeight="12.75" x14ac:dyDescent="0.2"/>
  <cols>
    <col min="1" max="2" width="31.42578125" style="129" customWidth="1"/>
    <col min="3" max="3" width="8" style="131" customWidth="1"/>
    <col min="4" max="5" width="15.28515625" style="132" customWidth="1"/>
    <col min="6" max="7" width="15.28515625" style="133" customWidth="1"/>
    <col min="8" max="8" width="24.42578125" style="133" customWidth="1"/>
    <col min="9" max="16384" width="8.7109375" style="129"/>
  </cols>
  <sheetData>
    <row r="1" spans="1:8" ht="31.5" customHeight="1" thickBot="1" x14ac:dyDescent="0.25">
      <c r="A1" s="1058" t="s">
        <v>1209</v>
      </c>
      <c r="B1" s="1060" t="s">
        <v>1210</v>
      </c>
      <c r="C1" s="1060" t="s">
        <v>1211</v>
      </c>
      <c r="D1" s="1062" t="s">
        <v>1212</v>
      </c>
      <c r="E1" s="1062"/>
      <c r="F1" s="1062"/>
      <c r="G1" s="147" t="s">
        <v>1213</v>
      </c>
      <c r="H1" s="1054" t="s">
        <v>1214</v>
      </c>
    </row>
    <row r="2" spans="1:8" ht="13.5" thickBot="1" x14ac:dyDescent="0.25">
      <c r="A2" s="1059"/>
      <c r="B2" s="1061"/>
      <c r="C2" s="1063"/>
      <c r="D2" s="148" t="s">
        <v>1200</v>
      </c>
      <c r="E2" s="148" t="s">
        <v>1201</v>
      </c>
      <c r="F2" s="149" t="s">
        <v>1199</v>
      </c>
      <c r="G2" s="149" t="s">
        <v>1199</v>
      </c>
      <c r="H2" s="1055"/>
    </row>
    <row r="3" spans="1:8" s="130" customFormat="1" ht="31.5" customHeight="1" thickBot="1" x14ac:dyDescent="0.25">
      <c r="A3" s="1056" t="s">
        <v>69</v>
      </c>
      <c r="B3" s="1057"/>
      <c r="C3" s="1061"/>
      <c r="D3" s="150">
        <f>SUM(D4:D31)</f>
        <v>8119099</v>
      </c>
      <c r="E3" s="150">
        <f>SUM(E4:E31)</f>
        <v>1797861.4200000002</v>
      </c>
      <c r="F3" s="151">
        <f>SUM(F4:F31)</f>
        <v>9916960.4199999999</v>
      </c>
      <c r="G3" s="152">
        <f>SUM(G4:G31)</f>
        <v>45102977.140000001</v>
      </c>
      <c r="H3" s="153"/>
    </row>
    <row r="4" spans="1:8" s="154" customFormat="1" ht="15.75" customHeight="1" x14ac:dyDescent="0.2">
      <c r="A4" s="154" t="s">
        <v>1215</v>
      </c>
      <c r="B4" s="154" t="s">
        <v>1216</v>
      </c>
      <c r="C4" s="155">
        <v>12</v>
      </c>
      <c r="D4" s="156">
        <v>95000</v>
      </c>
      <c r="E4" s="156">
        <f>SUM(D4*0.27)</f>
        <v>25650</v>
      </c>
      <c r="F4" s="157">
        <f>SUM(D4:E4)</f>
        <v>120650</v>
      </c>
      <c r="G4" s="157">
        <f>SUM(F4*C4)</f>
        <v>1447800</v>
      </c>
      <c r="H4" s="157" t="s">
        <v>1217</v>
      </c>
    </row>
    <row r="5" spans="1:8" s="154" customFormat="1" ht="15.75" customHeight="1" x14ac:dyDescent="0.2">
      <c r="A5" s="154" t="s">
        <v>1218</v>
      </c>
      <c r="B5" s="154" t="s">
        <v>1219</v>
      </c>
      <c r="C5" s="155">
        <v>12</v>
      </c>
      <c r="D5" s="156">
        <v>53433</v>
      </c>
      <c r="E5" s="156"/>
      <c r="F5" s="157">
        <f t="shared" ref="F5:F31" si="0">SUM(D5:E5)</f>
        <v>53433</v>
      </c>
      <c r="G5" s="157">
        <f t="shared" ref="G5:G31" si="1">SUM(F5*C5)</f>
        <v>641196</v>
      </c>
      <c r="H5" s="157" t="s">
        <v>1220</v>
      </c>
    </row>
    <row r="6" spans="1:8" s="154" customFormat="1" ht="15.75" customHeight="1" x14ac:dyDescent="0.2">
      <c r="A6" s="154" t="s">
        <v>1221</v>
      </c>
      <c r="B6" s="154" t="s">
        <v>1222</v>
      </c>
      <c r="C6" s="155">
        <v>12</v>
      </c>
      <c r="D6" s="156">
        <v>260000</v>
      </c>
      <c r="E6" s="156">
        <f t="shared" ref="E6:E30" si="2">SUM(D6*0.27)</f>
        <v>70200</v>
      </c>
      <c r="F6" s="157">
        <f t="shared" si="0"/>
        <v>330200</v>
      </c>
      <c r="G6" s="157">
        <f t="shared" si="1"/>
        <v>3962400</v>
      </c>
      <c r="H6" s="157" t="s">
        <v>1220</v>
      </c>
    </row>
    <row r="7" spans="1:8" s="154" customFormat="1" ht="15.75" customHeight="1" x14ac:dyDescent="0.2">
      <c r="A7" s="154" t="s">
        <v>1223</v>
      </c>
      <c r="B7" s="154" t="s">
        <v>1224</v>
      </c>
      <c r="C7" s="155">
        <v>12</v>
      </c>
      <c r="D7" s="156">
        <v>11300</v>
      </c>
      <c r="E7" s="156">
        <f t="shared" si="2"/>
        <v>3051</v>
      </c>
      <c r="F7" s="157">
        <f t="shared" si="0"/>
        <v>14351</v>
      </c>
      <c r="G7" s="157">
        <f t="shared" si="1"/>
        <v>172212</v>
      </c>
      <c r="H7" s="157" t="s">
        <v>1220</v>
      </c>
    </row>
    <row r="8" spans="1:8" s="154" customFormat="1" ht="15.75" customHeight="1" x14ac:dyDescent="0.2">
      <c r="A8" s="154" t="s">
        <v>1225</v>
      </c>
      <c r="B8" s="154" t="s">
        <v>1226</v>
      </c>
      <c r="C8" s="155">
        <v>3</v>
      </c>
      <c r="D8" s="156">
        <v>34530</v>
      </c>
      <c r="E8" s="156">
        <f t="shared" si="2"/>
        <v>9323.1</v>
      </c>
      <c r="F8" s="157">
        <f t="shared" si="0"/>
        <v>43853.1</v>
      </c>
      <c r="G8" s="157">
        <f t="shared" si="1"/>
        <v>131559.29999999999</v>
      </c>
      <c r="H8" s="157" t="s">
        <v>1217</v>
      </c>
    </row>
    <row r="9" spans="1:8" s="154" customFormat="1" ht="15.75" customHeight="1" x14ac:dyDescent="0.2">
      <c r="A9" s="154" t="s">
        <v>1227</v>
      </c>
      <c r="B9" s="154" t="s">
        <v>1228</v>
      </c>
      <c r="C9" s="155">
        <v>12</v>
      </c>
      <c r="D9" s="156">
        <v>12916</v>
      </c>
      <c r="E9" s="156">
        <f t="shared" si="2"/>
        <v>3487.32</v>
      </c>
      <c r="F9" s="157">
        <f t="shared" si="0"/>
        <v>16403.32</v>
      </c>
      <c r="G9" s="157">
        <f t="shared" si="1"/>
        <v>196839.84</v>
      </c>
      <c r="H9" s="157" t="s">
        <v>1217</v>
      </c>
    </row>
    <row r="10" spans="1:8" s="154" customFormat="1" ht="15.75" customHeight="1" x14ac:dyDescent="0.2">
      <c r="A10" s="154" t="s">
        <v>1229</v>
      </c>
      <c r="B10" s="154" t="s">
        <v>1230</v>
      </c>
      <c r="C10" s="155">
        <v>12</v>
      </c>
      <c r="D10" s="156">
        <v>125000</v>
      </c>
      <c r="E10" s="156">
        <f t="shared" si="2"/>
        <v>33750</v>
      </c>
      <c r="F10" s="157">
        <f t="shared" si="0"/>
        <v>158750</v>
      </c>
      <c r="G10" s="157">
        <f t="shared" si="1"/>
        <v>1905000</v>
      </c>
      <c r="H10" s="157" t="s">
        <v>1220</v>
      </c>
    </row>
    <row r="11" spans="1:8" s="154" customFormat="1" ht="15.75" customHeight="1" x14ac:dyDescent="0.2">
      <c r="A11" s="154" t="s">
        <v>1231</v>
      </c>
      <c r="B11" s="154" t="s">
        <v>1232</v>
      </c>
      <c r="C11" s="155">
        <v>12</v>
      </c>
      <c r="D11" s="156">
        <v>140000</v>
      </c>
      <c r="E11" s="156">
        <f t="shared" si="2"/>
        <v>37800</v>
      </c>
      <c r="F11" s="157">
        <f t="shared" si="0"/>
        <v>177800</v>
      </c>
      <c r="G11" s="157">
        <f t="shared" si="1"/>
        <v>2133600</v>
      </c>
      <c r="H11" s="157" t="s">
        <v>1220</v>
      </c>
    </row>
    <row r="12" spans="1:8" s="154" customFormat="1" ht="15.75" customHeight="1" x14ac:dyDescent="0.2">
      <c r="A12" s="154" t="s">
        <v>1233</v>
      </c>
      <c r="B12" s="154" t="s">
        <v>1234</v>
      </c>
      <c r="C12" s="155">
        <v>12</v>
      </c>
      <c r="D12" s="156">
        <v>100000</v>
      </c>
      <c r="E12" s="156">
        <f t="shared" si="2"/>
        <v>27000</v>
      </c>
      <c r="F12" s="157">
        <f t="shared" si="0"/>
        <v>127000</v>
      </c>
      <c r="G12" s="157">
        <f t="shared" si="1"/>
        <v>1524000</v>
      </c>
      <c r="H12" s="157" t="s">
        <v>1220</v>
      </c>
    </row>
    <row r="13" spans="1:8" s="154" customFormat="1" ht="15.75" customHeight="1" x14ac:dyDescent="0.2">
      <c r="A13" s="154" t="s">
        <v>1235</v>
      </c>
      <c r="B13" s="154" t="s">
        <v>1236</v>
      </c>
      <c r="C13" s="155">
        <v>12</v>
      </c>
      <c r="D13" s="156">
        <v>110000</v>
      </c>
      <c r="E13" s="156">
        <f>SUM(D13*0.27)</f>
        <v>29700.000000000004</v>
      </c>
      <c r="F13" s="157">
        <f t="shared" si="0"/>
        <v>139700</v>
      </c>
      <c r="G13" s="157">
        <f t="shared" si="1"/>
        <v>1676400</v>
      </c>
      <c r="H13" s="157" t="s">
        <v>1220</v>
      </c>
    </row>
    <row r="14" spans="1:8" s="154" customFormat="1" ht="15.75" customHeight="1" x14ac:dyDescent="0.2">
      <c r="A14" s="154" t="s">
        <v>1237</v>
      </c>
      <c r="B14" s="154" t="s">
        <v>1238</v>
      </c>
      <c r="C14" s="155">
        <v>12</v>
      </c>
      <c r="D14" s="156">
        <v>190000</v>
      </c>
      <c r="E14" s="156">
        <f t="shared" si="2"/>
        <v>51300</v>
      </c>
      <c r="F14" s="157">
        <f t="shared" si="0"/>
        <v>241300</v>
      </c>
      <c r="G14" s="157">
        <f t="shared" si="1"/>
        <v>2895600</v>
      </c>
      <c r="H14" s="157" t="s">
        <v>1220</v>
      </c>
    </row>
    <row r="15" spans="1:8" s="154" customFormat="1" ht="15.75" customHeight="1" x14ac:dyDescent="0.2">
      <c r="A15" s="154" t="s">
        <v>1239</v>
      </c>
      <c r="B15" s="154" t="s">
        <v>1240</v>
      </c>
      <c r="C15" s="155">
        <v>12</v>
      </c>
      <c r="D15" s="156">
        <v>264000</v>
      </c>
      <c r="E15" s="156">
        <v>0</v>
      </c>
      <c r="F15" s="157">
        <f t="shared" si="0"/>
        <v>264000</v>
      </c>
      <c r="G15" s="157">
        <f t="shared" si="1"/>
        <v>3168000</v>
      </c>
      <c r="H15" s="157" t="s">
        <v>1220</v>
      </c>
    </row>
    <row r="16" spans="1:8" s="154" customFormat="1" ht="15.75" customHeight="1" x14ac:dyDescent="0.2">
      <c r="A16" s="154" t="s">
        <v>1241</v>
      </c>
      <c r="B16" s="154" t="s">
        <v>1242</v>
      </c>
      <c r="C16" s="155">
        <v>12</v>
      </c>
      <c r="D16" s="156">
        <v>72000</v>
      </c>
      <c r="E16" s="156">
        <v>0</v>
      </c>
      <c r="F16" s="157">
        <f t="shared" si="0"/>
        <v>72000</v>
      </c>
      <c r="G16" s="157">
        <f t="shared" si="1"/>
        <v>864000</v>
      </c>
      <c r="H16" s="157" t="s">
        <v>1220</v>
      </c>
    </row>
    <row r="17" spans="1:8" s="154" customFormat="1" ht="15.75" customHeight="1" x14ac:dyDescent="0.2">
      <c r="A17" s="154" t="s">
        <v>1243</v>
      </c>
      <c r="B17" s="154" t="s">
        <v>1244</v>
      </c>
      <c r="C17" s="155">
        <v>12</v>
      </c>
      <c r="D17" s="156">
        <v>100000</v>
      </c>
      <c r="E17" s="156">
        <f t="shared" si="2"/>
        <v>27000</v>
      </c>
      <c r="F17" s="157">
        <f t="shared" si="0"/>
        <v>127000</v>
      </c>
      <c r="G17" s="157">
        <f t="shared" si="1"/>
        <v>1524000</v>
      </c>
      <c r="H17" s="157" t="s">
        <v>1217</v>
      </c>
    </row>
    <row r="18" spans="1:8" s="154" customFormat="1" ht="15.75" customHeight="1" x14ac:dyDescent="0.2">
      <c r="A18" s="154" t="s">
        <v>1245</v>
      </c>
      <c r="B18" s="154" t="s">
        <v>1246</v>
      </c>
      <c r="C18" s="155">
        <v>4</v>
      </c>
      <c r="D18" s="156">
        <v>475000</v>
      </c>
      <c r="E18" s="156">
        <f t="shared" si="2"/>
        <v>128250.00000000001</v>
      </c>
      <c r="F18" s="157">
        <f t="shared" si="0"/>
        <v>603250</v>
      </c>
      <c r="G18" s="157">
        <f t="shared" si="1"/>
        <v>2413000</v>
      </c>
      <c r="H18" s="157" t="s">
        <v>1220</v>
      </c>
    </row>
    <row r="19" spans="1:8" s="154" customFormat="1" ht="15.75" customHeight="1" x14ac:dyDescent="0.2">
      <c r="A19" s="154" t="s">
        <v>1247</v>
      </c>
      <c r="B19" s="154" t="s">
        <v>1248</v>
      </c>
      <c r="C19" s="155">
        <v>2</v>
      </c>
      <c r="D19" s="156">
        <v>875000</v>
      </c>
      <c r="E19" s="156"/>
      <c r="F19" s="157">
        <f t="shared" si="0"/>
        <v>875000</v>
      </c>
      <c r="G19" s="157">
        <f t="shared" si="1"/>
        <v>1750000</v>
      </c>
      <c r="H19" s="157" t="s">
        <v>1220</v>
      </c>
    </row>
    <row r="20" spans="1:8" s="154" customFormat="1" ht="15.75" customHeight="1" x14ac:dyDescent="0.2">
      <c r="A20" s="154" t="s">
        <v>1249</v>
      </c>
      <c r="B20" s="154" t="s">
        <v>1250</v>
      </c>
      <c r="C20" s="155">
        <v>12</v>
      </c>
      <c r="D20" s="156">
        <v>381000</v>
      </c>
      <c r="E20" s="156">
        <f t="shared" si="2"/>
        <v>102870</v>
      </c>
      <c r="F20" s="157">
        <f t="shared" si="0"/>
        <v>483870</v>
      </c>
      <c r="G20" s="157">
        <f t="shared" si="1"/>
        <v>5806440</v>
      </c>
      <c r="H20" s="157" t="s">
        <v>1217</v>
      </c>
    </row>
    <row r="21" spans="1:8" s="154" customFormat="1" ht="15.75" customHeight="1" x14ac:dyDescent="0.2">
      <c r="A21" s="154" t="s">
        <v>1251</v>
      </c>
      <c r="B21" s="154" t="s">
        <v>1252</v>
      </c>
      <c r="C21" s="155">
        <v>12</v>
      </c>
      <c r="D21" s="156">
        <v>7000</v>
      </c>
      <c r="E21" s="156">
        <f t="shared" si="2"/>
        <v>1890.0000000000002</v>
      </c>
      <c r="F21" s="157">
        <f t="shared" si="0"/>
        <v>8890</v>
      </c>
      <c r="G21" s="157">
        <f t="shared" si="1"/>
        <v>106680</v>
      </c>
      <c r="H21" s="157" t="s">
        <v>1220</v>
      </c>
    </row>
    <row r="22" spans="1:8" s="154" customFormat="1" ht="15.75" customHeight="1" x14ac:dyDescent="0.2">
      <c r="A22" s="154" t="s">
        <v>1253</v>
      </c>
      <c r="B22" s="154" t="s">
        <v>1254</v>
      </c>
      <c r="C22" s="155">
        <v>12</v>
      </c>
      <c r="D22" s="156">
        <v>27000</v>
      </c>
      <c r="E22" s="156">
        <f t="shared" si="2"/>
        <v>7290.0000000000009</v>
      </c>
      <c r="F22" s="157">
        <f t="shared" si="0"/>
        <v>34290</v>
      </c>
      <c r="G22" s="157">
        <f t="shared" si="1"/>
        <v>411480</v>
      </c>
      <c r="H22" s="157" t="s">
        <v>1217</v>
      </c>
    </row>
    <row r="23" spans="1:8" s="154" customFormat="1" ht="15.75" customHeight="1" x14ac:dyDescent="0.2">
      <c r="A23" s="154" t="s">
        <v>1255</v>
      </c>
      <c r="B23" s="154" t="s">
        <v>1256</v>
      </c>
      <c r="C23" s="155">
        <v>12</v>
      </c>
      <c r="D23" s="156">
        <v>50000</v>
      </c>
      <c r="E23" s="156"/>
      <c r="F23" s="157">
        <f t="shared" si="0"/>
        <v>50000</v>
      </c>
      <c r="G23" s="157">
        <f t="shared" si="1"/>
        <v>600000</v>
      </c>
      <c r="H23" s="157" t="s">
        <v>1220</v>
      </c>
    </row>
    <row r="24" spans="1:8" s="154" customFormat="1" ht="15.75" customHeight="1" x14ac:dyDescent="0.2">
      <c r="A24" s="154" t="s">
        <v>1257</v>
      </c>
      <c r="B24" s="154" t="s">
        <v>1258</v>
      </c>
      <c r="C24" s="155">
        <v>12</v>
      </c>
      <c r="D24" s="156">
        <v>15000</v>
      </c>
      <c r="E24" s="156">
        <f t="shared" si="2"/>
        <v>4050.0000000000005</v>
      </c>
      <c r="F24" s="157">
        <f t="shared" si="0"/>
        <v>19050</v>
      </c>
      <c r="G24" s="157">
        <f t="shared" si="1"/>
        <v>228600</v>
      </c>
      <c r="H24" s="157" t="s">
        <v>1220</v>
      </c>
    </row>
    <row r="25" spans="1:8" s="154" customFormat="1" ht="15.75" customHeight="1" x14ac:dyDescent="0.2">
      <c r="A25" s="154" t="s">
        <v>1259</v>
      </c>
      <c r="B25" s="154" t="s">
        <v>1260</v>
      </c>
      <c r="C25" s="155">
        <v>12</v>
      </c>
      <c r="D25" s="156">
        <v>200000</v>
      </c>
      <c r="E25" s="156">
        <f t="shared" si="2"/>
        <v>54000</v>
      </c>
      <c r="F25" s="157">
        <f t="shared" si="0"/>
        <v>254000</v>
      </c>
      <c r="G25" s="157">
        <f t="shared" si="1"/>
        <v>3048000</v>
      </c>
      <c r="H25" s="157" t="s">
        <v>1220</v>
      </c>
    </row>
    <row r="26" spans="1:8" s="154" customFormat="1" ht="15.75" customHeight="1" x14ac:dyDescent="0.2">
      <c r="A26" s="154" t="s">
        <v>1261</v>
      </c>
      <c r="B26" s="154" t="s">
        <v>1262</v>
      </c>
      <c r="C26" s="155">
        <v>12</v>
      </c>
      <c r="D26" s="156">
        <v>200000</v>
      </c>
      <c r="E26" s="156">
        <f t="shared" si="2"/>
        <v>54000</v>
      </c>
      <c r="F26" s="157">
        <f t="shared" si="0"/>
        <v>254000</v>
      </c>
      <c r="G26" s="157">
        <f t="shared" si="1"/>
        <v>3048000</v>
      </c>
      <c r="H26" s="157" t="s">
        <v>1220</v>
      </c>
    </row>
    <row r="27" spans="1:8" s="154" customFormat="1" ht="15.75" customHeight="1" x14ac:dyDescent="0.2">
      <c r="A27" s="154" t="s">
        <v>1263</v>
      </c>
      <c r="B27" s="154" t="s">
        <v>1264</v>
      </c>
      <c r="C27" s="155">
        <v>1</v>
      </c>
      <c r="D27" s="156">
        <v>3600000</v>
      </c>
      <c r="E27" s="156">
        <f t="shared" si="2"/>
        <v>972000.00000000012</v>
      </c>
      <c r="F27" s="157">
        <f t="shared" si="0"/>
        <v>4572000</v>
      </c>
      <c r="G27" s="157">
        <f t="shared" si="1"/>
        <v>4572000</v>
      </c>
      <c r="H27" s="157" t="s">
        <v>1220</v>
      </c>
    </row>
    <row r="28" spans="1:8" s="154" customFormat="1" ht="15.75" customHeight="1" x14ac:dyDescent="0.2">
      <c r="A28" s="154" t="s">
        <v>1263</v>
      </c>
      <c r="B28" s="154" t="s">
        <v>1264</v>
      </c>
      <c r="C28" s="155">
        <v>1</v>
      </c>
      <c r="D28" s="156">
        <v>200000</v>
      </c>
      <c r="E28" s="156">
        <f t="shared" si="2"/>
        <v>54000</v>
      </c>
      <c r="F28" s="157">
        <f t="shared" si="0"/>
        <v>254000</v>
      </c>
      <c r="G28" s="157">
        <f t="shared" si="1"/>
        <v>254000</v>
      </c>
      <c r="H28" s="157" t="s">
        <v>1217</v>
      </c>
    </row>
    <row r="29" spans="1:8" s="154" customFormat="1" ht="15.75" customHeight="1" x14ac:dyDescent="0.2">
      <c r="A29" s="154" t="s">
        <v>1263</v>
      </c>
      <c r="B29" s="154" t="s">
        <v>1264</v>
      </c>
      <c r="C29" s="155">
        <v>1</v>
      </c>
      <c r="D29" s="156">
        <v>125000</v>
      </c>
      <c r="E29" s="156">
        <f t="shared" si="2"/>
        <v>33750</v>
      </c>
      <c r="F29" s="157">
        <f t="shared" si="0"/>
        <v>158750</v>
      </c>
      <c r="G29" s="157">
        <f t="shared" si="1"/>
        <v>158750</v>
      </c>
      <c r="H29" s="157" t="s">
        <v>1265</v>
      </c>
    </row>
    <row r="30" spans="1:8" s="154" customFormat="1" ht="15.75" customHeight="1" x14ac:dyDescent="0.2">
      <c r="A30" s="154" t="s">
        <v>1263</v>
      </c>
      <c r="B30" s="154" t="s">
        <v>1264</v>
      </c>
      <c r="C30" s="155">
        <v>1</v>
      </c>
      <c r="D30" s="156">
        <v>250000</v>
      </c>
      <c r="E30" s="156">
        <f t="shared" si="2"/>
        <v>67500</v>
      </c>
      <c r="F30" s="157">
        <f t="shared" si="0"/>
        <v>317500</v>
      </c>
      <c r="G30" s="157">
        <f t="shared" si="1"/>
        <v>317500</v>
      </c>
      <c r="H30" s="157" t="s">
        <v>1266</v>
      </c>
    </row>
    <row r="31" spans="1:8" s="154" customFormat="1" ht="15.75" customHeight="1" x14ac:dyDescent="0.2">
      <c r="A31" s="154" t="s">
        <v>1267</v>
      </c>
      <c r="B31" s="154" t="s">
        <v>1248</v>
      </c>
      <c r="C31" s="155">
        <v>1</v>
      </c>
      <c r="D31" s="156">
        <v>145920</v>
      </c>
      <c r="E31" s="156">
        <v>0</v>
      </c>
      <c r="F31" s="157">
        <f t="shared" si="0"/>
        <v>145920</v>
      </c>
      <c r="G31" s="157">
        <f t="shared" si="1"/>
        <v>145920</v>
      </c>
      <c r="H31" s="157" t="s">
        <v>1220</v>
      </c>
    </row>
    <row r="32" spans="1:8" ht="15.75" customHeight="1" x14ac:dyDescent="0.2">
      <c r="A32" s="129" t="s">
        <v>1268</v>
      </c>
      <c r="B32" s="129" t="s">
        <v>1269</v>
      </c>
      <c r="C32" s="131">
        <v>1</v>
      </c>
      <c r="D32" s="132">
        <v>558071</v>
      </c>
      <c r="E32" s="156">
        <v>0</v>
      </c>
      <c r="F32" s="157">
        <f>SUM(D32:E32)</f>
        <v>558071</v>
      </c>
      <c r="G32" s="157">
        <f>SUM(F32*C32)</f>
        <v>558071</v>
      </c>
      <c r="H32" s="133" t="s">
        <v>1220</v>
      </c>
    </row>
    <row r="33" spans="1:8" ht="15.75" customHeight="1" x14ac:dyDescent="0.2">
      <c r="A33" s="129" t="s">
        <v>1270</v>
      </c>
      <c r="B33" s="129" t="s">
        <v>1271</v>
      </c>
      <c r="C33" s="131">
        <v>12</v>
      </c>
      <c r="D33" s="156">
        <v>310000</v>
      </c>
      <c r="E33" s="156">
        <f t="shared" ref="E33" si="3">SUM(D33*0.27)</f>
        <v>83700</v>
      </c>
      <c r="F33" s="157">
        <f t="shared" ref="F33" si="4">SUM(D33:E33)</f>
        <v>393700</v>
      </c>
      <c r="G33" s="157">
        <f t="shared" ref="G33" si="5">SUM(F33*C33)</f>
        <v>4724400</v>
      </c>
      <c r="H33" s="133" t="s">
        <v>1220</v>
      </c>
    </row>
    <row r="34" spans="1:8" ht="15.75" customHeight="1" x14ac:dyDescent="0.2">
      <c r="A34" s="129" t="s">
        <v>1272</v>
      </c>
      <c r="B34" s="129" t="s">
        <v>1273</v>
      </c>
      <c r="C34" s="131">
        <v>1</v>
      </c>
      <c r="D34" s="132">
        <v>1000000</v>
      </c>
      <c r="E34" s="156"/>
      <c r="F34" s="157">
        <f t="shared" ref="F34" si="6">SUM(D34:E34)</f>
        <v>1000000</v>
      </c>
      <c r="G34" s="157">
        <f t="shared" ref="G34" si="7">SUM(F34*C34)</f>
        <v>1000000</v>
      </c>
      <c r="H34" s="133" t="s">
        <v>1220</v>
      </c>
    </row>
  </sheetData>
  <mergeCells count="6">
    <mergeCell ref="H1:H2"/>
    <mergeCell ref="A3:B3"/>
    <mergeCell ref="A1:A2"/>
    <mergeCell ref="B1:B2"/>
    <mergeCell ref="D1:F1"/>
    <mergeCell ref="C1:C3"/>
  </mergeCells>
  <pageMargins left="0.7" right="0.7" top="0.75" bottom="0.75" header="0.3" footer="0.3"/>
  <pageSetup paperSize="9" scale="8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BD118"/>
  <sheetViews>
    <sheetView zoomScale="95" zoomScaleNormal="95" zoomScaleSheetLayoutView="84" workbookViewId="0">
      <pane xSplit="6" ySplit="3" topLeftCell="P4" activePane="bottomRight" state="frozen"/>
      <selection pane="topRight" activeCell="G1" sqref="G1"/>
      <selection pane="bottomLeft" activeCell="A5" sqref="A5"/>
      <selection pane="bottomRight" activeCell="R4" sqref="R4"/>
    </sheetView>
  </sheetViews>
  <sheetFormatPr defaultColWidth="9.140625" defaultRowHeight="12" outlineLevelRow="1" outlineLevelCol="1" x14ac:dyDescent="0.2"/>
  <cols>
    <col min="1" max="1" width="4.85546875" style="54" customWidth="1"/>
    <col min="2" max="2" width="5.85546875" style="54" customWidth="1"/>
    <col min="3" max="3" width="15.85546875" style="54" customWidth="1"/>
    <col min="4" max="5" width="12.42578125" style="54" customWidth="1"/>
    <col min="6" max="6" width="30.28515625" style="168" customWidth="1"/>
    <col min="7" max="7" width="12.42578125" style="54" customWidth="1" outlineLevel="1"/>
    <col min="8" max="8" width="11" style="54" customWidth="1" outlineLevel="1"/>
    <col min="9" max="11" width="10.140625" style="54" customWidth="1" outlineLevel="1"/>
    <col min="12" max="12" width="11.85546875" style="54" customWidth="1" outlineLevel="1"/>
    <col min="13" max="13" width="10.140625" style="93" customWidth="1" outlineLevel="1"/>
    <col min="14" max="14" width="10.140625" style="92" customWidth="1" outlineLevel="1"/>
    <col min="15" max="15" width="10.140625" style="54" customWidth="1" outlineLevel="1"/>
    <col min="16" max="16" width="12.140625" style="54" customWidth="1" outlineLevel="1"/>
    <col min="17" max="18" width="10.140625" style="54" customWidth="1" outlineLevel="1"/>
    <col min="19" max="19" width="13.28515625" style="54" customWidth="1"/>
    <col min="20" max="20" width="12.140625" style="54" customWidth="1"/>
    <col min="21" max="21" width="10.5703125" style="54" customWidth="1"/>
    <col min="22" max="22" width="10.140625" style="94" hidden="1" customWidth="1" outlineLevel="1"/>
    <col min="23" max="23" width="10.140625" style="54" hidden="1" customWidth="1" outlineLevel="1"/>
    <col min="24" max="24" width="10.140625" style="55" hidden="1" customWidth="1" outlineLevel="1"/>
    <col min="25" max="25" width="11.28515625" style="54" customWidth="1" collapsed="1"/>
    <col min="26" max="26" width="9.140625" style="54" customWidth="1"/>
    <col min="27" max="27" width="10.5703125" style="54" customWidth="1"/>
    <col min="28" max="28" width="12" style="189" customWidth="1"/>
    <col min="29" max="29" width="9.140625" style="54" customWidth="1"/>
    <col min="30" max="30" width="9.140625" style="54" hidden="1" customWidth="1" outlineLevel="1"/>
    <col min="31" max="31" width="11.140625" style="54" customWidth="1" collapsed="1"/>
    <col min="32" max="32" width="9.140625" style="54" hidden="1" customWidth="1" outlineLevel="1"/>
    <col min="33" max="33" width="9.140625" style="54" customWidth="1" collapsed="1"/>
    <col min="34" max="35" width="9.140625" style="54" customWidth="1"/>
    <col min="36" max="36" width="9.140625" style="54" hidden="1" customWidth="1" outlineLevel="1"/>
    <col min="37" max="37" width="9.140625" style="54" customWidth="1" collapsed="1"/>
    <col min="38" max="38" width="13" style="96" customWidth="1"/>
    <col min="39" max="39" width="10.85546875" style="54" hidden="1" customWidth="1" outlineLevel="1"/>
    <col min="40" max="40" width="11.5703125" style="54" customWidth="1" collapsed="1"/>
    <col min="41" max="41" width="10.85546875" style="54" hidden="1" customWidth="1" outlineLevel="1"/>
    <col min="42" max="42" width="10.85546875" style="54" customWidth="1" collapsed="1"/>
    <col min="43" max="43" width="10.85546875" style="54" hidden="1" customWidth="1" outlineLevel="1"/>
    <col min="44" max="44" width="10.85546875" style="54" customWidth="1" collapsed="1"/>
    <col min="45" max="45" width="12.7109375" style="96" customWidth="1"/>
    <col min="46" max="46" width="13.140625" style="116" customWidth="1"/>
    <col min="47" max="47" width="3.7109375" style="54" customWidth="1"/>
    <col min="48" max="48" width="12.5703125" style="54" customWidth="1"/>
    <col min="49" max="54" width="11.42578125" style="54" customWidth="1"/>
    <col min="55" max="55" width="13.140625" style="126" customWidth="1"/>
    <col min="56" max="16384" width="9.140625" style="54"/>
  </cols>
  <sheetData>
    <row r="1" spans="1:56" s="107" customFormat="1" ht="114.6" customHeight="1" x14ac:dyDescent="0.2">
      <c r="A1" s="158"/>
      <c r="B1" s="159" t="s">
        <v>35</v>
      </c>
      <c r="C1" s="160" t="s">
        <v>1274</v>
      </c>
      <c r="D1" s="159" t="s">
        <v>1275</v>
      </c>
      <c r="E1" s="161" t="s">
        <v>1276</v>
      </c>
      <c r="F1" s="162" t="s">
        <v>1277</v>
      </c>
      <c r="G1" s="81" t="s">
        <v>1278</v>
      </c>
      <c r="H1" s="81" t="s">
        <v>1279</v>
      </c>
      <c r="I1" s="81" t="s">
        <v>1280</v>
      </c>
      <c r="J1" s="81" t="s">
        <v>1281</v>
      </c>
      <c r="K1" s="81" t="s">
        <v>1282</v>
      </c>
      <c r="L1" s="77" t="s">
        <v>742</v>
      </c>
      <c r="M1" s="82" t="s">
        <v>1283</v>
      </c>
      <c r="N1" s="83" t="s">
        <v>1284</v>
      </c>
      <c r="O1" s="77" t="s">
        <v>1285</v>
      </c>
      <c r="P1" s="77" t="s">
        <v>1286</v>
      </c>
      <c r="Q1" s="77" t="s">
        <v>1287</v>
      </c>
      <c r="R1" s="77" t="s">
        <v>1288</v>
      </c>
      <c r="S1" s="85" t="s">
        <v>1289</v>
      </c>
      <c r="T1" s="86" t="s">
        <v>1290</v>
      </c>
      <c r="U1" s="86" t="s">
        <v>748</v>
      </c>
      <c r="V1" s="84" t="s">
        <v>1291</v>
      </c>
      <c r="W1" s="77" t="s">
        <v>1292</v>
      </c>
      <c r="X1" s="81" t="s">
        <v>1293</v>
      </c>
      <c r="Y1" s="86" t="s">
        <v>751</v>
      </c>
      <c r="Z1" s="85" t="s">
        <v>754</v>
      </c>
      <c r="AA1" s="85" t="s">
        <v>757</v>
      </c>
      <c r="AB1" s="85" t="s">
        <v>1294</v>
      </c>
      <c r="AC1" s="85" t="s">
        <v>763</v>
      </c>
      <c r="AD1" s="77" t="s">
        <v>766</v>
      </c>
      <c r="AE1" s="85" t="s">
        <v>1295</v>
      </c>
      <c r="AF1" s="77" t="s">
        <v>1296</v>
      </c>
      <c r="AG1" s="85" t="s">
        <v>1297</v>
      </c>
      <c r="AH1" s="85" t="s">
        <v>771</v>
      </c>
      <c r="AI1" s="85" t="s">
        <v>773</v>
      </c>
      <c r="AJ1" s="77" t="s">
        <v>1298</v>
      </c>
      <c r="AK1" s="85" t="s">
        <v>1298</v>
      </c>
      <c r="AL1" s="87" t="s">
        <v>1299</v>
      </c>
      <c r="AM1" s="77" t="s">
        <v>781</v>
      </c>
      <c r="AN1" s="85" t="s">
        <v>781</v>
      </c>
      <c r="AO1" s="77" t="s">
        <v>783</v>
      </c>
      <c r="AP1" s="85" t="s">
        <v>783</v>
      </c>
      <c r="AQ1" s="77" t="s">
        <v>785</v>
      </c>
      <c r="AR1" s="85" t="s">
        <v>785</v>
      </c>
      <c r="AS1" s="87" t="s">
        <v>1300</v>
      </c>
      <c r="AT1" s="78" t="s">
        <v>1301</v>
      </c>
      <c r="AU1" s="228"/>
      <c r="AV1" s="76" t="s">
        <v>1302</v>
      </c>
      <c r="AW1" s="77" t="s">
        <v>1303</v>
      </c>
      <c r="AX1" s="77" t="s">
        <v>1304</v>
      </c>
      <c r="AY1" s="77" t="s">
        <v>1305</v>
      </c>
      <c r="AZ1" s="77" t="s">
        <v>1306</v>
      </c>
      <c r="BA1" s="77" t="s">
        <v>1307</v>
      </c>
      <c r="BB1" s="77" t="s">
        <v>1308</v>
      </c>
      <c r="BC1" s="78" t="s">
        <v>1309</v>
      </c>
      <c r="BD1" s="108"/>
    </row>
    <row r="2" spans="1:56" s="2" customFormat="1" ht="21" customHeight="1" thickBot="1" x14ac:dyDescent="0.25">
      <c r="A2" s="163"/>
      <c r="B2" s="163"/>
      <c r="C2" s="163"/>
      <c r="D2" s="163"/>
      <c r="E2" s="164"/>
      <c r="F2" s="165"/>
      <c r="G2" s="57"/>
      <c r="H2" s="57"/>
      <c r="I2" s="57"/>
      <c r="J2" s="57"/>
      <c r="K2" s="57"/>
      <c r="L2" s="69"/>
      <c r="M2" s="88"/>
      <c r="N2" s="89"/>
      <c r="O2" s="69"/>
      <c r="P2" s="57"/>
      <c r="Q2" s="57"/>
      <c r="R2" s="57"/>
      <c r="S2" s="57" t="s">
        <v>743</v>
      </c>
      <c r="T2" s="57" t="s">
        <v>746</v>
      </c>
      <c r="U2" s="57" t="s">
        <v>749</v>
      </c>
      <c r="V2" s="90"/>
      <c r="W2" s="69"/>
      <c r="X2" s="127"/>
      <c r="Y2" s="57" t="s">
        <v>752</v>
      </c>
      <c r="Z2" s="57" t="s">
        <v>755</v>
      </c>
      <c r="AA2" s="57" t="s">
        <v>758</v>
      </c>
      <c r="AB2" s="57" t="s">
        <v>761</v>
      </c>
      <c r="AC2" s="57" t="s">
        <v>764</v>
      </c>
      <c r="AD2" s="57"/>
      <c r="AE2" s="57" t="s">
        <v>767</v>
      </c>
      <c r="AF2" s="69"/>
      <c r="AG2" s="57" t="s">
        <v>770</v>
      </c>
      <c r="AH2" s="57" t="s">
        <v>772</v>
      </c>
      <c r="AI2" s="57" t="s">
        <v>774</v>
      </c>
      <c r="AJ2" s="57"/>
      <c r="AK2" s="57" t="s">
        <v>776</v>
      </c>
      <c r="AL2" s="91" t="s">
        <v>780</v>
      </c>
      <c r="AM2" s="69"/>
      <c r="AN2" s="57" t="s">
        <v>782</v>
      </c>
      <c r="AO2" s="57"/>
      <c r="AP2" s="57" t="s">
        <v>784</v>
      </c>
      <c r="AQ2" s="57"/>
      <c r="AR2" s="57" t="s">
        <v>786</v>
      </c>
      <c r="AS2" s="91" t="s">
        <v>788</v>
      </c>
      <c r="AT2" s="80" t="s">
        <v>790</v>
      </c>
      <c r="AU2" s="229"/>
      <c r="AV2" s="79" t="s">
        <v>794</v>
      </c>
      <c r="AW2" s="57" t="s">
        <v>795</v>
      </c>
      <c r="AX2" s="57" t="s">
        <v>796</v>
      </c>
      <c r="AY2" s="57" t="s">
        <v>797</v>
      </c>
      <c r="AZ2" s="57" t="s">
        <v>799</v>
      </c>
      <c r="BA2" s="57" t="s">
        <v>801</v>
      </c>
      <c r="BB2" s="57" t="s">
        <v>803</v>
      </c>
      <c r="BC2" s="80" t="s">
        <v>792</v>
      </c>
      <c r="BD2" s="75"/>
    </row>
    <row r="3" spans="1:56" s="64" customFormat="1" ht="30.75" customHeight="1" x14ac:dyDescent="0.2">
      <c r="A3" s="1067" t="s">
        <v>69</v>
      </c>
      <c r="B3" s="1068"/>
      <c r="C3" s="1068"/>
      <c r="D3" s="1068"/>
      <c r="E3" s="1068"/>
      <c r="F3" s="1068"/>
      <c r="G3" s="191"/>
      <c r="H3" s="191"/>
      <c r="I3" s="191"/>
      <c r="J3" s="191"/>
      <c r="K3" s="191"/>
      <c r="L3" s="191"/>
      <c r="M3" s="191"/>
      <c r="N3" s="191"/>
      <c r="O3" s="191"/>
      <c r="P3" s="4">
        <f t="shared" ref="P3" si="0">SUM(P4:P7)</f>
        <v>20036300</v>
      </c>
      <c r="Q3" s="191"/>
      <c r="R3" s="191"/>
      <c r="S3" s="5">
        <f>SUM(S4:S7)</f>
        <v>234546863.67123288</v>
      </c>
      <c r="T3" s="5">
        <f t="shared" ref="T3:AA3" si="1">SUM(T4:T7)</f>
        <v>16830000</v>
      </c>
      <c r="U3" s="5">
        <f t="shared" si="1"/>
        <v>1500000</v>
      </c>
      <c r="V3" s="4">
        <f>SUM(V4:V7)</f>
        <v>0</v>
      </c>
      <c r="W3" s="4">
        <f>SUM(W4:W7)</f>
        <v>48</v>
      </c>
      <c r="X3" s="5">
        <f>SUM(X4:X7)</f>
        <v>253985</v>
      </c>
      <c r="Y3" s="5">
        <f t="shared" si="1"/>
        <v>8047820</v>
      </c>
      <c r="Z3" s="5">
        <f t="shared" si="1"/>
        <v>0</v>
      </c>
      <c r="AA3" s="5">
        <f t="shared" si="1"/>
        <v>9058851</v>
      </c>
      <c r="AB3" s="5">
        <f t="shared" ref="AB3:AI3" si="2">SUM(AB4:AB7)</f>
        <v>14306356.931506848</v>
      </c>
      <c r="AC3" s="5">
        <f t="shared" si="2"/>
        <v>0</v>
      </c>
      <c r="AD3" s="5">
        <f t="shared" si="2"/>
        <v>222700</v>
      </c>
      <c r="AE3" s="5">
        <f t="shared" si="2"/>
        <v>2488400</v>
      </c>
      <c r="AF3" s="4">
        <f t="shared" si="2"/>
        <v>0</v>
      </c>
      <c r="AG3" s="5">
        <f t="shared" si="2"/>
        <v>450000</v>
      </c>
      <c r="AH3" s="5">
        <f t="shared" si="2"/>
        <v>0</v>
      </c>
      <c r="AI3" s="5">
        <f t="shared" si="2"/>
        <v>0</v>
      </c>
      <c r="AJ3" s="4">
        <f t="shared" ref="AJ3:AT3" si="3">SUM(AJ4:AJ7)</f>
        <v>25000</v>
      </c>
      <c r="AK3" s="5">
        <f t="shared" si="3"/>
        <v>900000</v>
      </c>
      <c r="AL3" s="5">
        <f t="shared" si="3"/>
        <v>288128291.60273975</v>
      </c>
      <c r="AM3" s="4">
        <f t="shared" si="3"/>
        <v>1778290</v>
      </c>
      <c r="AN3" s="5">
        <f t="shared" si="3"/>
        <v>21339480</v>
      </c>
      <c r="AO3" s="4">
        <f t="shared" si="3"/>
        <v>0</v>
      </c>
      <c r="AP3" s="5">
        <f t="shared" si="3"/>
        <v>0</v>
      </c>
      <c r="AQ3" s="4">
        <f t="shared" si="3"/>
        <v>221305</v>
      </c>
      <c r="AR3" s="5">
        <f t="shared" si="3"/>
        <v>4155660</v>
      </c>
      <c r="AS3" s="5">
        <f t="shared" si="3"/>
        <v>25595140</v>
      </c>
      <c r="AT3" s="6">
        <f t="shared" si="3"/>
        <v>313123431.60273975</v>
      </c>
      <c r="AU3" s="230"/>
      <c r="AV3" s="3">
        <f>SUM(AV4:AV7)</f>
        <v>82329326.532739758</v>
      </c>
      <c r="AW3" s="4">
        <f t="shared" ref="AW3:BB3" si="4">SUM(AW4:AW7)</f>
        <v>2893500</v>
      </c>
      <c r="AX3" s="4">
        <f t="shared" si="4"/>
        <v>0</v>
      </c>
      <c r="AY3" s="4">
        <f t="shared" si="4"/>
        <v>2191980</v>
      </c>
      <c r="AZ3" s="4">
        <f t="shared" si="4"/>
        <v>0</v>
      </c>
      <c r="BA3" s="4">
        <f t="shared" si="4"/>
        <v>0</v>
      </c>
      <c r="BB3" s="4">
        <f t="shared" si="4"/>
        <v>2124150</v>
      </c>
      <c r="BC3" s="6">
        <f>SUM(AV3:BB3)</f>
        <v>89538956.532739758</v>
      </c>
      <c r="BD3" s="66"/>
    </row>
    <row r="4" spans="1:56" s="65" customFormat="1" ht="30.75" customHeight="1" outlineLevel="1" x14ac:dyDescent="0.2">
      <c r="A4" s="1069" t="s">
        <v>1310</v>
      </c>
      <c r="B4" s="1070"/>
      <c r="C4" s="1070"/>
      <c r="D4" s="1070"/>
      <c r="E4" s="1070"/>
      <c r="F4" s="1070"/>
      <c r="G4" s="192"/>
      <c r="H4" s="192"/>
      <c r="I4" s="192"/>
      <c r="J4" s="192"/>
      <c r="K4" s="192"/>
      <c r="L4" s="192"/>
      <c r="M4" s="192"/>
      <c r="N4" s="192"/>
      <c r="O4" s="192"/>
      <c r="P4" s="10">
        <f t="shared" ref="P4" si="5">SUM(P9)</f>
        <v>920200</v>
      </c>
      <c r="Q4" s="192"/>
      <c r="R4" s="192"/>
      <c r="S4" s="7">
        <f>SUM(S9)</f>
        <v>11042400</v>
      </c>
      <c r="T4" s="10">
        <f t="shared" ref="T4:AK4" si="6">SUM(T9)</f>
        <v>650000</v>
      </c>
      <c r="U4" s="10">
        <f t="shared" si="6"/>
        <v>0</v>
      </c>
      <c r="V4" s="10">
        <f>SUM(V9)</f>
        <v>0</v>
      </c>
      <c r="W4" s="10">
        <f>SUM(W9)</f>
        <v>0</v>
      </c>
      <c r="X4" s="10">
        <f>SUM(X9)</f>
        <v>0</v>
      </c>
      <c r="Y4" s="10">
        <f t="shared" si="6"/>
        <v>0</v>
      </c>
      <c r="Z4" s="10">
        <f t="shared" si="6"/>
        <v>0</v>
      </c>
      <c r="AA4" s="10">
        <f t="shared" si="6"/>
        <v>0</v>
      </c>
      <c r="AB4" s="10">
        <f t="shared" si="6"/>
        <v>844900</v>
      </c>
      <c r="AC4" s="10">
        <f t="shared" si="6"/>
        <v>0</v>
      </c>
      <c r="AD4" s="10">
        <f t="shared" si="6"/>
        <v>40000</v>
      </c>
      <c r="AE4" s="10">
        <f t="shared" si="6"/>
        <v>480000</v>
      </c>
      <c r="AF4" s="10">
        <f t="shared" si="6"/>
        <v>0</v>
      </c>
      <c r="AG4" s="10">
        <f t="shared" si="6"/>
        <v>0</v>
      </c>
      <c r="AH4" s="10">
        <f t="shared" si="6"/>
        <v>0</v>
      </c>
      <c r="AI4" s="10">
        <f t="shared" si="6"/>
        <v>0</v>
      </c>
      <c r="AJ4" s="10">
        <f t="shared" si="6"/>
        <v>25000</v>
      </c>
      <c r="AK4" s="10">
        <f t="shared" si="6"/>
        <v>300000</v>
      </c>
      <c r="AL4" s="8">
        <f t="shared" ref="AL4:AT4" si="7">SUM(AL9)</f>
        <v>13317300</v>
      </c>
      <c r="AM4" s="10">
        <f t="shared" si="7"/>
        <v>1778290</v>
      </c>
      <c r="AN4" s="7">
        <f t="shared" si="7"/>
        <v>21339480</v>
      </c>
      <c r="AO4" s="10">
        <f t="shared" si="7"/>
        <v>0</v>
      </c>
      <c r="AP4" s="10">
        <f t="shared" si="7"/>
        <v>0</v>
      </c>
      <c r="AQ4" s="10">
        <f t="shared" si="7"/>
        <v>121305</v>
      </c>
      <c r="AR4" s="10">
        <f t="shared" si="7"/>
        <v>1455660</v>
      </c>
      <c r="AS4" s="7">
        <f t="shared" si="7"/>
        <v>22795140</v>
      </c>
      <c r="AT4" s="9">
        <f t="shared" si="7"/>
        <v>36112440</v>
      </c>
      <c r="AU4" s="231"/>
      <c r="AV4" s="73">
        <f t="shared" ref="AV4:BB4" si="8">SUM(AV9)</f>
        <v>9750358.799999997</v>
      </c>
      <c r="AW4" s="10">
        <f t="shared" si="8"/>
        <v>0</v>
      </c>
      <c r="AX4" s="10">
        <f t="shared" si="8"/>
        <v>0</v>
      </c>
      <c r="AY4" s="10">
        <f t="shared" si="8"/>
        <v>166600</v>
      </c>
      <c r="AZ4" s="10">
        <f t="shared" si="8"/>
        <v>0</v>
      </c>
      <c r="BA4" s="10">
        <f t="shared" si="8"/>
        <v>0</v>
      </c>
      <c r="BB4" s="10">
        <f t="shared" si="8"/>
        <v>53550</v>
      </c>
      <c r="BC4" s="9">
        <f>SUM(AV4:BB4)</f>
        <v>9970508.799999997</v>
      </c>
      <c r="BD4" s="67"/>
    </row>
    <row r="5" spans="1:56" s="65" customFormat="1" ht="30.75" customHeight="1" outlineLevel="1" x14ac:dyDescent="0.2">
      <c r="A5" s="1069" t="s">
        <v>44</v>
      </c>
      <c r="B5" s="1070"/>
      <c r="C5" s="1070"/>
      <c r="D5" s="1070"/>
      <c r="E5" s="1070"/>
      <c r="F5" s="1070"/>
      <c r="G5" s="192"/>
      <c r="H5" s="192"/>
      <c r="I5" s="192"/>
      <c r="J5" s="192"/>
      <c r="K5" s="192"/>
      <c r="L5" s="192"/>
      <c r="M5" s="192"/>
      <c r="N5" s="192"/>
      <c r="O5" s="192"/>
      <c r="P5" s="10">
        <f t="shared" ref="P5:AR5" si="9">SUM(P31)</f>
        <v>7307800</v>
      </c>
      <c r="Q5" s="192"/>
      <c r="R5" s="192"/>
      <c r="S5" s="7">
        <f>SUM(S31)</f>
        <v>83963107.671232879</v>
      </c>
      <c r="T5" s="10">
        <f t="shared" si="9"/>
        <v>5200000</v>
      </c>
      <c r="U5" s="10">
        <f t="shared" si="9"/>
        <v>600000</v>
      </c>
      <c r="V5" s="10">
        <f>SUM(V31)</f>
        <v>0</v>
      </c>
      <c r="W5" s="10">
        <f>SUM(W31)</f>
        <v>48</v>
      </c>
      <c r="X5" s="10">
        <f>SUM(X31)</f>
        <v>253985</v>
      </c>
      <c r="Y5" s="10">
        <f t="shared" si="9"/>
        <v>3047820</v>
      </c>
      <c r="Z5" s="10">
        <f t="shared" si="9"/>
        <v>0</v>
      </c>
      <c r="AA5" s="10">
        <f t="shared" si="9"/>
        <v>0</v>
      </c>
      <c r="AB5" s="10">
        <f t="shared" si="9"/>
        <v>4349190.2648401828</v>
      </c>
      <c r="AC5" s="10">
        <f t="shared" si="9"/>
        <v>0</v>
      </c>
      <c r="AD5" s="10">
        <f t="shared" si="9"/>
        <v>80500</v>
      </c>
      <c r="AE5" s="10">
        <f t="shared" si="9"/>
        <v>926000</v>
      </c>
      <c r="AF5" s="10">
        <f t="shared" si="9"/>
        <v>0</v>
      </c>
      <c r="AG5" s="10">
        <f t="shared" si="9"/>
        <v>350000</v>
      </c>
      <c r="AH5" s="10">
        <f t="shared" si="9"/>
        <v>0</v>
      </c>
      <c r="AI5" s="10">
        <f t="shared" si="9"/>
        <v>0</v>
      </c>
      <c r="AJ5" s="10">
        <f t="shared" si="9"/>
        <v>0</v>
      </c>
      <c r="AK5" s="10">
        <f t="shared" si="9"/>
        <v>600000</v>
      </c>
      <c r="AL5" s="8">
        <f>SUM(S5+T5+U5+Y5+Z5+AA5+AB5+AC5+AE5+AG5+AH5+AI5+AK5)</f>
        <v>99036117.936073065</v>
      </c>
      <c r="AM5" s="10">
        <f t="shared" si="9"/>
        <v>0</v>
      </c>
      <c r="AN5" s="7">
        <f>SUM(AM5*12)</f>
        <v>0</v>
      </c>
      <c r="AO5" s="10">
        <f t="shared" si="9"/>
        <v>0</v>
      </c>
      <c r="AP5" s="10">
        <f t="shared" si="9"/>
        <v>0</v>
      </c>
      <c r="AQ5" s="10">
        <f t="shared" si="9"/>
        <v>100000</v>
      </c>
      <c r="AR5" s="10">
        <f t="shared" si="9"/>
        <v>1200000</v>
      </c>
      <c r="AS5" s="7">
        <f>SUM(AS31)</f>
        <v>1300000</v>
      </c>
      <c r="AT5" s="9">
        <f>SUM(AT31)</f>
        <v>99736117.936073065</v>
      </c>
      <c r="AU5" s="231"/>
      <c r="AV5" s="73">
        <f t="shared" ref="AV5:BB5" si="10">SUM(AV31)</f>
        <v>26577751.842739735</v>
      </c>
      <c r="AW5" s="10">
        <f t="shared" si="10"/>
        <v>964500</v>
      </c>
      <c r="AX5" s="10">
        <f t="shared" si="10"/>
        <v>0</v>
      </c>
      <c r="AY5" s="10">
        <f t="shared" si="10"/>
        <v>192780</v>
      </c>
      <c r="AZ5" s="10">
        <f t="shared" si="10"/>
        <v>0</v>
      </c>
      <c r="BA5" s="10">
        <f t="shared" si="10"/>
        <v>0</v>
      </c>
      <c r="BB5" s="10">
        <f t="shared" si="10"/>
        <v>107100</v>
      </c>
      <c r="BC5" s="9">
        <f>SUM(AV5:BB5)</f>
        <v>27842131.842739735</v>
      </c>
      <c r="BD5" s="67"/>
    </row>
    <row r="6" spans="1:56" s="65" customFormat="1" ht="30.75" customHeight="1" outlineLevel="1" x14ac:dyDescent="0.2">
      <c r="A6" s="1069" t="s">
        <v>52</v>
      </c>
      <c r="B6" s="1070"/>
      <c r="C6" s="1070"/>
      <c r="D6" s="1070"/>
      <c r="E6" s="1070"/>
      <c r="F6" s="1070"/>
      <c r="G6" s="192"/>
      <c r="H6" s="192"/>
      <c r="I6" s="192"/>
      <c r="J6" s="192"/>
      <c r="K6" s="192"/>
      <c r="L6" s="192"/>
      <c r="M6" s="192"/>
      <c r="N6" s="192"/>
      <c r="O6" s="192"/>
      <c r="P6" s="10">
        <f t="shared" ref="P6:AK6" si="11">SUM(P60)</f>
        <v>10798500</v>
      </c>
      <c r="Q6" s="192"/>
      <c r="R6" s="192"/>
      <c r="S6" s="10">
        <f t="shared" si="11"/>
        <v>129582156</v>
      </c>
      <c r="T6" s="10">
        <f t="shared" si="11"/>
        <v>10230000</v>
      </c>
      <c r="U6" s="10">
        <f t="shared" si="11"/>
        <v>400000</v>
      </c>
      <c r="V6" s="10">
        <f>SUM(V60)</f>
        <v>0</v>
      </c>
      <c r="W6" s="10">
        <f>SUM(W60)</f>
        <v>0</v>
      </c>
      <c r="X6" s="10">
        <f>SUM(X60)</f>
        <v>0</v>
      </c>
      <c r="Y6" s="10">
        <f t="shared" si="11"/>
        <v>5000000</v>
      </c>
      <c r="Z6" s="10">
        <f t="shared" si="11"/>
        <v>0</v>
      </c>
      <c r="AA6" s="10">
        <f t="shared" si="11"/>
        <v>9058851</v>
      </c>
      <c r="AB6" s="10">
        <f t="shared" si="11"/>
        <v>8380020</v>
      </c>
      <c r="AC6" s="10">
        <f t="shared" si="11"/>
        <v>0</v>
      </c>
      <c r="AD6" s="10">
        <f t="shared" si="11"/>
        <v>102200</v>
      </c>
      <c r="AE6" s="10">
        <f t="shared" si="11"/>
        <v>1082400</v>
      </c>
      <c r="AF6" s="10">
        <f t="shared" si="11"/>
        <v>0</v>
      </c>
      <c r="AG6" s="10">
        <f t="shared" si="11"/>
        <v>0</v>
      </c>
      <c r="AH6" s="10">
        <f t="shared" si="11"/>
        <v>0</v>
      </c>
      <c r="AI6" s="10">
        <f t="shared" si="11"/>
        <v>0</v>
      </c>
      <c r="AJ6" s="10">
        <f t="shared" si="11"/>
        <v>0</v>
      </c>
      <c r="AK6" s="10">
        <f t="shared" si="11"/>
        <v>0</v>
      </c>
      <c r="AL6" s="8">
        <f>SUM(S6+T6+U6+Y6+Z6+AA6+AB6+AC6+AE6+AG6+AH6+AI6+AK6)</f>
        <v>163733427</v>
      </c>
      <c r="AM6" s="10">
        <f>SUM(AM60)</f>
        <v>0</v>
      </c>
      <c r="AN6" s="7">
        <f>SUM(AM6*12)</f>
        <v>0</v>
      </c>
      <c r="AO6" s="10">
        <f>SUM(AO60)</f>
        <v>0</v>
      </c>
      <c r="AP6" s="10">
        <f>SUM(AP60)</f>
        <v>0</v>
      </c>
      <c r="AQ6" s="10">
        <f>SUM(AQ60)</f>
        <v>0</v>
      </c>
      <c r="AR6" s="10">
        <f>SUM(AR60)</f>
        <v>0</v>
      </c>
      <c r="AS6" s="63">
        <f>SUM(AN6,AP6,AR6)</f>
        <v>0</v>
      </c>
      <c r="AT6" s="11">
        <f>SUM(AL6,AS6)</f>
        <v>163733427</v>
      </c>
      <c r="AU6" s="231"/>
      <c r="AV6" s="73">
        <f t="shared" ref="AV6:BB6" si="12">SUM(AV60)</f>
        <v>42750025.290000029</v>
      </c>
      <c r="AW6" s="10">
        <v>1929000</v>
      </c>
      <c r="AX6" s="10">
        <f t="shared" si="12"/>
        <v>0</v>
      </c>
      <c r="AY6" s="10">
        <f t="shared" si="12"/>
        <v>1666000</v>
      </c>
      <c r="AZ6" s="10">
        <f t="shared" si="12"/>
        <v>0</v>
      </c>
      <c r="BA6" s="10">
        <f t="shared" si="12"/>
        <v>0</v>
      </c>
      <c r="BB6" s="10">
        <f t="shared" si="12"/>
        <v>1785000</v>
      </c>
      <c r="BC6" s="9">
        <f>SUM(AV6:BB6)</f>
        <v>48130025.290000029</v>
      </c>
      <c r="BD6" s="67"/>
    </row>
    <row r="7" spans="1:56" s="65" customFormat="1" ht="30.75" customHeight="1" outlineLevel="1" thickBot="1" x14ac:dyDescent="0.25">
      <c r="A7" s="1071" t="s">
        <v>68</v>
      </c>
      <c r="B7" s="1072"/>
      <c r="C7" s="1072"/>
      <c r="D7" s="1072"/>
      <c r="E7" s="1072"/>
      <c r="F7" s="1072"/>
      <c r="G7" s="193"/>
      <c r="H7" s="193"/>
      <c r="I7" s="193"/>
      <c r="J7" s="193"/>
      <c r="K7" s="193"/>
      <c r="L7" s="193"/>
      <c r="M7" s="193"/>
      <c r="N7" s="193"/>
      <c r="O7" s="193"/>
      <c r="P7" s="14">
        <f t="shared" ref="P7" si="13">SUM(P112)</f>
        <v>1009800</v>
      </c>
      <c r="Q7" s="193"/>
      <c r="R7" s="193"/>
      <c r="S7" s="12">
        <f>SUM(S112)</f>
        <v>9959200</v>
      </c>
      <c r="T7" s="14">
        <f t="shared" ref="T7:AK7" si="14">SUM(T112)</f>
        <v>750000</v>
      </c>
      <c r="U7" s="14">
        <f t="shared" si="14"/>
        <v>500000</v>
      </c>
      <c r="V7" s="14">
        <f>SUM(V112)</f>
        <v>0</v>
      </c>
      <c r="W7" s="14">
        <f>SUM(W112)</f>
        <v>0</v>
      </c>
      <c r="X7" s="14">
        <f>SUM(X112)</f>
        <v>0</v>
      </c>
      <c r="Y7" s="14">
        <f t="shared" si="14"/>
        <v>0</v>
      </c>
      <c r="Z7" s="14">
        <f t="shared" si="14"/>
        <v>0</v>
      </c>
      <c r="AA7" s="14">
        <f t="shared" si="14"/>
        <v>0</v>
      </c>
      <c r="AB7" s="14">
        <f t="shared" si="14"/>
        <v>732246.66666666663</v>
      </c>
      <c r="AC7" s="14">
        <f t="shared" si="14"/>
        <v>0</v>
      </c>
      <c r="AD7" s="14">
        <f t="shared" si="14"/>
        <v>0</v>
      </c>
      <c r="AE7" s="14">
        <f t="shared" si="14"/>
        <v>0</v>
      </c>
      <c r="AF7" s="14">
        <f t="shared" si="14"/>
        <v>0</v>
      </c>
      <c r="AG7" s="14">
        <f t="shared" si="14"/>
        <v>100000</v>
      </c>
      <c r="AH7" s="14">
        <f t="shared" si="14"/>
        <v>0</v>
      </c>
      <c r="AI7" s="14">
        <f t="shared" si="14"/>
        <v>0</v>
      </c>
      <c r="AJ7" s="14">
        <f t="shared" si="14"/>
        <v>0</v>
      </c>
      <c r="AK7" s="14">
        <f t="shared" si="14"/>
        <v>0</v>
      </c>
      <c r="AL7" s="13">
        <f>SUM(AL112)</f>
        <v>12041446.666666668</v>
      </c>
      <c r="AM7" s="14">
        <f>SUM(AM112)</f>
        <v>0</v>
      </c>
      <c r="AN7" s="12">
        <f>SUM(AM7*12)</f>
        <v>0</v>
      </c>
      <c r="AO7" s="14">
        <f>SUM(AO112)</f>
        <v>0</v>
      </c>
      <c r="AP7" s="14">
        <f>SUM(AP112)</f>
        <v>0</v>
      </c>
      <c r="AQ7" s="14">
        <f>SUM(AQ112)</f>
        <v>0</v>
      </c>
      <c r="AR7" s="14">
        <f>SUM(AR112)</f>
        <v>1500000</v>
      </c>
      <c r="AS7" s="12">
        <f>SUM(AS112)</f>
        <v>1500000</v>
      </c>
      <c r="AT7" s="15">
        <f>SUM(AL7,AS7)</f>
        <v>13541446.666666668</v>
      </c>
      <c r="AU7" s="231"/>
      <c r="AV7" s="74">
        <f t="shared" ref="AV7:BB7" si="15">SUM(AV112)</f>
        <v>3251190.6000000006</v>
      </c>
      <c r="AW7" s="14">
        <f t="shared" si="15"/>
        <v>0</v>
      </c>
      <c r="AX7" s="14">
        <f t="shared" si="15"/>
        <v>0</v>
      </c>
      <c r="AY7" s="14">
        <f t="shared" si="15"/>
        <v>166600</v>
      </c>
      <c r="AZ7" s="14">
        <f t="shared" si="15"/>
        <v>0</v>
      </c>
      <c r="BA7" s="14">
        <f t="shared" si="15"/>
        <v>0</v>
      </c>
      <c r="BB7" s="14">
        <f t="shared" si="15"/>
        <v>178500</v>
      </c>
      <c r="BC7" s="9">
        <f>SUM(AV7:BB7)</f>
        <v>3596290.6000000006</v>
      </c>
      <c r="BD7" s="67"/>
    </row>
    <row r="8" spans="1:56" s="107" customFormat="1" ht="13.5" thickBot="1" x14ac:dyDescent="0.25">
      <c r="A8" s="194"/>
      <c r="B8" s="194"/>
      <c r="C8" s="194"/>
      <c r="D8" s="194"/>
      <c r="E8" s="194"/>
      <c r="F8" s="195"/>
      <c r="G8" s="196"/>
      <c r="H8" s="196"/>
      <c r="I8" s="196"/>
      <c r="J8" s="196"/>
      <c r="K8" s="196"/>
      <c r="L8" s="197"/>
      <c r="M8" s="198"/>
      <c r="N8" s="199"/>
      <c r="O8" s="197"/>
      <c r="P8" s="197"/>
      <c r="Q8" s="197"/>
      <c r="R8" s="197"/>
      <c r="S8" s="197"/>
      <c r="T8" s="200"/>
      <c r="U8" s="200"/>
      <c r="V8" s="201"/>
      <c r="W8" s="197"/>
      <c r="X8" s="202"/>
      <c r="Y8" s="200"/>
      <c r="Z8" s="197"/>
      <c r="AA8" s="197"/>
      <c r="AB8" s="197"/>
      <c r="AC8" s="197"/>
      <c r="AD8" s="203"/>
      <c r="AE8" s="197"/>
      <c r="AF8" s="203"/>
      <c r="AG8" s="197"/>
      <c r="AH8" s="197"/>
      <c r="AI8" s="197"/>
      <c r="AJ8" s="203"/>
      <c r="AK8" s="197"/>
      <c r="AL8" s="197"/>
      <c r="AM8" s="203"/>
      <c r="AN8" s="197"/>
      <c r="AO8" s="203"/>
      <c r="AP8" s="197"/>
      <c r="AQ8" s="203"/>
      <c r="AR8" s="197"/>
      <c r="AS8" s="197"/>
      <c r="AT8" s="197"/>
      <c r="AU8" s="159"/>
      <c r="AV8" s="203"/>
      <c r="AW8" s="203"/>
      <c r="AX8" s="203"/>
      <c r="AY8" s="203"/>
      <c r="AZ8" s="203"/>
      <c r="BA8" s="203"/>
      <c r="BB8" s="203"/>
      <c r="BC8" s="197"/>
    </row>
    <row r="9" spans="1:56" s="110" customFormat="1" x14ac:dyDescent="0.2">
      <c r="A9" s="1064" t="s">
        <v>1310</v>
      </c>
      <c r="B9" s="1065"/>
      <c r="C9" s="1065"/>
      <c r="D9" s="1065"/>
      <c r="E9" s="1065"/>
      <c r="F9" s="1066"/>
      <c r="G9" s="17"/>
      <c r="H9" s="17"/>
      <c r="I9" s="17"/>
      <c r="J9" s="17"/>
      <c r="K9" s="17"/>
      <c r="L9" s="17"/>
      <c r="M9" s="17"/>
      <c r="N9" s="17"/>
      <c r="O9" s="17"/>
      <c r="P9" s="17">
        <f t="shared" ref="P9" si="16">SUM(P10:P29)</f>
        <v>920200</v>
      </c>
      <c r="Q9" s="17"/>
      <c r="R9" s="17"/>
      <c r="S9" s="17">
        <f>SUM(S10:S29)</f>
        <v>11042400</v>
      </c>
      <c r="T9" s="17">
        <f t="shared" ref="T9:AK9" si="17">SUM(T10:T29)</f>
        <v>650000</v>
      </c>
      <c r="U9" s="17">
        <f t="shared" si="17"/>
        <v>0</v>
      </c>
      <c r="V9" s="17">
        <f>SUM(V10:V29)</f>
        <v>0</v>
      </c>
      <c r="W9" s="17">
        <f>SUM(W10:W29)</f>
        <v>0</v>
      </c>
      <c r="X9" s="17">
        <f>SUM(X10:X29)</f>
        <v>0</v>
      </c>
      <c r="Y9" s="17">
        <f t="shared" si="17"/>
        <v>0</v>
      </c>
      <c r="Z9" s="17">
        <f t="shared" si="17"/>
        <v>0</v>
      </c>
      <c r="AA9" s="17">
        <f t="shared" si="17"/>
        <v>0</v>
      </c>
      <c r="AB9" s="17">
        <f t="shared" si="17"/>
        <v>844900</v>
      </c>
      <c r="AC9" s="17">
        <f t="shared" si="17"/>
        <v>0</v>
      </c>
      <c r="AD9" s="17">
        <f t="shared" si="17"/>
        <v>40000</v>
      </c>
      <c r="AE9" s="17">
        <f t="shared" si="17"/>
        <v>480000</v>
      </c>
      <c r="AF9" s="17">
        <f t="shared" si="17"/>
        <v>0</v>
      </c>
      <c r="AG9" s="17">
        <f t="shared" si="17"/>
        <v>0</v>
      </c>
      <c r="AH9" s="17">
        <f t="shared" si="17"/>
        <v>0</v>
      </c>
      <c r="AI9" s="17">
        <f t="shared" si="17"/>
        <v>0</v>
      </c>
      <c r="AJ9" s="17">
        <f t="shared" si="17"/>
        <v>25000</v>
      </c>
      <c r="AK9" s="17">
        <f t="shared" si="17"/>
        <v>300000</v>
      </c>
      <c r="AL9" s="17">
        <f t="shared" ref="AL9:AT9" si="18">SUM(AL10:AL29)</f>
        <v>13317300</v>
      </c>
      <c r="AM9" s="17">
        <f t="shared" si="18"/>
        <v>1778290</v>
      </c>
      <c r="AN9" s="17">
        <f t="shared" si="18"/>
        <v>21339480</v>
      </c>
      <c r="AO9" s="17">
        <f t="shared" si="18"/>
        <v>0</v>
      </c>
      <c r="AP9" s="17">
        <f t="shared" si="18"/>
        <v>0</v>
      </c>
      <c r="AQ9" s="17">
        <f t="shared" si="18"/>
        <v>121305</v>
      </c>
      <c r="AR9" s="17">
        <f t="shared" si="18"/>
        <v>1455660</v>
      </c>
      <c r="AS9" s="17">
        <f t="shared" si="18"/>
        <v>22795140</v>
      </c>
      <c r="AT9" s="18">
        <f t="shared" si="18"/>
        <v>36112440</v>
      </c>
      <c r="AU9" s="230"/>
      <c r="AV9" s="16">
        <f t="shared" ref="AV9:BA9" si="19">SUM(AV10:AV29)</f>
        <v>9750358.799999997</v>
      </c>
      <c r="AW9" s="17">
        <f t="shared" si="19"/>
        <v>0</v>
      </c>
      <c r="AX9" s="17">
        <f t="shared" si="19"/>
        <v>0</v>
      </c>
      <c r="AY9" s="17">
        <f t="shared" si="19"/>
        <v>166600</v>
      </c>
      <c r="AZ9" s="17">
        <f t="shared" si="19"/>
        <v>0</v>
      </c>
      <c r="BA9" s="17">
        <f t="shared" si="19"/>
        <v>0</v>
      </c>
      <c r="BB9" s="17">
        <f>SUM(AK9*1.19*0.15)</f>
        <v>53550</v>
      </c>
      <c r="BC9" s="18">
        <f>SUM(AV9:BB9)</f>
        <v>9970508.799999997</v>
      </c>
      <c r="BD9" s="109"/>
    </row>
    <row r="10" spans="1:56" s="104" customFormat="1" ht="15" customHeight="1" x14ac:dyDescent="0.2">
      <c r="A10" s="166"/>
      <c r="B10" s="167" t="s">
        <v>39</v>
      </c>
      <c r="C10" s="168"/>
      <c r="D10" s="54"/>
      <c r="E10" s="54"/>
      <c r="F10" s="168"/>
      <c r="G10" s="19"/>
      <c r="H10" s="19"/>
      <c r="I10" s="19"/>
      <c r="J10" s="19"/>
      <c r="K10" s="19"/>
      <c r="L10" s="20"/>
      <c r="M10" s="21"/>
      <c r="N10" s="22"/>
      <c r="O10" s="20"/>
      <c r="P10" s="20"/>
      <c r="Q10" s="25">
        <v>12</v>
      </c>
      <c r="R10" s="20"/>
      <c r="S10" s="20"/>
      <c r="T10" s="26"/>
      <c r="U10" s="26"/>
      <c r="V10" s="23"/>
      <c r="W10" s="20"/>
      <c r="X10" s="24"/>
      <c r="Y10" s="26"/>
      <c r="Z10" s="20"/>
      <c r="AA10" s="20"/>
      <c r="AB10" s="188">
        <f>(168980*Q10)/12</f>
        <v>168980</v>
      </c>
      <c r="AC10" s="20"/>
      <c r="AD10" s="19"/>
      <c r="AE10" s="26"/>
      <c r="AH10" s="20"/>
      <c r="AI10" s="20"/>
      <c r="AJ10" s="20">
        <v>25000</v>
      </c>
      <c r="AK10" s="20">
        <f>SUM(AJ10*12)</f>
        <v>300000</v>
      </c>
      <c r="AL10" s="62">
        <f>SUM(S10,T10,U10,Y10,Z10,AA10,AB10,AC10,AE10,AG10,AH10,AI10,AK10)</f>
        <v>468980</v>
      </c>
      <c r="AM10" s="24">
        <v>448700</v>
      </c>
      <c r="AN10" s="20">
        <f>SUM(AM10*Q10)</f>
        <v>5384400</v>
      </c>
      <c r="AO10" s="20"/>
      <c r="AP10" s="20"/>
      <c r="AQ10" s="104">
        <v>67305</v>
      </c>
      <c r="AR10" s="20">
        <f>SUM(AQ10*12)</f>
        <v>807660</v>
      </c>
      <c r="AS10" s="62">
        <f>SUM(AN10,AP10,AR10)</f>
        <v>6192060</v>
      </c>
      <c r="AT10" s="11">
        <f>SUM(AL10+AS10)</f>
        <v>6661040</v>
      </c>
      <c r="AU10" s="232"/>
      <c r="AV10" s="27">
        <f t="shared" ref="AV10:AV29" si="20">SUM(AT10*0.27)</f>
        <v>1798480.8</v>
      </c>
      <c r="AW10" s="20"/>
      <c r="AX10" s="20"/>
      <c r="AY10" s="20">
        <v>33320</v>
      </c>
      <c r="AZ10" s="20"/>
      <c r="BA10" s="20"/>
      <c r="BB10" s="20">
        <v>35700</v>
      </c>
      <c r="BC10" s="123">
        <f t="shared" ref="BC10:BC25" si="21">SUM(AV10:BB10)</f>
        <v>1867500.8</v>
      </c>
      <c r="BD10" s="105"/>
    </row>
    <row r="11" spans="1:56" s="104" customFormat="1" ht="15" customHeight="1" x14ac:dyDescent="0.2">
      <c r="A11" s="166"/>
      <c r="B11" s="167" t="s">
        <v>39</v>
      </c>
      <c r="C11" s="168"/>
      <c r="D11" s="54"/>
      <c r="E11" s="54"/>
      <c r="F11" s="168"/>
      <c r="G11" s="19"/>
      <c r="H11" s="19"/>
      <c r="I11" s="19"/>
      <c r="J11" s="19"/>
      <c r="K11" s="19"/>
      <c r="L11" s="20"/>
      <c r="M11" s="21"/>
      <c r="N11" s="22"/>
      <c r="O11" s="20"/>
      <c r="P11" s="20"/>
      <c r="Q11" s="25">
        <v>12</v>
      </c>
      <c r="R11" s="20"/>
      <c r="S11" s="20"/>
      <c r="T11" s="20"/>
      <c r="U11" s="20"/>
      <c r="V11" s="23"/>
      <c r="W11" s="20"/>
      <c r="X11" s="24"/>
      <c r="Y11" s="20"/>
      <c r="Z11" s="20"/>
      <c r="AA11" s="20"/>
      <c r="AB11" s="188"/>
      <c r="AC11" s="20"/>
      <c r="AD11" s="19"/>
      <c r="AE11" s="26"/>
      <c r="AH11" s="20"/>
      <c r="AI11" s="20"/>
      <c r="AJ11" s="20"/>
      <c r="AK11" s="20"/>
      <c r="AL11" s="62">
        <f t="shared" ref="AL11:AL29" si="22">SUM(S11,T11,U11,Y11,Z11,AA11,AB11,AC11,AE11,AG11,AH11,AI11,AK11)</f>
        <v>0</v>
      </c>
      <c r="AM11" s="24">
        <v>157600</v>
      </c>
      <c r="AN11" s="20">
        <f t="shared" ref="AN11:AN25" si="23">SUM(AM11*Q11)</f>
        <v>1891200</v>
      </c>
      <c r="AO11" s="20"/>
      <c r="AP11" s="20"/>
      <c r="AQ11" s="104">
        <v>27000</v>
      </c>
      <c r="AR11" s="20">
        <f>SUM(AQ11*12)</f>
        <v>324000</v>
      </c>
      <c r="AS11" s="62">
        <f t="shared" ref="AS11:AS25" si="24">SUM(AN11,AP11,AR11)</f>
        <v>2215200</v>
      </c>
      <c r="AT11" s="11">
        <f t="shared" ref="AT11:AT25" si="25">SUM(AL11+AS11)</f>
        <v>2215200</v>
      </c>
      <c r="AU11" s="232"/>
      <c r="AV11" s="27">
        <f t="shared" si="20"/>
        <v>598104</v>
      </c>
      <c r="AW11" s="20"/>
      <c r="AX11" s="20"/>
      <c r="AY11" s="20"/>
      <c r="AZ11" s="20"/>
      <c r="BA11" s="20"/>
      <c r="BB11" s="20"/>
      <c r="BC11" s="123">
        <f t="shared" si="21"/>
        <v>598104</v>
      </c>
      <c r="BD11" s="105"/>
    </row>
    <row r="12" spans="1:56" s="104" customFormat="1" ht="15" customHeight="1" x14ac:dyDescent="0.2">
      <c r="A12" s="166"/>
      <c r="B12" s="167" t="s">
        <v>39</v>
      </c>
      <c r="C12" s="168"/>
      <c r="D12" s="54"/>
      <c r="E12" s="54"/>
      <c r="F12" s="168"/>
      <c r="G12" s="19"/>
      <c r="H12" s="28"/>
      <c r="I12" s="28"/>
      <c r="J12" s="19"/>
      <c r="K12" s="19"/>
      <c r="L12" s="20"/>
      <c r="M12" s="21"/>
      <c r="N12" s="22"/>
      <c r="O12" s="20"/>
      <c r="P12" s="20"/>
      <c r="Q12" s="25">
        <v>12</v>
      </c>
      <c r="R12" s="20"/>
      <c r="S12" s="20"/>
      <c r="T12" s="20"/>
      <c r="U12" s="20"/>
      <c r="V12" s="23"/>
      <c r="W12" s="20"/>
      <c r="X12" s="24"/>
      <c r="Y12" s="20"/>
      <c r="Z12" s="20"/>
      <c r="AA12" s="20"/>
      <c r="AB12" s="188"/>
      <c r="AC12" s="20"/>
      <c r="AD12" s="28"/>
      <c r="AE12" s="26"/>
      <c r="AH12" s="20"/>
      <c r="AI12" s="20"/>
      <c r="AJ12" s="20"/>
      <c r="AK12" s="20"/>
      <c r="AL12" s="62">
        <f t="shared" si="22"/>
        <v>0</v>
      </c>
      <c r="AM12" s="24">
        <v>180000</v>
      </c>
      <c r="AN12" s="20">
        <f t="shared" si="23"/>
        <v>2160000</v>
      </c>
      <c r="AO12" s="20"/>
      <c r="AP12" s="20"/>
      <c r="AQ12" s="104">
        <v>27000</v>
      </c>
      <c r="AR12" s="20">
        <f>SUM(AQ12*12)</f>
        <v>324000</v>
      </c>
      <c r="AS12" s="62">
        <f t="shared" si="24"/>
        <v>2484000</v>
      </c>
      <c r="AT12" s="11">
        <f t="shared" si="25"/>
        <v>2484000</v>
      </c>
      <c r="AU12" s="232"/>
      <c r="AV12" s="27">
        <f t="shared" si="20"/>
        <v>670680</v>
      </c>
      <c r="AW12" s="20"/>
      <c r="AX12" s="20"/>
      <c r="AY12" s="20"/>
      <c r="AZ12" s="20"/>
      <c r="BA12" s="20"/>
      <c r="BB12" s="20"/>
      <c r="BC12" s="123">
        <f t="shared" si="21"/>
        <v>670680</v>
      </c>
      <c r="BD12" s="105"/>
    </row>
    <row r="13" spans="1:56" s="104" customFormat="1" ht="15" customHeight="1" x14ac:dyDescent="0.2">
      <c r="A13" s="166"/>
      <c r="B13" s="167" t="s">
        <v>39</v>
      </c>
      <c r="C13" s="168"/>
      <c r="D13" s="54"/>
      <c r="E13" s="54"/>
      <c r="F13" s="168"/>
      <c r="G13" s="19"/>
      <c r="H13" s="19"/>
      <c r="I13" s="19"/>
      <c r="J13" s="19"/>
      <c r="K13" s="19"/>
      <c r="L13" s="20"/>
      <c r="M13" s="21"/>
      <c r="N13" s="22"/>
      <c r="O13" s="20"/>
      <c r="P13" s="20"/>
      <c r="Q13" s="25">
        <v>12</v>
      </c>
      <c r="R13" s="20"/>
      <c r="S13" s="20"/>
      <c r="T13" s="20"/>
      <c r="U13" s="20"/>
      <c r="V13" s="23"/>
      <c r="W13" s="20"/>
      <c r="X13" s="24"/>
      <c r="Y13" s="20"/>
      <c r="Z13" s="20"/>
      <c r="AA13" s="20"/>
      <c r="AB13" s="188"/>
      <c r="AC13" s="20"/>
      <c r="AD13" s="19"/>
      <c r="AE13" s="26"/>
      <c r="AG13" s="20"/>
      <c r="AH13" s="20"/>
      <c r="AI13" s="20"/>
      <c r="AJ13" s="20"/>
      <c r="AK13" s="20"/>
      <c r="AL13" s="62">
        <f t="shared" si="22"/>
        <v>0</v>
      </c>
      <c r="AM13" s="24">
        <v>100870</v>
      </c>
      <c r="AN13" s="20">
        <f t="shared" si="23"/>
        <v>1210440</v>
      </c>
      <c r="AO13" s="20"/>
      <c r="AP13" s="20"/>
      <c r="AQ13" s="20"/>
      <c r="AR13" s="20"/>
      <c r="AS13" s="62">
        <f t="shared" si="24"/>
        <v>1210440</v>
      </c>
      <c r="AT13" s="11">
        <f t="shared" si="25"/>
        <v>1210440</v>
      </c>
      <c r="AU13" s="232"/>
      <c r="AV13" s="27">
        <f t="shared" si="20"/>
        <v>326818.80000000005</v>
      </c>
      <c r="AW13" s="20"/>
      <c r="AX13" s="20"/>
      <c r="AY13" s="20"/>
      <c r="AZ13" s="20"/>
      <c r="BA13" s="20"/>
      <c r="BB13" s="20"/>
      <c r="BC13" s="123">
        <f t="shared" si="21"/>
        <v>326818.80000000005</v>
      </c>
      <c r="BD13" s="105"/>
    </row>
    <row r="14" spans="1:56" s="104" customFormat="1" ht="15" customHeight="1" x14ac:dyDescent="0.2">
      <c r="A14" s="166"/>
      <c r="B14" s="167" t="s">
        <v>39</v>
      </c>
      <c r="C14" s="168"/>
      <c r="D14" s="54"/>
      <c r="E14" s="54"/>
      <c r="F14" s="168"/>
      <c r="G14" s="19"/>
      <c r="H14" s="19"/>
      <c r="I14" s="19"/>
      <c r="J14" s="19"/>
      <c r="K14" s="19"/>
      <c r="L14" s="20"/>
      <c r="M14" s="21"/>
      <c r="N14" s="22"/>
      <c r="O14" s="20"/>
      <c r="P14" s="20"/>
      <c r="Q14" s="25">
        <v>12</v>
      </c>
      <c r="R14" s="20"/>
      <c r="S14" s="20"/>
      <c r="T14" s="26"/>
      <c r="U14" s="26"/>
      <c r="V14" s="23"/>
      <c r="W14" s="20"/>
      <c r="X14" s="24"/>
      <c r="Y14" s="26"/>
      <c r="Z14" s="20"/>
      <c r="AA14" s="20"/>
      <c r="AB14" s="188"/>
      <c r="AC14" s="20"/>
      <c r="AD14" s="19"/>
      <c r="AE14" s="26"/>
      <c r="AG14" s="20"/>
      <c r="AH14" s="20"/>
      <c r="AI14" s="20"/>
      <c r="AJ14" s="20"/>
      <c r="AK14" s="20"/>
      <c r="AL14" s="62">
        <f t="shared" si="22"/>
        <v>0</v>
      </c>
      <c r="AM14" s="24">
        <v>132170</v>
      </c>
      <c r="AN14" s="20">
        <f t="shared" si="23"/>
        <v>1586040</v>
      </c>
      <c r="AO14" s="20"/>
      <c r="AP14" s="20"/>
      <c r="AQ14" s="20"/>
      <c r="AR14" s="20"/>
      <c r="AS14" s="62">
        <f t="shared" si="24"/>
        <v>1586040</v>
      </c>
      <c r="AT14" s="11">
        <f t="shared" si="25"/>
        <v>1586040</v>
      </c>
      <c r="AU14" s="232"/>
      <c r="AV14" s="27">
        <f t="shared" si="20"/>
        <v>428230.80000000005</v>
      </c>
      <c r="AW14" s="20"/>
      <c r="AX14" s="20"/>
      <c r="AY14" s="20"/>
      <c r="AZ14" s="20"/>
      <c r="BA14" s="20"/>
      <c r="BB14" s="20"/>
      <c r="BC14" s="123">
        <f t="shared" si="21"/>
        <v>428230.80000000005</v>
      </c>
      <c r="BD14" s="105"/>
    </row>
    <row r="15" spans="1:56" s="104" customFormat="1" ht="15" customHeight="1" x14ac:dyDescent="0.2">
      <c r="A15" s="166"/>
      <c r="B15" s="167" t="s">
        <v>39</v>
      </c>
      <c r="C15" s="168"/>
      <c r="D15" s="54"/>
      <c r="E15" s="54"/>
      <c r="F15" s="168"/>
      <c r="G15" s="19"/>
      <c r="H15" s="19"/>
      <c r="I15" s="19"/>
      <c r="J15" s="19"/>
      <c r="K15" s="19"/>
      <c r="L15" s="20"/>
      <c r="M15" s="21"/>
      <c r="N15" s="22"/>
      <c r="O15" s="20"/>
      <c r="P15" s="20"/>
      <c r="Q15" s="25">
        <v>12</v>
      </c>
      <c r="R15" s="20"/>
      <c r="S15" s="20"/>
      <c r="T15" s="20"/>
      <c r="U15" s="20"/>
      <c r="V15" s="23"/>
      <c r="W15" s="20"/>
      <c r="X15" s="24"/>
      <c r="Y15" s="20"/>
      <c r="Z15" s="20"/>
      <c r="AA15" s="20"/>
      <c r="AB15" s="188"/>
      <c r="AC15" s="20"/>
      <c r="AD15" s="19"/>
      <c r="AE15" s="26"/>
      <c r="AG15" s="20"/>
      <c r="AH15" s="20"/>
      <c r="AI15" s="20"/>
      <c r="AJ15" s="20"/>
      <c r="AK15" s="20"/>
      <c r="AL15" s="62">
        <f t="shared" si="22"/>
        <v>0</v>
      </c>
      <c r="AM15" s="24">
        <v>100870</v>
      </c>
      <c r="AN15" s="20">
        <f t="shared" si="23"/>
        <v>1210440</v>
      </c>
      <c r="AO15" s="20"/>
      <c r="AP15" s="20"/>
      <c r="AQ15" s="20"/>
      <c r="AR15" s="20"/>
      <c r="AS15" s="62">
        <f t="shared" si="24"/>
        <v>1210440</v>
      </c>
      <c r="AT15" s="11">
        <f t="shared" si="25"/>
        <v>1210440</v>
      </c>
      <c r="AU15" s="232"/>
      <c r="AV15" s="27">
        <f t="shared" si="20"/>
        <v>326818.80000000005</v>
      </c>
      <c r="AW15" s="20"/>
      <c r="AX15" s="20"/>
      <c r="AY15" s="20"/>
      <c r="AZ15" s="20"/>
      <c r="BA15" s="20"/>
      <c r="BB15" s="20"/>
      <c r="BC15" s="123">
        <f t="shared" si="21"/>
        <v>326818.80000000005</v>
      </c>
      <c r="BD15" s="105"/>
    </row>
    <row r="16" spans="1:56" s="104" customFormat="1" ht="15" customHeight="1" x14ac:dyDescent="0.2">
      <c r="A16" s="166"/>
      <c r="B16" s="167" t="s">
        <v>39</v>
      </c>
      <c r="C16" s="168"/>
      <c r="D16" s="54"/>
      <c r="E16" s="54"/>
      <c r="F16" s="168"/>
      <c r="G16" s="19"/>
      <c r="H16" s="28"/>
      <c r="I16" s="28"/>
      <c r="J16" s="19"/>
      <c r="K16" s="19"/>
      <c r="L16" s="20"/>
      <c r="M16" s="21"/>
      <c r="N16" s="22"/>
      <c r="O16" s="20"/>
      <c r="P16" s="20"/>
      <c r="Q16" s="25">
        <v>12</v>
      </c>
      <c r="R16" s="20"/>
      <c r="S16" s="20"/>
      <c r="T16" s="20"/>
      <c r="U16" s="20"/>
      <c r="V16" s="23"/>
      <c r="W16" s="20"/>
      <c r="X16" s="24"/>
      <c r="Y16" s="20"/>
      <c r="Z16" s="20"/>
      <c r="AA16" s="20"/>
      <c r="AB16" s="188"/>
      <c r="AC16" s="20"/>
      <c r="AD16" s="28"/>
      <c r="AE16" s="26"/>
      <c r="AG16" s="20"/>
      <c r="AH16" s="20"/>
      <c r="AI16" s="20"/>
      <c r="AJ16" s="20"/>
      <c r="AK16" s="20"/>
      <c r="AL16" s="62">
        <f t="shared" si="22"/>
        <v>0</v>
      </c>
      <c r="AM16" s="24">
        <v>100870</v>
      </c>
      <c r="AN16" s="20">
        <f t="shared" si="23"/>
        <v>1210440</v>
      </c>
      <c r="AO16" s="20"/>
      <c r="AP16" s="20"/>
      <c r="AQ16" s="20"/>
      <c r="AR16" s="20"/>
      <c r="AS16" s="62">
        <f t="shared" si="24"/>
        <v>1210440</v>
      </c>
      <c r="AT16" s="11">
        <f t="shared" si="25"/>
        <v>1210440</v>
      </c>
      <c r="AU16" s="232"/>
      <c r="AV16" s="27">
        <f t="shared" si="20"/>
        <v>326818.80000000005</v>
      </c>
      <c r="AW16" s="20"/>
      <c r="AX16" s="20"/>
      <c r="AY16" s="20"/>
      <c r="AZ16" s="20"/>
      <c r="BA16" s="20"/>
      <c r="BB16" s="20"/>
      <c r="BC16" s="123">
        <f t="shared" si="21"/>
        <v>326818.80000000005</v>
      </c>
      <c r="BD16" s="105"/>
    </row>
    <row r="17" spans="1:56" s="104" customFormat="1" ht="15" customHeight="1" x14ac:dyDescent="0.2">
      <c r="A17" s="166"/>
      <c r="B17" s="167" t="s">
        <v>39</v>
      </c>
      <c r="C17" s="168"/>
      <c r="D17" s="54"/>
      <c r="E17" s="54"/>
      <c r="F17" s="168"/>
      <c r="G17" s="19"/>
      <c r="H17" s="19"/>
      <c r="I17" s="19"/>
      <c r="J17" s="19"/>
      <c r="K17" s="19"/>
      <c r="L17" s="20"/>
      <c r="M17" s="21"/>
      <c r="N17" s="22"/>
      <c r="O17" s="20"/>
      <c r="P17" s="20"/>
      <c r="Q17" s="25">
        <v>12</v>
      </c>
      <c r="R17" s="20"/>
      <c r="S17" s="20"/>
      <c r="T17" s="20"/>
      <c r="U17" s="20"/>
      <c r="V17" s="23"/>
      <c r="W17" s="20"/>
      <c r="X17" s="24"/>
      <c r="Y17" s="20"/>
      <c r="Z17" s="20"/>
      <c r="AA17" s="20"/>
      <c r="AB17" s="188"/>
      <c r="AC17" s="20"/>
      <c r="AD17" s="19"/>
      <c r="AE17" s="26"/>
      <c r="AG17" s="20"/>
      <c r="AH17" s="20"/>
      <c r="AI17" s="20"/>
      <c r="AJ17" s="20"/>
      <c r="AK17" s="20"/>
      <c r="AL17" s="62">
        <f t="shared" si="22"/>
        <v>0</v>
      </c>
      <c r="AM17" s="24">
        <v>132170</v>
      </c>
      <c r="AN17" s="20">
        <f t="shared" si="23"/>
        <v>1586040</v>
      </c>
      <c r="AO17" s="20"/>
      <c r="AP17" s="20"/>
      <c r="AQ17" s="20"/>
      <c r="AR17" s="20"/>
      <c r="AS17" s="62">
        <f t="shared" si="24"/>
        <v>1586040</v>
      </c>
      <c r="AT17" s="11">
        <f t="shared" si="25"/>
        <v>1586040</v>
      </c>
      <c r="AU17" s="232"/>
      <c r="AV17" s="27">
        <f t="shared" si="20"/>
        <v>428230.80000000005</v>
      </c>
      <c r="AW17" s="20"/>
      <c r="AX17" s="20"/>
      <c r="AY17" s="20"/>
      <c r="AZ17" s="20"/>
      <c r="BA17" s="20"/>
      <c r="BB17" s="20"/>
      <c r="BC17" s="123">
        <f t="shared" si="21"/>
        <v>428230.80000000005</v>
      </c>
      <c r="BD17" s="105"/>
    </row>
    <row r="18" spans="1:56" s="104" customFormat="1" ht="15" customHeight="1" x14ac:dyDescent="0.2">
      <c r="A18" s="166"/>
      <c r="B18" s="167" t="s">
        <v>39</v>
      </c>
      <c r="C18" s="168"/>
      <c r="D18" s="54"/>
      <c r="E18" s="54"/>
      <c r="F18" s="168"/>
      <c r="G18" s="19"/>
      <c r="H18" s="19"/>
      <c r="I18" s="19"/>
      <c r="J18" s="19"/>
      <c r="K18" s="19"/>
      <c r="L18" s="20"/>
      <c r="M18" s="21"/>
      <c r="N18" s="22"/>
      <c r="O18" s="20"/>
      <c r="P18" s="20"/>
      <c r="Q18" s="25">
        <v>12</v>
      </c>
      <c r="R18" s="20"/>
      <c r="S18" s="20"/>
      <c r="T18" s="26"/>
      <c r="U18" s="26"/>
      <c r="V18" s="23"/>
      <c r="W18" s="20"/>
      <c r="X18" s="24"/>
      <c r="Y18" s="26"/>
      <c r="Z18" s="20"/>
      <c r="AA18" s="20"/>
      <c r="AB18" s="188"/>
      <c r="AC18" s="20"/>
      <c r="AD18" s="19"/>
      <c r="AE18" s="26"/>
      <c r="AG18" s="20"/>
      <c r="AH18" s="20"/>
      <c r="AI18" s="20"/>
      <c r="AJ18" s="20"/>
      <c r="AK18" s="20"/>
      <c r="AL18" s="62">
        <f t="shared" si="22"/>
        <v>0</v>
      </c>
      <c r="AM18" s="24">
        <v>132170</v>
      </c>
      <c r="AN18" s="20">
        <f t="shared" si="23"/>
        <v>1586040</v>
      </c>
      <c r="AO18" s="20"/>
      <c r="AP18" s="20"/>
      <c r="AQ18" s="20"/>
      <c r="AR18" s="20"/>
      <c r="AS18" s="62">
        <f t="shared" si="24"/>
        <v>1586040</v>
      </c>
      <c r="AT18" s="11">
        <f t="shared" si="25"/>
        <v>1586040</v>
      </c>
      <c r="AU18" s="232"/>
      <c r="AV18" s="27">
        <f t="shared" si="20"/>
        <v>428230.80000000005</v>
      </c>
      <c r="AW18" s="20"/>
      <c r="AX18" s="20"/>
      <c r="AY18" s="20"/>
      <c r="AZ18" s="20"/>
      <c r="BA18" s="20"/>
      <c r="BB18" s="20"/>
      <c r="BC18" s="123">
        <f t="shared" si="21"/>
        <v>428230.80000000005</v>
      </c>
      <c r="BD18" s="105"/>
    </row>
    <row r="19" spans="1:56" s="104" customFormat="1" ht="15" customHeight="1" x14ac:dyDescent="0.2">
      <c r="A19" s="166"/>
      <c r="B19" s="167" t="s">
        <v>39</v>
      </c>
      <c r="C19" s="168"/>
      <c r="D19" s="54"/>
      <c r="E19" s="54"/>
      <c r="F19" s="168"/>
      <c r="G19" s="19"/>
      <c r="H19" s="19"/>
      <c r="I19" s="19"/>
      <c r="J19" s="19"/>
      <c r="K19" s="19"/>
      <c r="L19" s="20"/>
      <c r="M19" s="21"/>
      <c r="N19" s="22"/>
      <c r="O19" s="20"/>
      <c r="P19" s="20"/>
      <c r="Q19" s="25">
        <v>12</v>
      </c>
      <c r="R19" s="20"/>
      <c r="S19" s="20"/>
      <c r="T19" s="20"/>
      <c r="U19" s="20"/>
      <c r="V19" s="23"/>
      <c r="W19" s="20"/>
      <c r="X19" s="24"/>
      <c r="Y19" s="20"/>
      <c r="Z19" s="20"/>
      <c r="AA19" s="20"/>
      <c r="AB19" s="188"/>
      <c r="AC19" s="20"/>
      <c r="AD19" s="19"/>
      <c r="AE19" s="26"/>
      <c r="AG19" s="20"/>
      <c r="AH19" s="20"/>
      <c r="AI19" s="20"/>
      <c r="AJ19" s="20"/>
      <c r="AK19" s="20"/>
      <c r="AL19" s="62">
        <f t="shared" si="22"/>
        <v>0</v>
      </c>
      <c r="AM19" s="24">
        <v>100870</v>
      </c>
      <c r="AN19" s="20">
        <f t="shared" si="23"/>
        <v>1210440</v>
      </c>
      <c r="AO19" s="20"/>
      <c r="AP19" s="20"/>
      <c r="AQ19" s="20"/>
      <c r="AR19" s="20"/>
      <c r="AS19" s="62">
        <f t="shared" si="24"/>
        <v>1210440</v>
      </c>
      <c r="AT19" s="11">
        <f t="shared" si="25"/>
        <v>1210440</v>
      </c>
      <c r="AU19" s="232"/>
      <c r="AV19" s="27">
        <f t="shared" si="20"/>
        <v>326818.80000000005</v>
      </c>
      <c r="AW19" s="20"/>
      <c r="AX19" s="20"/>
      <c r="AY19" s="20"/>
      <c r="AZ19" s="20"/>
      <c r="BA19" s="20"/>
      <c r="BB19" s="20"/>
      <c r="BC19" s="123">
        <f t="shared" si="21"/>
        <v>326818.80000000005</v>
      </c>
      <c r="BD19" s="105"/>
    </row>
    <row r="20" spans="1:56" s="104" customFormat="1" ht="15" customHeight="1" x14ac:dyDescent="0.2">
      <c r="A20" s="166"/>
      <c r="B20" s="167" t="s">
        <v>39</v>
      </c>
      <c r="C20" s="168"/>
      <c r="D20" s="54"/>
      <c r="E20" s="54"/>
      <c r="F20" s="168"/>
      <c r="G20" s="19"/>
      <c r="H20" s="19"/>
      <c r="I20" s="19"/>
      <c r="J20" s="19"/>
      <c r="K20" s="19"/>
      <c r="L20" s="20"/>
      <c r="M20" s="21"/>
      <c r="N20" s="22"/>
      <c r="O20" s="20"/>
      <c r="P20" s="20"/>
      <c r="Q20" s="25">
        <v>12</v>
      </c>
      <c r="R20" s="20"/>
      <c r="S20" s="20"/>
      <c r="T20" s="20"/>
      <c r="U20" s="20"/>
      <c r="V20" s="23"/>
      <c r="W20" s="20"/>
      <c r="X20" s="24"/>
      <c r="Y20" s="20"/>
      <c r="Z20" s="20"/>
      <c r="AA20" s="20"/>
      <c r="AB20" s="188"/>
      <c r="AC20" s="20"/>
      <c r="AD20" s="19"/>
      <c r="AE20" s="26"/>
      <c r="AG20" s="20"/>
      <c r="AH20" s="20"/>
      <c r="AI20" s="20"/>
      <c r="AJ20" s="20"/>
      <c r="AK20" s="20"/>
      <c r="AL20" s="62">
        <f t="shared" si="22"/>
        <v>0</v>
      </c>
      <c r="AM20" s="24">
        <v>32000</v>
      </c>
      <c r="AN20" s="20">
        <f t="shared" si="23"/>
        <v>384000</v>
      </c>
      <c r="AO20" s="20"/>
      <c r="AP20" s="20"/>
      <c r="AQ20" s="20"/>
      <c r="AR20" s="20"/>
      <c r="AS20" s="62">
        <f t="shared" si="24"/>
        <v>384000</v>
      </c>
      <c r="AT20" s="11">
        <f t="shared" si="25"/>
        <v>384000</v>
      </c>
      <c r="AU20" s="232"/>
      <c r="AV20" s="27">
        <f t="shared" si="20"/>
        <v>103680</v>
      </c>
      <c r="AW20" s="20"/>
      <c r="AX20" s="20"/>
      <c r="AY20" s="20"/>
      <c r="AZ20" s="20"/>
      <c r="BA20" s="20"/>
      <c r="BB20" s="20"/>
      <c r="BC20" s="123">
        <f t="shared" si="21"/>
        <v>103680</v>
      </c>
      <c r="BD20" s="105"/>
    </row>
    <row r="21" spans="1:56" s="104" customFormat="1" ht="15" customHeight="1" x14ac:dyDescent="0.2">
      <c r="A21" s="166"/>
      <c r="B21" s="167" t="s">
        <v>39</v>
      </c>
      <c r="C21" s="168"/>
      <c r="D21" s="54"/>
      <c r="E21" s="54"/>
      <c r="F21" s="168"/>
      <c r="G21" s="19"/>
      <c r="H21" s="19"/>
      <c r="I21" s="19"/>
      <c r="J21" s="19"/>
      <c r="K21" s="19"/>
      <c r="L21" s="20"/>
      <c r="M21" s="21"/>
      <c r="N21" s="22"/>
      <c r="O21" s="20"/>
      <c r="P21" s="20"/>
      <c r="Q21" s="25">
        <v>12</v>
      </c>
      <c r="R21" s="20"/>
      <c r="S21" s="20"/>
      <c r="T21" s="20"/>
      <c r="U21" s="20"/>
      <c r="V21" s="23"/>
      <c r="W21" s="20"/>
      <c r="X21" s="24"/>
      <c r="Y21" s="20"/>
      <c r="Z21" s="20"/>
      <c r="AA21" s="20"/>
      <c r="AB21" s="188"/>
      <c r="AC21" s="20"/>
      <c r="AD21" s="19"/>
      <c r="AE21" s="26"/>
      <c r="AG21" s="20"/>
      <c r="AH21" s="20"/>
      <c r="AI21" s="20"/>
      <c r="AJ21" s="20"/>
      <c r="AK21" s="20"/>
      <c r="AL21" s="62">
        <f t="shared" si="22"/>
        <v>0</v>
      </c>
      <c r="AM21" s="24">
        <v>32000</v>
      </c>
      <c r="AN21" s="20">
        <f t="shared" si="23"/>
        <v>384000</v>
      </c>
      <c r="AO21" s="20"/>
      <c r="AP21" s="20"/>
      <c r="AQ21" s="20"/>
      <c r="AR21" s="20"/>
      <c r="AS21" s="62">
        <f t="shared" si="24"/>
        <v>384000</v>
      </c>
      <c r="AT21" s="11">
        <f t="shared" si="25"/>
        <v>384000</v>
      </c>
      <c r="AU21" s="232"/>
      <c r="AV21" s="27">
        <f t="shared" si="20"/>
        <v>103680</v>
      </c>
      <c r="AW21" s="20"/>
      <c r="AX21" s="20"/>
      <c r="AY21" s="20"/>
      <c r="AZ21" s="20"/>
      <c r="BA21" s="20"/>
      <c r="BB21" s="20"/>
      <c r="BC21" s="123">
        <f t="shared" si="21"/>
        <v>103680</v>
      </c>
      <c r="BD21" s="105"/>
    </row>
    <row r="22" spans="1:56" s="104" customFormat="1" ht="15" customHeight="1" x14ac:dyDescent="0.2">
      <c r="A22" s="166"/>
      <c r="B22" s="167" t="s">
        <v>39</v>
      </c>
      <c r="C22" s="168"/>
      <c r="D22" s="54"/>
      <c r="E22" s="54"/>
      <c r="F22" s="168"/>
      <c r="G22" s="19"/>
      <c r="H22" s="19"/>
      <c r="I22" s="19"/>
      <c r="J22" s="19"/>
      <c r="K22" s="19"/>
      <c r="L22" s="20"/>
      <c r="M22" s="21"/>
      <c r="N22" s="22"/>
      <c r="O22" s="20"/>
      <c r="P22" s="20"/>
      <c r="Q22" s="25">
        <v>12</v>
      </c>
      <c r="R22" s="20"/>
      <c r="S22" s="20"/>
      <c r="T22" s="20"/>
      <c r="U22" s="20"/>
      <c r="V22" s="23"/>
      <c r="W22" s="20"/>
      <c r="X22" s="24"/>
      <c r="Y22" s="20"/>
      <c r="Z22" s="20"/>
      <c r="AA22" s="20"/>
      <c r="AB22" s="188"/>
      <c r="AC22" s="20"/>
      <c r="AD22" s="19"/>
      <c r="AE22" s="26"/>
      <c r="AG22" s="20"/>
      <c r="AH22" s="20"/>
      <c r="AI22" s="20"/>
      <c r="AJ22" s="20"/>
      <c r="AK22" s="20"/>
      <c r="AL22" s="62">
        <f t="shared" si="22"/>
        <v>0</v>
      </c>
      <c r="AM22" s="24">
        <v>32000</v>
      </c>
      <c r="AN22" s="20">
        <f t="shared" si="23"/>
        <v>384000</v>
      </c>
      <c r="AO22" s="20"/>
      <c r="AP22" s="20"/>
      <c r="AQ22" s="20"/>
      <c r="AR22" s="20"/>
      <c r="AS22" s="62">
        <f t="shared" si="24"/>
        <v>384000</v>
      </c>
      <c r="AT22" s="11">
        <f t="shared" si="25"/>
        <v>384000</v>
      </c>
      <c r="AU22" s="232"/>
      <c r="AV22" s="27">
        <f t="shared" si="20"/>
        <v>103680</v>
      </c>
      <c r="AW22" s="20"/>
      <c r="AX22" s="20"/>
      <c r="AY22" s="20"/>
      <c r="AZ22" s="20"/>
      <c r="BA22" s="20"/>
      <c r="BB22" s="20"/>
      <c r="BC22" s="123">
        <f t="shared" si="21"/>
        <v>103680</v>
      </c>
      <c r="BD22" s="105"/>
    </row>
    <row r="23" spans="1:56" s="104" customFormat="1" ht="15" customHeight="1" x14ac:dyDescent="0.2">
      <c r="A23" s="166"/>
      <c r="B23" s="167" t="s">
        <v>39</v>
      </c>
      <c r="C23" s="168"/>
      <c r="D23" s="54"/>
      <c r="E23" s="54"/>
      <c r="F23" s="168"/>
      <c r="G23" s="19"/>
      <c r="H23" s="19"/>
      <c r="I23" s="19"/>
      <c r="J23" s="19"/>
      <c r="K23" s="19"/>
      <c r="L23" s="20"/>
      <c r="M23" s="21"/>
      <c r="N23" s="22"/>
      <c r="O23" s="20"/>
      <c r="P23" s="20"/>
      <c r="Q23" s="25">
        <v>12</v>
      </c>
      <c r="R23" s="20"/>
      <c r="S23" s="20"/>
      <c r="T23" s="20"/>
      <c r="U23" s="20"/>
      <c r="V23" s="23"/>
      <c r="W23" s="20"/>
      <c r="X23" s="24"/>
      <c r="Y23" s="20"/>
      <c r="Z23" s="20"/>
      <c r="AA23" s="20"/>
      <c r="AB23" s="188"/>
      <c r="AC23" s="20"/>
      <c r="AD23" s="19"/>
      <c r="AE23" s="26"/>
      <c r="AG23" s="20"/>
      <c r="AH23" s="20"/>
      <c r="AI23" s="20"/>
      <c r="AJ23" s="20"/>
      <c r="AK23" s="20"/>
      <c r="AL23" s="62">
        <f t="shared" si="22"/>
        <v>0</v>
      </c>
      <c r="AM23" s="24">
        <v>32000</v>
      </c>
      <c r="AN23" s="20">
        <f t="shared" si="23"/>
        <v>384000</v>
      </c>
      <c r="AO23" s="20"/>
      <c r="AP23" s="20"/>
      <c r="AQ23" s="20"/>
      <c r="AR23" s="20"/>
      <c r="AS23" s="62">
        <f t="shared" si="24"/>
        <v>384000</v>
      </c>
      <c r="AT23" s="11">
        <f t="shared" si="25"/>
        <v>384000</v>
      </c>
      <c r="AU23" s="232"/>
      <c r="AV23" s="27">
        <f t="shared" si="20"/>
        <v>103680</v>
      </c>
      <c r="AW23" s="20"/>
      <c r="AX23" s="20"/>
      <c r="AY23" s="20"/>
      <c r="AZ23" s="20"/>
      <c r="BA23" s="20"/>
      <c r="BB23" s="20"/>
      <c r="BC23" s="123">
        <f t="shared" si="21"/>
        <v>103680</v>
      </c>
      <c r="BD23" s="105"/>
    </row>
    <row r="24" spans="1:56" s="104" customFormat="1" ht="15" customHeight="1" x14ac:dyDescent="0.2">
      <c r="A24" s="166"/>
      <c r="B24" s="167" t="s">
        <v>39</v>
      </c>
      <c r="C24" s="168"/>
      <c r="D24" s="54"/>
      <c r="E24" s="54"/>
      <c r="F24" s="168"/>
      <c r="G24" s="19"/>
      <c r="H24" s="19"/>
      <c r="I24" s="19"/>
      <c r="J24" s="19"/>
      <c r="K24" s="19"/>
      <c r="L24" s="20"/>
      <c r="M24" s="21"/>
      <c r="N24" s="22"/>
      <c r="O24" s="20"/>
      <c r="P24" s="20"/>
      <c r="Q24" s="25">
        <v>12</v>
      </c>
      <c r="R24" s="20"/>
      <c r="S24" s="20"/>
      <c r="T24" s="20"/>
      <c r="U24" s="20"/>
      <c r="V24" s="23"/>
      <c r="W24" s="20"/>
      <c r="X24" s="24"/>
      <c r="Y24" s="20"/>
      <c r="Z24" s="20"/>
      <c r="AA24" s="20"/>
      <c r="AB24" s="188"/>
      <c r="AC24" s="20"/>
      <c r="AD24" s="19"/>
      <c r="AE24" s="26"/>
      <c r="AG24" s="20"/>
      <c r="AH24" s="20"/>
      <c r="AI24" s="20"/>
      <c r="AJ24" s="20"/>
      <c r="AK24" s="20"/>
      <c r="AL24" s="62">
        <f t="shared" si="22"/>
        <v>0</v>
      </c>
      <c r="AM24" s="24">
        <v>32000</v>
      </c>
      <c r="AN24" s="20">
        <f t="shared" si="23"/>
        <v>384000</v>
      </c>
      <c r="AO24" s="20"/>
      <c r="AP24" s="20"/>
      <c r="AQ24" s="20"/>
      <c r="AR24" s="20"/>
      <c r="AS24" s="62">
        <f t="shared" si="24"/>
        <v>384000</v>
      </c>
      <c r="AT24" s="11">
        <f t="shared" si="25"/>
        <v>384000</v>
      </c>
      <c r="AU24" s="232"/>
      <c r="AV24" s="27">
        <f t="shared" si="20"/>
        <v>103680</v>
      </c>
      <c r="AW24" s="20"/>
      <c r="AX24" s="20"/>
      <c r="AY24" s="20"/>
      <c r="AZ24" s="20"/>
      <c r="BA24" s="20"/>
      <c r="BB24" s="20"/>
      <c r="BC24" s="123">
        <f t="shared" si="21"/>
        <v>103680</v>
      </c>
      <c r="BD24" s="105"/>
    </row>
    <row r="25" spans="1:56" s="104" customFormat="1" ht="15" customHeight="1" x14ac:dyDescent="0.2">
      <c r="A25" s="166"/>
      <c r="B25" s="167" t="s">
        <v>39</v>
      </c>
      <c r="C25" s="168"/>
      <c r="D25" s="54"/>
      <c r="E25" s="54"/>
      <c r="F25" s="168"/>
      <c r="G25" s="19"/>
      <c r="H25" s="19"/>
      <c r="I25" s="19"/>
      <c r="J25" s="19"/>
      <c r="K25" s="19"/>
      <c r="L25" s="20"/>
      <c r="M25" s="21"/>
      <c r="N25" s="22"/>
      <c r="O25" s="20"/>
      <c r="P25" s="20"/>
      <c r="Q25" s="25">
        <v>12</v>
      </c>
      <c r="R25" s="20"/>
      <c r="S25" s="20"/>
      <c r="T25" s="20"/>
      <c r="U25" s="20"/>
      <c r="V25" s="23"/>
      <c r="W25" s="20"/>
      <c r="X25" s="24"/>
      <c r="Y25" s="20"/>
      <c r="Z25" s="20"/>
      <c r="AA25" s="20"/>
      <c r="AB25" s="188"/>
      <c r="AC25" s="20"/>
      <c r="AD25" s="19"/>
      <c r="AE25" s="26"/>
      <c r="AG25" s="20"/>
      <c r="AH25" s="20"/>
      <c r="AI25" s="20"/>
      <c r="AJ25" s="20"/>
      <c r="AK25" s="20"/>
      <c r="AL25" s="62">
        <f t="shared" si="22"/>
        <v>0</v>
      </c>
      <c r="AM25" s="24">
        <v>32000</v>
      </c>
      <c r="AN25" s="20">
        <f t="shared" si="23"/>
        <v>384000</v>
      </c>
      <c r="AO25" s="20"/>
      <c r="AP25" s="20"/>
      <c r="AQ25" s="20"/>
      <c r="AR25" s="20"/>
      <c r="AS25" s="62">
        <f t="shared" si="24"/>
        <v>384000</v>
      </c>
      <c r="AT25" s="11">
        <f t="shared" si="25"/>
        <v>384000</v>
      </c>
      <c r="AU25" s="232"/>
      <c r="AV25" s="27">
        <f t="shared" si="20"/>
        <v>103680</v>
      </c>
      <c r="AW25" s="20"/>
      <c r="AX25" s="20"/>
      <c r="AY25" s="20"/>
      <c r="AZ25" s="20"/>
      <c r="BA25" s="20"/>
      <c r="BB25" s="20"/>
      <c r="BC25" s="123">
        <f t="shared" si="21"/>
        <v>103680</v>
      </c>
      <c r="BD25" s="105"/>
    </row>
    <row r="26" spans="1:56" s="104" customFormat="1" ht="15" customHeight="1" x14ac:dyDescent="0.2">
      <c r="A26" s="166"/>
      <c r="B26" s="167" t="s">
        <v>43</v>
      </c>
      <c r="C26" s="168"/>
      <c r="D26" s="54"/>
      <c r="E26" s="54"/>
      <c r="F26" s="168"/>
      <c r="G26" s="19">
        <v>159515</v>
      </c>
      <c r="H26" s="19">
        <v>40037</v>
      </c>
      <c r="I26" s="19"/>
      <c r="J26" s="19">
        <v>55450</v>
      </c>
      <c r="K26" s="19"/>
      <c r="L26" s="20">
        <f>SUM(G26:J26)</f>
        <v>255002</v>
      </c>
      <c r="M26" s="21"/>
      <c r="N26" s="22"/>
      <c r="O26" s="20"/>
      <c r="P26" s="20">
        <f>ROUND(SUM(L26+O26+X26),-2)</f>
        <v>255000</v>
      </c>
      <c r="Q26" s="25">
        <v>12</v>
      </c>
      <c r="R26" s="20"/>
      <c r="S26" s="20">
        <f>SUM(P26*Q26+R26)</f>
        <v>3060000</v>
      </c>
      <c r="T26" s="20">
        <v>200000</v>
      </c>
      <c r="U26" s="20"/>
      <c r="V26" s="23"/>
      <c r="W26" s="20"/>
      <c r="X26" s="24"/>
      <c r="Y26" s="20"/>
      <c r="Z26" s="20"/>
      <c r="AA26" s="20"/>
      <c r="AB26" s="188">
        <f t="shared" ref="AB26:AB29" si="26">(168980*Q26)/12</f>
        <v>168980</v>
      </c>
      <c r="AC26" s="20"/>
      <c r="AD26" s="19">
        <v>10000</v>
      </c>
      <c r="AE26" s="26">
        <f>SUM(AD26*12)</f>
        <v>120000</v>
      </c>
      <c r="AG26" s="20"/>
      <c r="AH26" s="20"/>
      <c r="AI26" s="20"/>
      <c r="AJ26" s="20"/>
      <c r="AK26" s="20"/>
      <c r="AL26" s="62">
        <f t="shared" si="22"/>
        <v>3548980</v>
      </c>
      <c r="AM26" s="24"/>
      <c r="AN26" s="20"/>
      <c r="AO26" s="20"/>
      <c r="AP26" s="20"/>
      <c r="AQ26" s="20"/>
      <c r="AR26" s="20"/>
      <c r="AS26" s="62"/>
      <c r="AT26" s="11">
        <f t="shared" ref="AT26:AT31" si="27">SUM(AL26,AS26)</f>
        <v>3548980</v>
      </c>
      <c r="AU26" s="232"/>
      <c r="AV26" s="27">
        <f t="shared" si="20"/>
        <v>958224.60000000009</v>
      </c>
      <c r="AW26" s="20"/>
      <c r="AX26" s="20"/>
      <c r="AY26" s="20">
        <v>33320</v>
      </c>
      <c r="AZ26" s="20"/>
      <c r="BA26" s="20"/>
      <c r="BB26" s="20">
        <v>35700</v>
      </c>
      <c r="BC26" s="123">
        <f>SUM(AV26:BB26)</f>
        <v>1027244.6000000001</v>
      </c>
      <c r="BD26" s="105"/>
    </row>
    <row r="27" spans="1:56" s="104" customFormat="1" ht="15" customHeight="1" x14ac:dyDescent="0.2">
      <c r="A27" s="166"/>
      <c r="B27" s="167" t="s">
        <v>43</v>
      </c>
      <c r="C27" s="168"/>
      <c r="D27" s="54"/>
      <c r="E27" s="54"/>
      <c r="F27" s="168"/>
      <c r="G27" s="19">
        <v>196115</v>
      </c>
      <c r="H27" s="19">
        <v>26640</v>
      </c>
      <c r="I27" s="19"/>
      <c r="J27" s="19">
        <v>30348</v>
      </c>
      <c r="K27" s="19"/>
      <c r="L27" s="20">
        <f>SUM(G27:J27)</f>
        <v>253103</v>
      </c>
      <c r="M27" s="21"/>
      <c r="N27" s="22"/>
      <c r="O27" s="20"/>
      <c r="P27" s="20">
        <f>ROUND(SUM(L27+O27+X27),-2)</f>
        <v>253100</v>
      </c>
      <c r="Q27" s="25">
        <v>12</v>
      </c>
      <c r="R27" s="20"/>
      <c r="S27" s="20">
        <f>SUM(P27*Q27+R27)</f>
        <v>3037200</v>
      </c>
      <c r="T27" s="26">
        <v>150000</v>
      </c>
      <c r="U27" s="26"/>
      <c r="V27" s="23"/>
      <c r="W27" s="20"/>
      <c r="X27" s="24"/>
      <c r="Y27" s="26"/>
      <c r="Z27" s="20"/>
      <c r="AA27" s="20"/>
      <c r="AB27" s="188">
        <f t="shared" si="26"/>
        <v>168980</v>
      </c>
      <c r="AC27" s="20"/>
      <c r="AD27" s="19">
        <v>10000</v>
      </c>
      <c r="AE27" s="26">
        <f>SUM(AD27*12)</f>
        <v>120000</v>
      </c>
      <c r="AG27" s="20"/>
      <c r="AH27" s="20"/>
      <c r="AI27" s="20"/>
      <c r="AJ27" s="20"/>
      <c r="AK27" s="20"/>
      <c r="AL27" s="62">
        <f t="shared" si="22"/>
        <v>3476180</v>
      </c>
      <c r="AM27" s="24"/>
      <c r="AN27" s="20"/>
      <c r="AO27" s="20"/>
      <c r="AP27" s="20"/>
      <c r="AQ27" s="20"/>
      <c r="AR27" s="20"/>
      <c r="AS27" s="62"/>
      <c r="AT27" s="11">
        <f t="shared" si="27"/>
        <v>3476180</v>
      </c>
      <c r="AU27" s="232"/>
      <c r="AV27" s="27">
        <f t="shared" si="20"/>
        <v>938568.60000000009</v>
      </c>
      <c r="AW27" s="20"/>
      <c r="AX27" s="20"/>
      <c r="AY27" s="20">
        <v>33320</v>
      </c>
      <c r="AZ27" s="20"/>
      <c r="BA27" s="20"/>
      <c r="BB27" s="20">
        <v>35700</v>
      </c>
      <c r="BC27" s="123">
        <f>SUM(AV27:BB27)</f>
        <v>1007588.6000000001</v>
      </c>
      <c r="BD27" s="105"/>
    </row>
    <row r="28" spans="1:56" s="104" customFormat="1" ht="15" customHeight="1" x14ac:dyDescent="0.2">
      <c r="A28" s="166"/>
      <c r="B28" s="167" t="s">
        <v>43</v>
      </c>
      <c r="C28" s="168"/>
      <c r="D28" s="54"/>
      <c r="E28" s="54"/>
      <c r="F28" s="168"/>
      <c r="G28" s="19">
        <v>149145</v>
      </c>
      <c r="H28" s="19"/>
      <c r="I28" s="19"/>
      <c r="J28" s="19">
        <v>58763</v>
      </c>
      <c r="K28" s="19"/>
      <c r="L28" s="20">
        <f>SUM(G28:J28)</f>
        <v>207908</v>
      </c>
      <c r="M28" s="21"/>
      <c r="N28" s="22"/>
      <c r="O28" s="20"/>
      <c r="P28" s="20">
        <f>ROUND(SUM(L28+O28+X28),-2)</f>
        <v>207900</v>
      </c>
      <c r="Q28" s="25">
        <v>12</v>
      </c>
      <c r="R28" s="20"/>
      <c r="S28" s="20">
        <f>SUM(P28*Q28+R28)</f>
        <v>2494800</v>
      </c>
      <c r="T28" s="20">
        <v>150000</v>
      </c>
      <c r="U28" s="20"/>
      <c r="V28" s="23"/>
      <c r="W28" s="20"/>
      <c r="X28" s="24"/>
      <c r="Y28" s="20"/>
      <c r="Z28" s="20"/>
      <c r="AA28" s="20"/>
      <c r="AB28" s="188">
        <f t="shared" si="26"/>
        <v>168980</v>
      </c>
      <c r="AC28" s="20"/>
      <c r="AD28" s="19">
        <v>10000</v>
      </c>
      <c r="AE28" s="26">
        <f>SUM(AD28*12)</f>
        <v>120000</v>
      </c>
      <c r="AG28" s="20"/>
      <c r="AH28" s="20"/>
      <c r="AI28" s="20"/>
      <c r="AJ28" s="20"/>
      <c r="AK28" s="20"/>
      <c r="AL28" s="62">
        <f t="shared" si="22"/>
        <v>2933780</v>
      </c>
      <c r="AM28" s="24"/>
      <c r="AN28" s="20"/>
      <c r="AO28" s="20"/>
      <c r="AP28" s="20"/>
      <c r="AQ28" s="20"/>
      <c r="AR28" s="20"/>
      <c r="AS28" s="62"/>
      <c r="AT28" s="11">
        <f t="shared" si="27"/>
        <v>2933780</v>
      </c>
      <c r="AU28" s="232"/>
      <c r="AV28" s="27">
        <f t="shared" si="20"/>
        <v>792120.60000000009</v>
      </c>
      <c r="AW28" s="20"/>
      <c r="AX28" s="20"/>
      <c r="AY28" s="20">
        <v>33320</v>
      </c>
      <c r="AZ28" s="20"/>
      <c r="BA28" s="20"/>
      <c r="BB28" s="20">
        <v>35700</v>
      </c>
      <c r="BC28" s="123">
        <f>SUM(AV28:BB28)</f>
        <v>861140.60000000009</v>
      </c>
      <c r="BD28" s="105"/>
    </row>
    <row r="29" spans="1:56" s="104" customFormat="1" ht="15" customHeight="1" thickBot="1" x14ac:dyDescent="0.25">
      <c r="A29" s="169"/>
      <c r="B29" s="170" t="s">
        <v>43</v>
      </c>
      <c r="C29" s="171"/>
      <c r="D29" s="98"/>
      <c r="E29" s="98"/>
      <c r="F29" s="171"/>
      <c r="G29" s="30">
        <v>139995</v>
      </c>
      <c r="H29" s="29"/>
      <c r="I29" s="29"/>
      <c r="J29" s="30">
        <v>64196</v>
      </c>
      <c r="K29" s="30"/>
      <c r="L29" s="31">
        <f>SUM(G29:J29)</f>
        <v>204191</v>
      </c>
      <c r="M29" s="32"/>
      <c r="N29" s="33"/>
      <c r="O29" s="31"/>
      <c r="P29" s="31">
        <f>ROUND(SUM(L29+O29+X29),-2)</f>
        <v>204200</v>
      </c>
      <c r="Q29" s="36">
        <v>12</v>
      </c>
      <c r="R29" s="31"/>
      <c r="S29" s="31">
        <f>SUM(P29*Q29+R29)</f>
        <v>2450400</v>
      </c>
      <c r="T29" s="31">
        <v>150000</v>
      </c>
      <c r="U29" s="31"/>
      <c r="V29" s="34"/>
      <c r="W29" s="31"/>
      <c r="X29" s="35"/>
      <c r="Y29" s="31"/>
      <c r="Z29" s="31"/>
      <c r="AA29" s="31"/>
      <c r="AB29" s="188">
        <f t="shared" si="26"/>
        <v>168980</v>
      </c>
      <c r="AC29" s="31"/>
      <c r="AD29" s="30">
        <v>10000</v>
      </c>
      <c r="AE29" s="70">
        <f>SUM(AD29*12)</f>
        <v>120000</v>
      </c>
      <c r="AF29" s="106"/>
      <c r="AG29" s="31"/>
      <c r="AH29" s="31"/>
      <c r="AI29" s="31"/>
      <c r="AJ29" s="31"/>
      <c r="AK29" s="31"/>
      <c r="AL29" s="68">
        <f t="shared" si="22"/>
        <v>2889380</v>
      </c>
      <c r="AM29" s="35"/>
      <c r="AN29" s="31"/>
      <c r="AO29" s="31"/>
      <c r="AP29" s="31"/>
      <c r="AQ29" s="31"/>
      <c r="AR29" s="31"/>
      <c r="AS29" s="68"/>
      <c r="AT29" s="15">
        <f t="shared" si="27"/>
        <v>2889380</v>
      </c>
      <c r="AU29" s="232"/>
      <c r="AV29" s="37">
        <f t="shared" si="20"/>
        <v>780132.60000000009</v>
      </c>
      <c r="AW29" s="31"/>
      <c r="AX29" s="31"/>
      <c r="AY29" s="20">
        <v>33320</v>
      </c>
      <c r="AZ29" s="20"/>
      <c r="BA29" s="20"/>
      <c r="BB29" s="20">
        <v>35700</v>
      </c>
      <c r="BC29" s="124">
        <f>SUM(AV29:BB29)</f>
        <v>849152.60000000009</v>
      </c>
      <c r="BD29" s="105"/>
    </row>
    <row r="30" spans="1:56" s="104" customFormat="1" ht="12.75" thickBot="1" x14ac:dyDescent="0.25">
      <c r="A30" s="204"/>
      <c r="B30" s="204"/>
      <c r="C30" s="204"/>
      <c r="D30" s="204"/>
      <c r="E30" s="204"/>
      <c r="F30" s="205"/>
      <c r="G30" s="206"/>
      <c r="H30" s="207"/>
      <c r="I30" s="207"/>
      <c r="J30" s="206"/>
      <c r="K30" s="206"/>
      <c r="L30" s="208"/>
      <c r="M30" s="209"/>
      <c r="N30" s="210"/>
      <c r="O30" s="208"/>
      <c r="P30" s="208"/>
      <c r="Q30" s="208"/>
      <c r="R30" s="208"/>
      <c r="S30" s="208"/>
      <c r="T30" s="208"/>
      <c r="U30" s="208"/>
      <c r="V30" s="211"/>
      <c r="W30" s="208"/>
      <c r="X30" s="212"/>
      <c r="Y30" s="208"/>
      <c r="Z30" s="208"/>
      <c r="AA30" s="208"/>
      <c r="AB30" s="208"/>
      <c r="AC30" s="208"/>
      <c r="AD30" s="207"/>
      <c r="AE30" s="213"/>
      <c r="AF30" s="214"/>
      <c r="AG30" s="208"/>
      <c r="AH30" s="208"/>
      <c r="AI30" s="208"/>
      <c r="AJ30" s="208"/>
      <c r="AK30" s="208"/>
      <c r="AL30" s="215"/>
      <c r="AM30" s="212"/>
      <c r="AN30" s="208"/>
      <c r="AO30" s="208"/>
      <c r="AP30" s="208"/>
      <c r="AQ30" s="208"/>
      <c r="AR30" s="208"/>
      <c r="AS30" s="215"/>
      <c r="AT30" s="215"/>
      <c r="AU30" s="20"/>
      <c r="AV30" s="208"/>
      <c r="AW30" s="208"/>
      <c r="AX30" s="208"/>
      <c r="AY30" s="208"/>
      <c r="AZ30" s="208"/>
      <c r="BA30" s="208"/>
      <c r="BB30" s="208"/>
      <c r="BC30" s="215"/>
    </row>
    <row r="31" spans="1:56" s="65" customFormat="1" ht="14.45" customHeight="1" x14ac:dyDescent="0.2">
      <c r="A31" s="1064" t="s">
        <v>44</v>
      </c>
      <c r="B31" s="1065"/>
      <c r="C31" s="1065"/>
      <c r="D31" s="1065"/>
      <c r="E31" s="1065"/>
      <c r="F31" s="1066"/>
      <c r="G31" s="38"/>
      <c r="H31" s="38"/>
      <c r="I31" s="38"/>
      <c r="J31" s="38"/>
      <c r="K31" s="38"/>
      <c r="L31" s="38"/>
      <c r="M31" s="38"/>
      <c r="N31" s="38"/>
      <c r="O31" s="38"/>
      <c r="P31" s="235">
        <f t="shared" ref="P31" si="28">SUM(P32:P58)</f>
        <v>7307800</v>
      </c>
      <c r="Q31" s="38"/>
      <c r="R31" s="38"/>
      <c r="S31" s="39">
        <f>SUM(S32:S58)</f>
        <v>83963107.671232879</v>
      </c>
      <c r="T31" s="39">
        <f t="shared" ref="T31:AJ31" si="29">SUM(T32:T58)</f>
        <v>5200000</v>
      </c>
      <c r="U31" s="39">
        <f t="shared" si="29"/>
        <v>600000</v>
      </c>
      <c r="V31" s="38"/>
      <c r="W31" s="38">
        <f>SUM(W32:W58)</f>
        <v>48</v>
      </c>
      <c r="X31" s="38">
        <f>SUM(X32:X58)</f>
        <v>253985</v>
      </c>
      <c r="Y31" s="39">
        <f t="shared" si="29"/>
        <v>3047820</v>
      </c>
      <c r="Z31" s="39">
        <f t="shared" si="29"/>
        <v>0</v>
      </c>
      <c r="AA31" s="39">
        <f t="shared" si="29"/>
        <v>0</v>
      </c>
      <c r="AB31" s="39">
        <f t="shared" si="29"/>
        <v>4349190.2648401828</v>
      </c>
      <c r="AC31" s="39">
        <f t="shared" si="29"/>
        <v>0</v>
      </c>
      <c r="AD31" s="39">
        <f t="shared" si="29"/>
        <v>80500</v>
      </c>
      <c r="AE31" s="39">
        <f t="shared" si="29"/>
        <v>926000</v>
      </c>
      <c r="AF31" s="39">
        <f t="shared" si="29"/>
        <v>0</v>
      </c>
      <c r="AG31" s="39">
        <f t="shared" si="29"/>
        <v>350000</v>
      </c>
      <c r="AH31" s="39">
        <f t="shared" si="29"/>
        <v>0</v>
      </c>
      <c r="AI31" s="39">
        <f t="shared" si="29"/>
        <v>0</v>
      </c>
      <c r="AJ31" s="39">
        <f t="shared" si="29"/>
        <v>0</v>
      </c>
      <c r="AK31" s="39">
        <v>600000</v>
      </c>
      <c r="AL31" s="17">
        <f>SUM(AL32:AL58)</f>
        <v>98436117.936073065</v>
      </c>
      <c r="AM31" s="38">
        <f>SUM(AM32:AM58)</f>
        <v>0</v>
      </c>
      <c r="AN31" s="235">
        <f>SUM(AN32:AN58)</f>
        <v>0</v>
      </c>
      <c r="AO31" s="38">
        <f>SUM(AO32:AO58)</f>
        <v>0</v>
      </c>
      <c r="AP31" s="235">
        <f>SUM(AP32:AP58)</f>
        <v>0</v>
      </c>
      <c r="AQ31" s="38">
        <v>100000</v>
      </c>
      <c r="AR31" s="235">
        <f>SUM(AQ31*12)</f>
        <v>1200000</v>
      </c>
      <c r="AS31" s="235">
        <f>SUM(AM31:AR31)</f>
        <v>1300000</v>
      </c>
      <c r="AT31" s="18">
        <f t="shared" si="27"/>
        <v>99736117.936073065</v>
      </c>
      <c r="AU31" s="232"/>
      <c r="AV31" s="16">
        <f>SUM(AV32:AV58)</f>
        <v>26577751.842739735</v>
      </c>
      <c r="AW31" s="17">
        <v>964500</v>
      </c>
      <c r="AX31" s="17">
        <f>SUM(AX32:AX58)</f>
        <v>0</v>
      </c>
      <c r="AY31" s="17">
        <f>SUM(AK31*1.19*0.27)</f>
        <v>192780</v>
      </c>
      <c r="AZ31" s="17">
        <f>SUM(AZ32:AZ58)</f>
        <v>0</v>
      </c>
      <c r="BA31" s="17">
        <f>SUM(BA32:BA58)</f>
        <v>0</v>
      </c>
      <c r="BB31" s="17">
        <f>SUM(AK31*1.19*0.15)</f>
        <v>107100</v>
      </c>
      <c r="BC31" s="18">
        <f>SUM(AV31:BB31)</f>
        <v>27842131.842739735</v>
      </c>
      <c r="BD31" s="67"/>
    </row>
    <row r="32" spans="1:56" s="104" customFormat="1" ht="14.45" customHeight="1" x14ac:dyDescent="0.2">
      <c r="A32" s="166"/>
      <c r="B32" s="167" t="s">
        <v>1311</v>
      </c>
      <c r="C32" s="168"/>
      <c r="D32" s="167"/>
      <c r="E32" s="172"/>
      <c r="F32" s="168"/>
      <c r="G32" s="19">
        <v>299538</v>
      </c>
      <c r="H32" s="19">
        <f t="shared" ref="H32:H58" si="30">SUM(G32*0.2)</f>
        <v>59907.600000000006</v>
      </c>
      <c r="I32" s="19">
        <v>61840</v>
      </c>
      <c r="J32" s="19"/>
      <c r="K32" s="19">
        <v>59908</v>
      </c>
      <c r="L32" s="24">
        <f t="shared" ref="L32:L58" si="31">ROUND(SUM(G32:K32),-2)</f>
        <v>481200</v>
      </c>
      <c r="M32" s="41" t="s">
        <v>1312</v>
      </c>
      <c r="N32" s="42"/>
      <c r="O32" s="19">
        <f>SUM(L32*M32)</f>
        <v>0</v>
      </c>
      <c r="P32" s="28">
        <f t="shared" ref="P32:P37" si="32">ROUND(SUM(L32+O32),-2)</f>
        <v>481200</v>
      </c>
      <c r="Q32" s="25">
        <v>12</v>
      </c>
      <c r="R32" s="24"/>
      <c r="S32" s="20">
        <f t="shared" ref="S32:S58" si="33">SUM(P32*Q32+R32)</f>
        <v>5774400</v>
      </c>
      <c r="T32" s="26">
        <v>600000</v>
      </c>
      <c r="U32" s="26">
        <v>200000</v>
      </c>
      <c r="V32" s="43"/>
      <c r="W32" s="40"/>
      <c r="X32" s="19"/>
      <c r="Y32" s="26"/>
      <c r="Z32" s="20"/>
      <c r="AA32" s="20"/>
      <c r="AB32" s="188">
        <f t="shared" ref="AB32:AB58" si="34">(168980*Q32)/12</f>
        <v>168980</v>
      </c>
      <c r="AC32" s="20"/>
      <c r="AD32" s="19">
        <v>9000</v>
      </c>
      <c r="AE32" s="26">
        <f>SUM(AD32*Q32)</f>
        <v>108000</v>
      </c>
      <c r="AG32" s="20"/>
      <c r="AH32" s="20"/>
      <c r="AI32" s="20"/>
      <c r="AJ32" s="20"/>
      <c r="AK32" s="20"/>
      <c r="AL32" s="62">
        <f t="shared" ref="AL32:AL58" si="35">SUM(S32,T32,U32,Y32,Z32,AA32,AB32,AC32,AE32,AG32,AH32,AI32,AK32)</f>
        <v>6851380</v>
      </c>
      <c r="AM32" s="24"/>
      <c r="AN32" s="20"/>
      <c r="AO32" s="20"/>
      <c r="AP32" s="20"/>
      <c r="AQ32" s="20"/>
      <c r="AR32" s="20"/>
      <c r="AS32" s="62"/>
      <c r="AT32" s="11">
        <f t="shared" ref="AT32:AT37" si="36">SUM(AL32,AS32)</f>
        <v>6851380</v>
      </c>
      <c r="AU32" s="232"/>
      <c r="AV32" s="27">
        <f t="shared" ref="AV32:AV37" si="37">SUM(AT32*0.27)</f>
        <v>1849872.6</v>
      </c>
      <c r="AW32" s="24"/>
      <c r="AX32" s="24"/>
      <c r="AY32" s="20">
        <v>33320</v>
      </c>
      <c r="AZ32" s="20"/>
      <c r="BA32" s="20"/>
      <c r="BB32" s="20">
        <v>35700</v>
      </c>
      <c r="BC32" s="11">
        <f t="shared" ref="BC32:BC37" si="38">SUM(AV32:BB32)</f>
        <v>1918892.6</v>
      </c>
      <c r="BD32" s="105"/>
    </row>
    <row r="33" spans="1:56" s="104" customFormat="1" ht="14.45" customHeight="1" x14ac:dyDescent="0.2">
      <c r="A33" s="166"/>
      <c r="B33" s="167" t="s">
        <v>1311</v>
      </c>
      <c r="C33" s="168"/>
      <c r="D33" s="167"/>
      <c r="E33" s="172"/>
      <c r="F33" s="168"/>
      <c r="G33" s="19">
        <v>270550</v>
      </c>
      <c r="H33" s="19">
        <f t="shared" si="30"/>
        <v>54110</v>
      </c>
      <c r="I33" s="19"/>
      <c r="J33" s="19"/>
      <c r="K33" s="19">
        <v>27055</v>
      </c>
      <c r="L33" s="24">
        <f t="shared" si="31"/>
        <v>351700</v>
      </c>
      <c r="M33" s="41">
        <v>0.2</v>
      </c>
      <c r="N33" s="42" t="s">
        <v>1313</v>
      </c>
      <c r="O33" s="19">
        <f>SUM(L33*M33)</f>
        <v>70340</v>
      </c>
      <c r="P33" s="28">
        <f t="shared" si="32"/>
        <v>422000</v>
      </c>
      <c r="Q33" s="25">
        <v>12</v>
      </c>
      <c r="R33" s="24"/>
      <c r="S33" s="20">
        <f t="shared" si="33"/>
        <v>5064000</v>
      </c>
      <c r="T33" s="20">
        <v>200000</v>
      </c>
      <c r="U33" s="20"/>
      <c r="V33" s="43"/>
      <c r="W33" s="40"/>
      <c r="X33" s="19"/>
      <c r="Y33" s="20"/>
      <c r="Z33" s="20"/>
      <c r="AA33" s="20"/>
      <c r="AB33" s="188">
        <f t="shared" si="34"/>
        <v>168980</v>
      </c>
      <c r="AC33" s="20"/>
      <c r="AD33" s="19">
        <v>0</v>
      </c>
      <c r="AE33" s="26">
        <f t="shared" ref="AE33:AE58" si="39">SUM(AD33*Q33)</f>
        <v>0</v>
      </c>
      <c r="AG33" s="20"/>
      <c r="AH33" s="20"/>
      <c r="AI33" s="20"/>
      <c r="AJ33" s="20"/>
      <c r="AK33" s="20"/>
      <c r="AL33" s="62">
        <f t="shared" si="35"/>
        <v>5432980</v>
      </c>
      <c r="AM33" s="24"/>
      <c r="AN33" s="20"/>
      <c r="AO33" s="20"/>
      <c r="AP33" s="20"/>
      <c r="AQ33" s="20"/>
      <c r="AR33" s="20"/>
      <c r="AS33" s="62"/>
      <c r="AT33" s="11">
        <f t="shared" si="36"/>
        <v>5432980</v>
      </c>
      <c r="AU33" s="232"/>
      <c r="AV33" s="27">
        <f t="shared" si="37"/>
        <v>1466904.6</v>
      </c>
      <c r="AW33" s="24"/>
      <c r="AX33" s="24"/>
      <c r="AY33" s="20">
        <v>33320</v>
      </c>
      <c r="AZ33" s="20"/>
      <c r="BA33" s="20"/>
      <c r="BB33" s="20">
        <v>35700</v>
      </c>
      <c r="BC33" s="11">
        <f t="shared" si="38"/>
        <v>1535924.6</v>
      </c>
      <c r="BD33" s="105"/>
    </row>
    <row r="34" spans="1:56" s="104" customFormat="1" ht="14.45" customHeight="1" x14ac:dyDescent="0.2">
      <c r="A34" s="166"/>
      <c r="B34" s="167" t="s">
        <v>1311</v>
      </c>
      <c r="C34" s="168"/>
      <c r="D34" s="167"/>
      <c r="E34" s="172"/>
      <c r="F34" s="168"/>
      <c r="G34" s="19">
        <v>270550</v>
      </c>
      <c r="H34" s="19">
        <f t="shared" si="30"/>
        <v>54110</v>
      </c>
      <c r="I34" s="19">
        <v>23190</v>
      </c>
      <c r="J34" s="19"/>
      <c r="K34" s="19">
        <v>27055</v>
      </c>
      <c r="L34" s="24">
        <f t="shared" si="31"/>
        <v>374900</v>
      </c>
      <c r="M34" s="41" t="s">
        <v>1314</v>
      </c>
      <c r="N34" s="42" t="s">
        <v>1315</v>
      </c>
      <c r="O34" s="19">
        <f>SUM(L34*M34)</f>
        <v>26243.000000000004</v>
      </c>
      <c r="P34" s="28">
        <f t="shared" si="32"/>
        <v>401100</v>
      </c>
      <c r="Q34" s="25">
        <v>12</v>
      </c>
      <c r="R34" s="24"/>
      <c r="S34" s="20">
        <f t="shared" si="33"/>
        <v>4813200</v>
      </c>
      <c r="T34" s="20">
        <v>200000</v>
      </c>
      <c r="U34" s="20"/>
      <c r="V34" s="43"/>
      <c r="W34" s="40"/>
      <c r="X34" s="19"/>
      <c r="Y34" s="20"/>
      <c r="Z34" s="20"/>
      <c r="AA34" s="20"/>
      <c r="AB34" s="188">
        <f t="shared" si="34"/>
        <v>168980</v>
      </c>
      <c r="AC34" s="20"/>
      <c r="AD34" s="19">
        <v>12000</v>
      </c>
      <c r="AE34" s="26">
        <f t="shared" si="39"/>
        <v>144000</v>
      </c>
      <c r="AG34" s="20"/>
      <c r="AH34" s="20"/>
      <c r="AI34" s="20"/>
      <c r="AJ34" s="20"/>
      <c r="AK34" s="20"/>
      <c r="AL34" s="62">
        <f t="shared" si="35"/>
        <v>5326180</v>
      </c>
      <c r="AM34" s="24"/>
      <c r="AN34" s="20"/>
      <c r="AO34" s="20"/>
      <c r="AP34" s="20"/>
      <c r="AQ34" s="20"/>
      <c r="AR34" s="20"/>
      <c r="AS34" s="62"/>
      <c r="AT34" s="11">
        <f t="shared" si="36"/>
        <v>5326180</v>
      </c>
      <c r="AU34" s="232"/>
      <c r="AV34" s="27">
        <f t="shared" si="37"/>
        <v>1438068.6</v>
      </c>
      <c r="AW34" s="24"/>
      <c r="AX34" s="24"/>
      <c r="AY34" s="20">
        <v>33320</v>
      </c>
      <c r="AZ34" s="20"/>
      <c r="BA34" s="20"/>
      <c r="BB34" s="20">
        <v>35700</v>
      </c>
      <c r="BC34" s="11">
        <f t="shared" si="38"/>
        <v>1507088.6</v>
      </c>
      <c r="BD34" s="105"/>
    </row>
    <row r="35" spans="1:56" s="104" customFormat="1" ht="14.45" customHeight="1" x14ac:dyDescent="0.2">
      <c r="A35" s="166"/>
      <c r="B35" s="167" t="s">
        <v>1311</v>
      </c>
      <c r="C35" s="168"/>
      <c r="D35" s="167"/>
      <c r="E35" s="172"/>
      <c r="F35" s="168"/>
      <c r="G35" s="19">
        <v>270550</v>
      </c>
      <c r="H35" s="19">
        <f t="shared" si="30"/>
        <v>54110</v>
      </c>
      <c r="I35" s="19"/>
      <c r="J35" s="19"/>
      <c r="K35" s="19">
        <v>27055</v>
      </c>
      <c r="L35" s="24">
        <f t="shared" si="31"/>
        <v>351700</v>
      </c>
      <c r="M35" s="41" t="s">
        <v>1316</v>
      </c>
      <c r="N35" s="42" t="s">
        <v>1317</v>
      </c>
      <c r="O35" s="19"/>
      <c r="P35" s="28">
        <f t="shared" si="32"/>
        <v>351700</v>
      </c>
      <c r="Q35" s="111">
        <v>12</v>
      </c>
      <c r="R35" s="24"/>
      <c r="S35" s="20">
        <f t="shared" si="33"/>
        <v>4220400</v>
      </c>
      <c r="T35" s="20">
        <v>300000</v>
      </c>
      <c r="U35" s="20"/>
      <c r="V35" s="43"/>
      <c r="W35" s="40"/>
      <c r="X35" s="19"/>
      <c r="Y35" s="20"/>
      <c r="Z35" s="20"/>
      <c r="AA35" s="20"/>
      <c r="AB35" s="188">
        <f t="shared" si="34"/>
        <v>168980</v>
      </c>
      <c r="AC35" s="20"/>
      <c r="AD35" s="19"/>
      <c r="AE35" s="26">
        <f t="shared" si="39"/>
        <v>0</v>
      </c>
      <c r="AG35" s="20"/>
      <c r="AH35" s="20"/>
      <c r="AI35" s="20"/>
      <c r="AJ35" s="20"/>
      <c r="AK35" s="20"/>
      <c r="AL35" s="62">
        <f t="shared" si="35"/>
        <v>4689380</v>
      </c>
      <c r="AM35" s="24"/>
      <c r="AN35" s="20"/>
      <c r="AO35" s="20"/>
      <c r="AP35" s="20"/>
      <c r="AQ35" s="20"/>
      <c r="AR35" s="20"/>
      <c r="AS35" s="62"/>
      <c r="AT35" s="11">
        <f t="shared" si="36"/>
        <v>4689380</v>
      </c>
      <c r="AU35" s="232"/>
      <c r="AV35" s="27">
        <f t="shared" si="37"/>
        <v>1266132.6000000001</v>
      </c>
      <c r="AW35" s="24"/>
      <c r="AX35" s="24"/>
      <c r="AY35" s="20">
        <v>33320</v>
      </c>
      <c r="AZ35" s="20"/>
      <c r="BA35" s="20"/>
      <c r="BB35" s="20">
        <v>35700</v>
      </c>
      <c r="BC35" s="11">
        <f t="shared" si="38"/>
        <v>1335152.6000000001</v>
      </c>
      <c r="BD35" s="105"/>
    </row>
    <row r="36" spans="1:56" s="104" customFormat="1" ht="14.45" customHeight="1" x14ac:dyDescent="0.2">
      <c r="A36" s="166"/>
      <c r="B36" s="167" t="s">
        <v>1311</v>
      </c>
      <c r="C36" s="168"/>
      <c r="D36" s="167"/>
      <c r="E36" s="172"/>
      <c r="F36" s="168"/>
      <c r="G36" s="19">
        <v>220305</v>
      </c>
      <c r="H36" s="19">
        <f t="shared" si="30"/>
        <v>44061</v>
      </c>
      <c r="I36" s="19"/>
      <c r="J36" s="19"/>
      <c r="K36" s="19"/>
      <c r="L36" s="24">
        <f t="shared" si="31"/>
        <v>264400</v>
      </c>
      <c r="M36" s="41"/>
      <c r="N36" s="42"/>
      <c r="O36" s="19">
        <f t="shared" ref="O36:O44" si="40">SUM(L36*M36)</f>
        <v>0</v>
      </c>
      <c r="P36" s="28">
        <f t="shared" si="32"/>
        <v>264400</v>
      </c>
      <c r="Q36" s="25">
        <f>SUM(12*26)/365</f>
        <v>0.85479452054794525</v>
      </c>
      <c r="R36" s="24"/>
      <c r="S36" s="20">
        <f t="shared" si="33"/>
        <v>226007.67123287672</v>
      </c>
      <c r="T36" s="20">
        <v>0</v>
      </c>
      <c r="U36" s="20"/>
      <c r="V36" s="43"/>
      <c r="W36" s="40"/>
      <c r="X36" s="19"/>
      <c r="Y36" s="20"/>
      <c r="Z36" s="20"/>
      <c r="AA36" s="20"/>
      <c r="AB36" s="188">
        <f t="shared" si="34"/>
        <v>12036.931506849316</v>
      </c>
      <c r="AC36" s="20"/>
      <c r="AD36" s="19"/>
      <c r="AE36" s="26">
        <f t="shared" si="39"/>
        <v>0</v>
      </c>
      <c r="AG36" s="20"/>
      <c r="AH36" s="20"/>
      <c r="AI36" s="20"/>
      <c r="AJ36" s="20"/>
      <c r="AK36" s="20"/>
      <c r="AL36" s="62">
        <f t="shared" si="35"/>
        <v>238044.60273972602</v>
      </c>
      <c r="AM36" s="24"/>
      <c r="AN36" s="20"/>
      <c r="AO36" s="20"/>
      <c r="AP36" s="20"/>
      <c r="AQ36" s="20"/>
      <c r="AR36" s="20"/>
      <c r="AS36" s="62"/>
      <c r="AT36" s="11">
        <f t="shared" si="36"/>
        <v>238044.60273972602</v>
      </c>
      <c r="AU36" s="232"/>
      <c r="AV36" s="27">
        <f t="shared" si="37"/>
        <v>64272.042739726028</v>
      </c>
      <c r="AW36" s="24"/>
      <c r="AX36" s="24"/>
      <c r="AY36" s="20">
        <v>33320</v>
      </c>
      <c r="AZ36" s="20"/>
      <c r="BA36" s="20"/>
      <c r="BB36" s="20">
        <v>35700</v>
      </c>
      <c r="BC36" s="11">
        <f t="shared" si="38"/>
        <v>133292.04273972602</v>
      </c>
      <c r="BD36" s="105"/>
    </row>
    <row r="37" spans="1:56" s="104" customFormat="1" ht="14.45" customHeight="1" x14ac:dyDescent="0.2">
      <c r="A37" s="166"/>
      <c r="B37" s="167" t="s">
        <v>1311</v>
      </c>
      <c r="C37" s="168"/>
      <c r="D37" s="167"/>
      <c r="E37" s="172"/>
      <c r="F37" s="168"/>
      <c r="G37" s="19">
        <v>270550</v>
      </c>
      <c r="H37" s="19">
        <f t="shared" si="30"/>
        <v>54110</v>
      </c>
      <c r="I37" s="19"/>
      <c r="J37" s="19"/>
      <c r="K37" s="19">
        <v>27055</v>
      </c>
      <c r="L37" s="24">
        <f t="shared" si="31"/>
        <v>351700</v>
      </c>
      <c r="M37" s="41"/>
      <c r="N37" s="42"/>
      <c r="O37" s="19">
        <f t="shared" si="40"/>
        <v>0</v>
      </c>
      <c r="P37" s="28">
        <f t="shared" si="32"/>
        <v>351700</v>
      </c>
      <c r="Q37" s="25">
        <v>11</v>
      </c>
      <c r="R37" s="24">
        <v>241500</v>
      </c>
      <c r="S37" s="20">
        <f t="shared" si="33"/>
        <v>4110200</v>
      </c>
      <c r="T37" s="20">
        <v>200000</v>
      </c>
      <c r="U37" s="20"/>
      <c r="V37" s="43"/>
      <c r="W37" s="40"/>
      <c r="X37" s="19"/>
      <c r="Y37" s="20"/>
      <c r="Z37" s="20"/>
      <c r="AA37" s="20"/>
      <c r="AB37" s="188">
        <f t="shared" si="34"/>
        <v>154898.33333333334</v>
      </c>
      <c r="AC37" s="20"/>
      <c r="AD37" s="19">
        <v>10000</v>
      </c>
      <c r="AE37" s="26">
        <f t="shared" si="39"/>
        <v>110000</v>
      </c>
      <c r="AG37" s="20"/>
      <c r="AH37" s="20"/>
      <c r="AI37" s="20"/>
      <c r="AJ37" s="20"/>
      <c r="AK37" s="20"/>
      <c r="AL37" s="62">
        <f t="shared" si="35"/>
        <v>4575098.333333333</v>
      </c>
      <c r="AM37" s="24"/>
      <c r="AN37" s="20"/>
      <c r="AO37" s="20"/>
      <c r="AP37" s="20"/>
      <c r="AQ37" s="20"/>
      <c r="AR37" s="20"/>
      <c r="AS37" s="62"/>
      <c r="AT37" s="11">
        <f t="shared" si="36"/>
        <v>4575098.333333333</v>
      </c>
      <c r="AU37" s="232"/>
      <c r="AV37" s="27">
        <f t="shared" si="37"/>
        <v>1235276.55</v>
      </c>
      <c r="AW37" s="24"/>
      <c r="AX37" s="24"/>
      <c r="AY37" s="20">
        <v>33320</v>
      </c>
      <c r="AZ37" s="20"/>
      <c r="BA37" s="20"/>
      <c r="BB37" s="20">
        <v>35700</v>
      </c>
      <c r="BC37" s="123">
        <f t="shared" si="38"/>
        <v>1304296.55</v>
      </c>
      <c r="BD37" s="105"/>
    </row>
    <row r="38" spans="1:56" s="104" customFormat="1" ht="14.45" customHeight="1" x14ac:dyDescent="0.2">
      <c r="A38" s="166"/>
      <c r="B38" s="167" t="s">
        <v>1311</v>
      </c>
      <c r="C38" s="168"/>
      <c r="D38" s="167"/>
      <c r="E38" s="172"/>
      <c r="F38" s="168"/>
      <c r="G38" s="19">
        <v>197115</v>
      </c>
      <c r="H38" s="19">
        <f t="shared" si="30"/>
        <v>39423</v>
      </c>
      <c r="I38" s="19"/>
      <c r="J38" s="19"/>
      <c r="K38" s="19"/>
      <c r="L38" s="24">
        <f t="shared" si="31"/>
        <v>236500</v>
      </c>
      <c r="M38" s="41">
        <v>0.1</v>
      </c>
      <c r="N38" s="42"/>
      <c r="O38" s="19">
        <f t="shared" si="40"/>
        <v>23650</v>
      </c>
      <c r="P38" s="28">
        <f>ROUND(SUM(L38+O38),-2)</f>
        <v>260200</v>
      </c>
      <c r="Q38" s="25">
        <v>12</v>
      </c>
      <c r="R38" s="24"/>
      <c r="S38" s="20">
        <f t="shared" si="33"/>
        <v>3122400</v>
      </c>
      <c r="T38" s="26">
        <v>250000</v>
      </c>
      <c r="U38" s="26"/>
      <c r="V38" s="43">
        <v>0.2</v>
      </c>
      <c r="W38" s="40">
        <v>12</v>
      </c>
      <c r="X38" s="19">
        <f>SUM(P38*V38)</f>
        <v>52040</v>
      </c>
      <c r="Y38" s="26">
        <f>SUM(X38*W38)</f>
        <v>624480</v>
      </c>
      <c r="Z38" s="20"/>
      <c r="AA38" s="20"/>
      <c r="AB38" s="188">
        <f t="shared" si="34"/>
        <v>168980</v>
      </c>
      <c r="AC38" s="20"/>
      <c r="AD38" s="19">
        <v>2500</v>
      </c>
      <c r="AE38" s="26">
        <f t="shared" si="39"/>
        <v>30000</v>
      </c>
      <c r="AG38" s="20">
        <v>150000</v>
      </c>
      <c r="AH38" s="20"/>
      <c r="AI38" s="20"/>
      <c r="AJ38" s="20"/>
      <c r="AK38" s="20"/>
      <c r="AL38" s="62">
        <f t="shared" si="35"/>
        <v>4345860</v>
      </c>
      <c r="AM38" s="24"/>
      <c r="AN38" s="20"/>
      <c r="AO38" s="20"/>
      <c r="AP38" s="20"/>
      <c r="AQ38" s="20"/>
      <c r="AR38" s="20"/>
      <c r="AS38" s="62"/>
      <c r="AT38" s="11">
        <f t="shared" ref="AT38:AT45" si="41">SUM(AL38,AS38)</f>
        <v>4345860</v>
      </c>
      <c r="AU38" s="232"/>
      <c r="AV38" s="27">
        <f t="shared" ref="AV38:AV45" si="42">SUM(AT38*0.27)</f>
        <v>1173382.2000000002</v>
      </c>
      <c r="AW38" s="24"/>
      <c r="AX38" s="24"/>
      <c r="AY38" s="20">
        <v>33320</v>
      </c>
      <c r="AZ38" s="20"/>
      <c r="BA38" s="20"/>
      <c r="BB38" s="20">
        <v>35700</v>
      </c>
      <c r="BC38" s="11">
        <f t="shared" ref="BC38:BC44" si="43">SUM(AV38:BB38)</f>
        <v>1242402.2000000002</v>
      </c>
      <c r="BD38" s="105"/>
    </row>
    <row r="39" spans="1:56" s="104" customFormat="1" ht="14.45" customHeight="1" x14ac:dyDescent="0.2">
      <c r="A39" s="166"/>
      <c r="B39" s="167" t="s">
        <v>1311</v>
      </c>
      <c r="C39" s="168"/>
      <c r="D39" s="167"/>
      <c r="E39" s="172"/>
      <c r="F39" s="168"/>
      <c r="G39" s="19">
        <v>177790</v>
      </c>
      <c r="H39" s="19">
        <f t="shared" si="30"/>
        <v>35558</v>
      </c>
      <c r="I39" s="19">
        <v>23190</v>
      </c>
      <c r="J39" s="19"/>
      <c r="K39" s="19"/>
      <c r="L39" s="24">
        <f t="shared" si="31"/>
        <v>236500</v>
      </c>
      <c r="M39" s="41"/>
      <c r="N39" s="42"/>
      <c r="O39" s="19">
        <f t="shared" si="40"/>
        <v>0</v>
      </c>
      <c r="P39" s="28">
        <f t="shared" ref="P39:P58" si="44">ROUND(SUM(L39+O39),-2)</f>
        <v>236500</v>
      </c>
      <c r="Q39" s="25">
        <v>12</v>
      </c>
      <c r="R39" s="24"/>
      <c r="S39" s="20">
        <f t="shared" si="33"/>
        <v>2838000</v>
      </c>
      <c r="T39" s="26">
        <v>300000</v>
      </c>
      <c r="U39" s="26"/>
      <c r="V39" s="43"/>
      <c r="W39" s="40"/>
      <c r="X39" s="19"/>
      <c r="Y39" s="26"/>
      <c r="Z39" s="20"/>
      <c r="AA39" s="20"/>
      <c r="AB39" s="188">
        <f t="shared" si="34"/>
        <v>168980</v>
      </c>
      <c r="AC39" s="20"/>
      <c r="AD39" s="19"/>
      <c r="AE39" s="26">
        <f t="shared" si="39"/>
        <v>0</v>
      </c>
      <c r="AG39" s="20"/>
      <c r="AH39" s="20"/>
      <c r="AI39" s="20"/>
      <c r="AJ39" s="20"/>
      <c r="AK39" s="20"/>
      <c r="AL39" s="62">
        <f t="shared" si="35"/>
        <v>3306980</v>
      </c>
      <c r="AM39" s="24"/>
      <c r="AN39" s="20"/>
      <c r="AO39" s="20"/>
      <c r="AP39" s="20"/>
      <c r="AQ39" s="20"/>
      <c r="AR39" s="20"/>
      <c r="AS39" s="62"/>
      <c r="AT39" s="11">
        <f t="shared" si="41"/>
        <v>3306980</v>
      </c>
      <c r="AU39" s="232"/>
      <c r="AV39" s="27">
        <f t="shared" si="42"/>
        <v>892884.60000000009</v>
      </c>
      <c r="AW39" s="24"/>
      <c r="AX39" s="24"/>
      <c r="AY39" s="20">
        <v>33320</v>
      </c>
      <c r="AZ39" s="20"/>
      <c r="BA39" s="20"/>
      <c r="BB39" s="20">
        <v>35700</v>
      </c>
      <c r="BC39" s="11">
        <f t="shared" si="43"/>
        <v>961904.60000000009</v>
      </c>
      <c r="BD39" s="105"/>
    </row>
    <row r="40" spans="1:56" s="104" customFormat="1" ht="14.45" customHeight="1" x14ac:dyDescent="0.2">
      <c r="A40" s="166"/>
      <c r="B40" s="167" t="s">
        <v>47</v>
      </c>
      <c r="C40" s="168"/>
      <c r="D40" s="167"/>
      <c r="E40" s="172"/>
      <c r="F40" s="168"/>
      <c r="G40" s="19"/>
      <c r="H40" s="19"/>
      <c r="I40" s="19"/>
      <c r="J40" s="19"/>
      <c r="K40" s="19"/>
      <c r="L40" s="24">
        <v>250000</v>
      </c>
      <c r="M40" s="41"/>
      <c r="N40" s="42"/>
      <c r="O40" s="19">
        <f t="shared" si="40"/>
        <v>0</v>
      </c>
      <c r="P40" s="28">
        <f t="shared" si="44"/>
        <v>250000</v>
      </c>
      <c r="Q40" s="25">
        <v>12</v>
      </c>
      <c r="R40" s="24"/>
      <c r="S40" s="20">
        <f t="shared" si="33"/>
        <v>3000000</v>
      </c>
      <c r="T40" s="26">
        <v>100000</v>
      </c>
      <c r="U40" s="26"/>
      <c r="V40" s="43"/>
      <c r="W40" s="40"/>
      <c r="X40" s="19"/>
      <c r="Y40" s="26"/>
      <c r="Z40" s="20"/>
      <c r="AA40" s="20"/>
      <c r="AB40" s="188">
        <f t="shared" si="34"/>
        <v>168980</v>
      </c>
      <c r="AC40" s="20"/>
      <c r="AD40" s="19"/>
      <c r="AE40" s="26">
        <f t="shared" si="39"/>
        <v>0</v>
      </c>
      <c r="AG40" s="20"/>
      <c r="AH40" s="20"/>
      <c r="AI40" s="20"/>
      <c r="AJ40" s="20"/>
      <c r="AK40" s="20"/>
      <c r="AL40" s="62">
        <f t="shared" si="35"/>
        <v>3268980</v>
      </c>
      <c r="AM40" s="24"/>
      <c r="AN40" s="20"/>
      <c r="AO40" s="20"/>
      <c r="AP40" s="20"/>
      <c r="AQ40" s="20"/>
      <c r="AR40" s="20"/>
      <c r="AS40" s="62"/>
      <c r="AT40" s="11">
        <f t="shared" si="41"/>
        <v>3268980</v>
      </c>
      <c r="AU40" s="232"/>
      <c r="AV40" s="27">
        <f t="shared" si="42"/>
        <v>882624.60000000009</v>
      </c>
      <c r="AW40" s="24"/>
      <c r="AX40" s="24"/>
      <c r="AY40" s="20">
        <v>33320</v>
      </c>
      <c r="AZ40" s="20"/>
      <c r="BA40" s="20"/>
      <c r="BB40" s="20">
        <v>35700</v>
      </c>
      <c r="BC40" s="11">
        <f t="shared" si="43"/>
        <v>951644.60000000009</v>
      </c>
      <c r="BD40" s="105"/>
    </row>
    <row r="41" spans="1:56" s="104" customFormat="1" ht="14.45" customHeight="1" x14ac:dyDescent="0.2">
      <c r="A41" s="166"/>
      <c r="B41" s="167" t="s">
        <v>1311</v>
      </c>
      <c r="C41" s="168"/>
      <c r="D41" s="167"/>
      <c r="E41" s="172"/>
      <c r="F41" s="168"/>
      <c r="G41" s="19">
        <v>185520</v>
      </c>
      <c r="H41" s="19">
        <f t="shared" si="30"/>
        <v>37104</v>
      </c>
      <c r="I41" s="19"/>
      <c r="J41" s="19"/>
      <c r="K41" s="19"/>
      <c r="L41" s="24">
        <f t="shared" si="31"/>
        <v>222600</v>
      </c>
      <c r="M41" s="41">
        <v>0.35</v>
      </c>
      <c r="N41" s="42">
        <v>42339</v>
      </c>
      <c r="O41" s="19">
        <f t="shared" si="40"/>
        <v>77910</v>
      </c>
      <c r="P41" s="28">
        <f t="shared" si="44"/>
        <v>300500</v>
      </c>
      <c r="Q41" s="25">
        <v>12</v>
      </c>
      <c r="R41" s="24"/>
      <c r="S41" s="20">
        <f t="shared" si="33"/>
        <v>3606000</v>
      </c>
      <c r="T41" s="20">
        <v>300000</v>
      </c>
      <c r="U41" s="20"/>
      <c r="V41" s="43">
        <v>0.25</v>
      </c>
      <c r="W41" s="40">
        <v>12</v>
      </c>
      <c r="X41" s="19">
        <f>SUM(P41*V41)</f>
        <v>75125</v>
      </c>
      <c r="Y41" s="26">
        <f>SUM(X41*W41)</f>
        <v>901500</v>
      </c>
      <c r="Z41" s="20"/>
      <c r="AA41" s="20"/>
      <c r="AB41" s="188">
        <f t="shared" si="34"/>
        <v>168980</v>
      </c>
      <c r="AC41" s="20"/>
      <c r="AD41" s="19">
        <v>2500</v>
      </c>
      <c r="AE41" s="26">
        <f t="shared" si="39"/>
        <v>30000</v>
      </c>
      <c r="AG41" s="20"/>
      <c r="AH41" s="20"/>
      <c r="AI41" s="20"/>
      <c r="AJ41" s="20"/>
      <c r="AK41" s="20"/>
      <c r="AL41" s="62">
        <f t="shared" si="35"/>
        <v>5006480</v>
      </c>
      <c r="AM41" s="24"/>
      <c r="AN41" s="20"/>
      <c r="AO41" s="20"/>
      <c r="AP41" s="20"/>
      <c r="AQ41" s="20"/>
      <c r="AR41" s="20"/>
      <c r="AS41" s="62"/>
      <c r="AT41" s="11">
        <f t="shared" si="41"/>
        <v>5006480</v>
      </c>
      <c r="AU41" s="232"/>
      <c r="AV41" s="27">
        <f t="shared" si="42"/>
        <v>1351749.6</v>
      </c>
      <c r="AW41" s="24"/>
      <c r="AX41" s="24"/>
      <c r="AY41" s="20">
        <v>33320</v>
      </c>
      <c r="AZ41" s="20"/>
      <c r="BA41" s="20"/>
      <c r="BB41" s="20">
        <v>35700</v>
      </c>
      <c r="BC41" s="11">
        <f t="shared" si="43"/>
        <v>1420769.6</v>
      </c>
      <c r="BD41" s="105"/>
    </row>
    <row r="42" spans="1:56" s="104" customFormat="1" ht="14.45" customHeight="1" x14ac:dyDescent="0.2">
      <c r="A42" s="166"/>
      <c r="B42" s="167" t="s">
        <v>1311</v>
      </c>
      <c r="C42" s="168"/>
      <c r="D42" s="167"/>
      <c r="E42" s="172"/>
      <c r="F42" s="168"/>
      <c r="G42" s="19">
        <v>170060</v>
      </c>
      <c r="H42" s="19">
        <f t="shared" si="30"/>
        <v>34012</v>
      </c>
      <c r="I42" s="19"/>
      <c r="J42" s="19"/>
      <c r="K42" s="19"/>
      <c r="L42" s="24">
        <f t="shared" si="31"/>
        <v>204100</v>
      </c>
      <c r="M42" s="41">
        <v>0.5</v>
      </c>
      <c r="N42" s="42">
        <v>42339</v>
      </c>
      <c r="O42" s="19">
        <f t="shared" si="40"/>
        <v>102050</v>
      </c>
      <c r="P42" s="28">
        <f t="shared" si="44"/>
        <v>306200</v>
      </c>
      <c r="Q42" s="25">
        <v>12</v>
      </c>
      <c r="R42" s="24"/>
      <c r="S42" s="20">
        <f t="shared" si="33"/>
        <v>3674400</v>
      </c>
      <c r="T42" s="20">
        <v>0</v>
      </c>
      <c r="U42" s="20">
        <v>200000</v>
      </c>
      <c r="V42" s="43"/>
      <c r="W42" s="40"/>
      <c r="X42" s="19"/>
      <c r="Y42" s="20"/>
      <c r="Z42" s="20"/>
      <c r="AA42" s="20"/>
      <c r="AB42" s="188">
        <f t="shared" si="34"/>
        <v>168980</v>
      </c>
      <c r="AC42" s="20"/>
      <c r="AD42" s="19">
        <v>8000</v>
      </c>
      <c r="AE42" s="26">
        <f t="shared" si="39"/>
        <v>96000</v>
      </c>
      <c r="AG42" s="20"/>
      <c r="AH42" s="20"/>
      <c r="AI42" s="20"/>
      <c r="AJ42" s="20"/>
      <c r="AK42" s="20"/>
      <c r="AL42" s="62">
        <f t="shared" si="35"/>
        <v>4139380</v>
      </c>
      <c r="AM42" s="24"/>
      <c r="AN42" s="20"/>
      <c r="AO42" s="20"/>
      <c r="AP42" s="20"/>
      <c r="AQ42" s="20"/>
      <c r="AR42" s="20"/>
      <c r="AS42" s="62"/>
      <c r="AT42" s="11">
        <f t="shared" si="41"/>
        <v>4139380</v>
      </c>
      <c r="AU42" s="232"/>
      <c r="AV42" s="27">
        <f t="shared" si="42"/>
        <v>1117632.6000000001</v>
      </c>
      <c r="AW42" s="24"/>
      <c r="AX42" s="24"/>
      <c r="AY42" s="20">
        <v>33320</v>
      </c>
      <c r="AZ42" s="20"/>
      <c r="BA42" s="20"/>
      <c r="BB42" s="20">
        <v>35700</v>
      </c>
      <c r="BC42" s="11">
        <f t="shared" si="43"/>
        <v>1186652.6000000001</v>
      </c>
      <c r="BD42" s="105"/>
    </row>
    <row r="43" spans="1:56" s="104" customFormat="1" ht="14.45" customHeight="1" x14ac:dyDescent="0.2">
      <c r="A43" s="166"/>
      <c r="B43" s="167" t="s">
        <v>1311</v>
      </c>
      <c r="C43" s="168"/>
      <c r="D43" s="167"/>
      <c r="E43" s="172"/>
      <c r="F43" s="168"/>
      <c r="G43" s="19">
        <v>96625</v>
      </c>
      <c r="H43" s="19">
        <f t="shared" si="30"/>
        <v>19325</v>
      </c>
      <c r="I43" s="19"/>
      <c r="J43" s="19"/>
      <c r="K43" s="19"/>
      <c r="L43" s="24">
        <f t="shared" si="31"/>
        <v>116000</v>
      </c>
      <c r="M43" s="41">
        <v>0.4</v>
      </c>
      <c r="N43" s="42">
        <v>42339</v>
      </c>
      <c r="O43" s="19">
        <f t="shared" si="40"/>
        <v>46400</v>
      </c>
      <c r="P43" s="28">
        <f t="shared" si="44"/>
        <v>162400</v>
      </c>
      <c r="Q43" s="25">
        <v>12</v>
      </c>
      <c r="R43" s="24"/>
      <c r="S43" s="20">
        <f t="shared" si="33"/>
        <v>1948800</v>
      </c>
      <c r="T43" s="20">
        <v>200000</v>
      </c>
      <c r="U43" s="20"/>
      <c r="V43" s="43"/>
      <c r="W43" s="40"/>
      <c r="X43" s="19"/>
      <c r="Y43" s="20"/>
      <c r="Z43" s="20"/>
      <c r="AA43" s="20"/>
      <c r="AB43" s="188">
        <f t="shared" si="34"/>
        <v>168980</v>
      </c>
      <c r="AC43" s="20"/>
      <c r="AD43" s="19"/>
      <c r="AE43" s="26">
        <f t="shared" si="39"/>
        <v>0</v>
      </c>
      <c r="AG43" s="20"/>
      <c r="AH43" s="20"/>
      <c r="AI43" s="20"/>
      <c r="AJ43" s="20"/>
      <c r="AK43" s="20"/>
      <c r="AL43" s="62">
        <f t="shared" si="35"/>
        <v>2317780</v>
      </c>
      <c r="AM43" s="24"/>
      <c r="AN43" s="20"/>
      <c r="AO43" s="20"/>
      <c r="AP43" s="20"/>
      <c r="AQ43" s="20"/>
      <c r="AR43" s="20"/>
      <c r="AS43" s="62"/>
      <c r="AT43" s="11">
        <f t="shared" si="41"/>
        <v>2317780</v>
      </c>
      <c r="AU43" s="232"/>
      <c r="AV43" s="27">
        <f t="shared" si="42"/>
        <v>625800.60000000009</v>
      </c>
      <c r="AW43" s="24"/>
      <c r="AX43" s="24"/>
      <c r="AY43" s="20">
        <v>33320</v>
      </c>
      <c r="AZ43" s="20"/>
      <c r="BA43" s="20"/>
      <c r="BB43" s="20">
        <v>35700</v>
      </c>
      <c r="BC43" s="11">
        <f t="shared" si="43"/>
        <v>694820.60000000009</v>
      </c>
      <c r="BD43" s="105"/>
    </row>
    <row r="44" spans="1:56" s="104" customFormat="1" ht="14.45" customHeight="1" x14ac:dyDescent="0.2">
      <c r="A44" s="166"/>
      <c r="B44" s="167" t="s">
        <v>1311</v>
      </c>
      <c r="C44" s="168"/>
      <c r="D44" s="167"/>
      <c r="E44" s="172"/>
      <c r="F44" s="168"/>
      <c r="G44" s="19">
        <v>162330</v>
      </c>
      <c r="H44" s="19">
        <f t="shared" si="30"/>
        <v>32466</v>
      </c>
      <c r="I44" s="19"/>
      <c r="J44" s="19"/>
      <c r="K44" s="19"/>
      <c r="L44" s="24">
        <f t="shared" si="31"/>
        <v>194800</v>
      </c>
      <c r="M44" s="41">
        <v>0.1</v>
      </c>
      <c r="N44" s="42">
        <v>42339</v>
      </c>
      <c r="O44" s="19">
        <f t="shared" si="40"/>
        <v>19480</v>
      </c>
      <c r="P44" s="28">
        <f t="shared" si="44"/>
        <v>214300</v>
      </c>
      <c r="Q44" s="25">
        <v>12</v>
      </c>
      <c r="R44" s="24"/>
      <c r="S44" s="20">
        <f t="shared" si="33"/>
        <v>2571600</v>
      </c>
      <c r="T44" s="26">
        <v>150000</v>
      </c>
      <c r="U44" s="26"/>
      <c r="V44" s="43"/>
      <c r="W44" s="40"/>
      <c r="X44" s="19"/>
      <c r="Y44" s="26"/>
      <c r="Z44" s="20"/>
      <c r="AA44" s="20"/>
      <c r="AB44" s="188">
        <f t="shared" si="34"/>
        <v>168980</v>
      </c>
      <c r="AC44" s="20"/>
      <c r="AD44" s="19">
        <v>4000</v>
      </c>
      <c r="AE44" s="26">
        <f t="shared" si="39"/>
        <v>48000</v>
      </c>
      <c r="AG44" s="20"/>
      <c r="AH44" s="20"/>
      <c r="AI44" s="20"/>
      <c r="AJ44" s="20"/>
      <c r="AK44" s="20"/>
      <c r="AL44" s="62">
        <f t="shared" si="35"/>
        <v>2938580</v>
      </c>
      <c r="AM44" s="24"/>
      <c r="AN44" s="20"/>
      <c r="AO44" s="20"/>
      <c r="AP44" s="20"/>
      <c r="AQ44" s="20"/>
      <c r="AR44" s="20"/>
      <c r="AS44" s="62"/>
      <c r="AT44" s="11">
        <f t="shared" si="41"/>
        <v>2938580</v>
      </c>
      <c r="AU44" s="232"/>
      <c r="AV44" s="27">
        <f t="shared" si="42"/>
        <v>793416.60000000009</v>
      </c>
      <c r="AW44" s="24"/>
      <c r="AX44" s="24"/>
      <c r="AY44" s="20">
        <v>33320</v>
      </c>
      <c r="AZ44" s="20"/>
      <c r="BA44" s="20"/>
      <c r="BB44" s="20">
        <v>35700</v>
      </c>
      <c r="BC44" s="11">
        <f t="shared" si="43"/>
        <v>862436.60000000009</v>
      </c>
      <c r="BD44" s="105"/>
    </row>
    <row r="45" spans="1:56" s="104" customFormat="1" ht="14.45" customHeight="1" x14ac:dyDescent="0.2">
      <c r="A45" s="166"/>
      <c r="B45" s="167" t="s">
        <v>1311</v>
      </c>
      <c r="C45" s="168"/>
      <c r="D45" s="167"/>
      <c r="E45" s="172"/>
      <c r="F45" s="168"/>
      <c r="G45" s="19"/>
      <c r="H45" s="19">
        <f t="shared" si="30"/>
        <v>0</v>
      </c>
      <c r="I45" s="19"/>
      <c r="J45" s="19"/>
      <c r="K45" s="19"/>
      <c r="L45" s="24">
        <v>260000</v>
      </c>
      <c r="M45" s="41" t="s">
        <v>1316</v>
      </c>
      <c r="N45" s="42">
        <v>42217</v>
      </c>
      <c r="O45" s="19"/>
      <c r="P45" s="28">
        <f t="shared" si="44"/>
        <v>260000</v>
      </c>
      <c r="Q45" s="25">
        <v>12</v>
      </c>
      <c r="R45" s="24"/>
      <c r="S45" s="20">
        <f t="shared" si="33"/>
        <v>3120000</v>
      </c>
      <c r="T45" s="26">
        <v>100000</v>
      </c>
      <c r="U45" s="26"/>
      <c r="V45" s="43"/>
      <c r="W45" s="40"/>
      <c r="X45" s="19"/>
      <c r="Y45" s="26"/>
      <c r="Z45" s="20"/>
      <c r="AA45" s="20"/>
      <c r="AB45" s="188">
        <f t="shared" si="34"/>
        <v>168980</v>
      </c>
      <c r="AC45" s="20"/>
      <c r="AD45" s="19">
        <v>8500</v>
      </c>
      <c r="AE45" s="26">
        <f t="shared" si="39"/>
        <v>102000</v>
      </c>
      <c r="AG45" s="20"/>
      <c r="AH45" s="20"/>
      <c r="AI45" s="20"/>
      <c r="AJ45" s="20"/>
      <c r="AK45" s="20"/>
      <c r="AL45" s="62">
        <f t="shared" si="35"/>
        <v>3490980</v>
      </c>
      <c r="AM45" s="24"/>
      <c r="AN45" s="20"/>
      <c r="AO45" s="20"/>
      <c r="AP45" s="20"/>
      <c r="AQ45" s="20"/>
      <c r="AR45" s="20"/>
      <c r="AS45" s="62"/>
      <c r="AT45" s="11">
        <f t="shared" si="41"/>
        <v>3490980</v>
      </c>
      <c r="AU45" s="232"/>
      <c r="AV45" s="27">
        <f t="shared" si="42"/>
        <v>942564.60000000009</v>
      </c>
      <c r="AW45" s="24"/>
      <c r="AX45" s="24"/>
      <c r="AY45" s="20">
        <v>33320</v>
      </c>
      <c r="AZ45" s="20"/>
      <c r="BA45" s="20"/>
      <c r="BB45" s="20">
        <v>35700</v>
      </c>
      <c r="BC45" s="123">
        <f>SUM(AV45:BB45)</f>
        <v>1011584.6000000001</v>
      </c>
      <c r="BD45" s="105"/>
    </row>
    <row r="46" spans="1:56" s="104" customFormat="1" ht="14.45" customHeight="1" x14ac:dyDescent="0.2">
      <c r="A46" s="166"/>
      <c r="B46" s="167" t="s">
        <v>1311</v>
      </c>
      <c r="C46" s="168"/>
      <c r="D46" s="167"/>
      <c r="E46" s="172"/>
      <c r="F46" s="168"/>
      <c r="G46" s="19">
        <v>220305</v>
      </c>
      <c r="H46" s="19">
        <f t="shared" si="30"/>
        <v>44061</v>
      </c>
      <c r="I46" s="19"/>
      <c r="J46" s="19"/>
      <c r="K46" s="19"/>
      <c r="L46" s="24">
        <f t="shared" si="31"/>
        <v>264400</v>
      </c>
      <c r="M46" s="41">
        <v>0.15</v>
      </c>
      <c r="N46" s="42"/>
      <c r="O46" s="19">
        <f>SUM(L46*M46)</f>
        <v>39660</v>
      </c>
      <c r="P46" s="28">
        <f t="shared" si="44"/>
        <v>304100</v>
      </c>
      <c r="Q46" s="25">
        <v>12</v>
      </c>
      <c r="R46" s="24"/>
      <c r="S46" s="20">
        <f t="shared" si="33"/>
        <v>3649200</v>
      </c>
      <c r="T46" s="20">
        <v>0</v>
      </c>
      <c r="U46" s="20"/>
      <c r="V46" s="43"/>
      <c r="W46" s="40"/>
      <c r="X46" s="19"/>
      <c r="Y46" s="20"/>
      <c r="Z46" s="20"/>
      <c r="AA46" s="20"/>
      <c r="AB46" s="188">
        <f t="shared" si="34"/>
        <v>168980</v>
      </c>
      <c r="AC46" s="20"/>
      <c r="AD46" s="19"/>
      <c r="AE46" s="26">
        <f t="shared" si="39"/>
        <v>0</v>
      </c>
      <c r="AG46" s="20"/>
      <c r="AH46" s="20"/>
      <c r="AI46" s="20"/>
      <c r="AJ46" s="20"/>
      <c r="AK46" s="20"/>
      <c r="AL46" s="62">
        <f t="shared" si="35"/>
        <v>3818180</v>
      </c>
      <c r="AM46" s="24"/>
      <c r="AN46" s="20"/>
      <c r="AO46" s="20"/>
      <c r="AP46" s="20"/>
      <c r="AQ46" s="20"/>
      <c r="AR46" s="20"/>
      <c r="AS46" s="62"/>
      <c r="AT46" s="11">
        <f t="shared" ref="AT46:AT58" si="45">SUM(AL46,AS46)</f>
        <v>3818180</v>
      </c>
      <c r="AU46" s="232"/>
      <c r="AV46" s="27">
        <f t="shared" ref="AV46:AV58" si="46">SUM(AT46*0.27)</f>
        <v>1030908.6000000001</v>
      </c>
      <c r="AW46" s="24"/>
      <c r="AX46" s="24"/>
      <c r="AY46" s="20">
        <v>33320</v>
      </c>
      <c r="AZ46" s="20"/>
      <c r="BA46" s="20"/>
      <c r="BB46" s="20">
        <v>35700</v>
      </c>
      <c r="BC46" s="11">
        <f t="shared" ref="BC46:BC109" si="47">SUM(AV46:BB46)</f>
        <v>1099928.6000000001</v>
      </c>
      <c r="BD46" s="105"/>
    </row>
    <row r="47" spans="1:56" s="104" customFormat="1" ht="14.45" customHeight="1" x14ac:dyDescent="0.2">
      <c r="A47" s="166"/>
      <c r="B47" s="167" t="s">
        <v>1311</v>
      </c>
      <c r="C47" s="168"/>
      <c r="D47" s="167"/>
      <c r="E47" s="172"/>
      <c r="F47" s="168"/>
      <c r="G47" s="19">
        <v>154600</v>
      </c>
      <c r="H47" s="19">
        <f t="shared" si="30"/>
        <v>30920</v>
      </c>
      <c r="J47" s="19"/>
      <c r="K47" s="19"/>
      <c r="L47" s="24">
        <f t="shared" si="31"/>
        <v>185500</v>
      </c>
      <c r="M47" s="41">
        <v>0.1</v>
      </c>
      <c r="N47" s="42"/>
      <c r="O47" s="19">
        <f>SUM(L47*M47)</f>
        <v>18550</v>
      </c>
      <c r="P47" s="28">
        <f t="shared" si="44"/>
        <v>204100</v>
      </c>
      <c r="Q47" s="25">
        <v>12</v>
      </c>
      <c r="R47" s="24"/>
      <c r="S47" s="20">
        <f t="shared" si="33"/>
        <v>2449200</v>
      </c>
      <c r="T47" s="20">
        <v>250000</v>
      </c>
      <c r="U47" s="20"/>
      <c r="V47" s="43"/>
      <c r="W47" s="40"/>
      <c r="X47" s="19"/>
      <c r="Y47" s="20"/>
      <c r="Z47" s="20"/>
      <c r="AA47" s="20"/>
      <c r="AB47" s="188">
        <f t="shared" si="34"/>
        <v>168980</v>
      </c>
      <c r="AC47" s="20"/>
      <c r="AD47" s="19"/>
      <c r="AE47" s="26">
        <f t="shared" si="39"/>
        <v>0</v>
      </c>
      <c r="AG47" s="20"/>
      <c r="AH47" s="20"/>
      <c r="AI47" s="20"/>
      <c r="AJ47" s="20"/>
      <c r="AK47" s="20"/>
      <c r="AL47" s="62">
        <f t="shared" si="35"/>
        <v>2868180</v>
      </c>
      <c r="AM47" s="24"/>
      <c r="AN47" s="20"/>
      <c r="AO47" s="20"/>
      <c r="AP47" s="20"/>
      <c r="AQ47" s="20"/>
      <c r="AR47" s="20"/>
      <c r="AS47" s="62"/>
      <c r="AT47" s="11">
        <f t="shared" si="45"/>
        <v>2868180</v>
      </c>
      <c r="AU47" s="232"/>
      <c r="AV47" s="27">
        <f t="shared" si="46"/>
        <v>774408.60000000009</v>
      </c>
      <c r="AW47" s="24"/>
      <c r="AX47" s="24"/>
      <c r="AY47" s="20">
        <v>33320</v>
      </c>
      <c r="AZ47" s="20"/>
      <c r="BA47" s="20"/>
      <c r="BB47" s="20">
        <v>35700</v>
      </c>
      <c r="BC47" s="11">
        <f t="shared" si="47"/>
        <v>843428.60000000009</v>
      </c>
      <c r="BD47" s="105"/>
    </row>
    <row r="48" spans="1:56" s="104" customFormat="1" ht="14.45" customHeight="1" x14ac:dyDescent="0.2">
      <c r="A48" s="166"/>
      <c r="B48" s="167" t="s">
        <v>1311</v>
      </c>
      <c r="C48" s="168"/>
      <c r="D48" s="167"/>
      <c r="E48" s="172"/>
      <c r="F48" s="168"/>
      <c r="G48" s="19">
        <v>220305</v>
      </c>
      <c r="H48" s="19">
        <f t="shared" si="30"/>
        <v>44061</v>
      </c>
      <c r="I48" s="19"/>
      <c r="J48" s="19"/>
      <c r="K48" s="19"/>
      <c r="L48" s="24">
        <f t="shared" si="31"/>
        <v>264400</v>
      </c>
      <c r="M48" s="41"/>
      <c r="N48" s="42"/>
      <c r="O48" s="19">
        <f>SUM(L48*M48)</f>
        <v>0</v>
      </c>
      <c r="P48" s="28">
        <f t="shared" si="44"/>
        <v>264400</v>
      </c>
      <c r="Q48" s="25">
        <v>12</v>
      </c>
      <c r="R48" s="24"/>
      <c r="S48" s="20">
        <f t="shared" si="33"/>
        <v>3172800</v>
      </c>
      <c r="T48" s="20">
        <v>200000</v>
      </c>
      <c r="U48" s="20"/>
      <c r="V48" s="43"/>
      <c r="W48" s="40"/>
      <c r="X48" s="19"/>
      <c r="Y48" s="20"/>
      <c r="Z48" s="20"/>
      <c r="AA48" s="20"/>
      <c r="AB48" s="188">
        <f t="shared" si="34"/>
        <v>168980</v>
      </c>
      <c r="AC48" s="20"/>
      <c r="AD48" s="19"/>
      <c r="AE48" s="26">
        <f t="shared" si="39"/>
        <v>0</v>
      </c>
      <c r="AG48" s="20"/>
      <c r="AH48" s="20"/>
      <c r="AI48" s="20"/>
      <c r="AJ48" s="20"/>
      <c r="AK48" s="20"/>
      <c r="AL48" s="62">
        <f t="shared" si="35"/>
        <v>3541780</v>
      </c>
      <c r="AM48" s="24"/>
      <c r="AN48" s="20"/>
      <c r="AO48" s="20"/>
      <c r="AP48" s="20"/>
      <c r="AQ48" s="20"/>
      <c r="AR48" s="20"/>
      <c r="AS48" s="62"/>
      <c r="AT48" s="11">
        <f t="shared" si="45"/>
        <v>3541780</v>
      </c>
      <c r="AU48" s="232"/>
      <c r="AV48" s="27">
        <f t="shared" si="46"/>
        <v>956280.60000000009</v>
      </c>
      <c r="AW48" s="24"/>
      <c r="AX48" s="24"/>
      <c r="AY48" s="20">
        <v>33320</v>
      </c>
      <c r="AZ48" s="20"/>
      <c r="BA48" s="20"/>
      <c r="BB48" s="20">
        <v>35700</v>
      </c>
      <c r="BC48" s="11">
        <f t="shared" si="47"/>
        <v>1025300.6000000001</v>
      </c>
      <c r="BD48" s="105"/>
    </row>
    <row r="49" spans="1:56" s="104" customFormat="1" ht="14.45" customHeight="1" x14ac:dyDescent="0.2">
      <c r="A49" s="166"/>
      <c r="B49" s="167" t="s">
        <v>1311</v>
      </c>
      <c r="C49" s="168"/>
      <c r="D49" s="167"/>
      <c r="E49" s="172"/>
      <c r="F49" s="168"/>
      <c r="G49" s="19">
        <v>170060</v>
      </c>
      <c r="H49" s="19">
        <f t="shared" si="30"/>
        <v>34012</v>
      </c>
      <c r="I49" s="19"/>
      <c r="J49" s="19"/>
      <c r="K49" s="19"/>
      <c r="L49" s="24">
        <f t="shared" si="31"/>
        <v>204100</v>
      </c>
      <c r="M49" s="41">
        <v>0.1</v>
      </c>
      <c r="N49" s="42">
        <v>42430</v>
      </c>
      <c r="O49" s="19">
        <f>SUM(L49*M49)</f>
        <v>20410</v>
      </c>
      <c r="P49" s="28">
        <f t="shared" si="44"/>
        <v>224500</v>
      </c>
      <c r="Q49" s="25">
        <v>12</v>
      </c>
      <c r="R49" s="24"/>
      <c r="S49" s="20">
        <f t="shared" si="33"/>
        <v>2694000</v>
      </c>
      <c r="T49" s="26">
        <v>200000</v>
      </c>
      <c r="U49" s="26"/>
      <c r="V49" s="43"/>
      <c r="W49" s="40"/>
      <c r="X49" s="19"/>
      <c r="Y49" s="26"/>
      <c r="Z49" s="20"/>
      <c r="AA49" s="20"/>
      <c r="AB49" s="188">
        <f t="shared" si="34"/>
        <v>168980</v>
      </c>
      <c r="AC49" s="20"/>
      <c r="AD49" s="19"/>
      <c r="AE49" s="26">
        <f t="shared" si="39"/>
        <v>0</v>
      </c>
      <c r="AG49" s="20"/>
      <c r="AH49" s="20"/>
      <c r="AI49" s="20"/>
      <c r="AJ49" s="20"/>
      <c r="AK49" s="20"/>
      <c r="AL49" s="62">
        <f t="shared" si="35"/>
        <v>3062980</v>
      </c>
      <c r="AM49" s="24"/>
      <c r="AN49" s="20"/>
      <c r="AO49" s="20"/>
      <c r="AP49" s="20"/>
      <c r="AQ49" s="20"/>
      <c r="AR49" s="20"/>
      <c r="AS49" s="62"/>
      <c r="AT49" s="11">
        <f t="shared" si="45"/>
        <v>3062980</v>
      </c>
      <c r="AU49" s="232"/>
      <c r="AV49" s="27">
        <f t="shared" si="46"/>
        <v>827004.60000000009</v>
      </c>
      <c r="AW49" s="24"/>
      <c r="AX49" s="24"/>
      <c r="AY49" s="20">
        <v>33320</v>
      </c>
      <c r="AZ49" s="20"/>
      <c r="BA49" s="20"/>
      <c r="BB49" s="20">
        <v>35700</v>
      </c>
      <c r="BC49" s="11">
        <f t="shared" si="47"/>
        <v>896024.60000000009</v>
      </c>
      <c r="BD49" s="105"/>
    </row>
    <row r="50" spans="1:56" s="104" customFormat="1" ht="14.45" customHeight="1" x14ac:dyDescent="0.2">
      <c r="A50" s="166"/>
      <c r="B50" s="167" t="s">
        <v>1311</v>
      </c>
      <c r="C50" s="168"/>
      <c r="D50" s="167"/>
      <c r="E50" s="172"/>
      <c r="F50" s="168"/>
      <c r="G50" s="19">
        <v>154600</v>
      </c>
      <c r="H50" s="19">
        <f t="shared" si="30"/>
        <v>30920</v>
      </c>
      <c r="I50" s="19"/>
      <c r="J50" s="19"/>
      <c r="K50" s="19"/>
      <c r="L50" s="24">
        <f t="shared" si="31"/>
        <v>185500</v>
      </c>
      <c r="M50" s="41">
        <v>0.2</v>
      </c>
      <c r="N50" s="42"/>
      <c r="O50" s="19">
        <f>SUM(L50*M50)</f>
        <v>37100</v>
      </c>
      <c r="P50" s="28">
        <f t="shared" si="44"/>
        <v>222600</v>
      </c>
      <c r="Q50" s="25">
        <v>12</v>
      </c>
      <c r="R50" s="24"/>
      <c r="S50" s="20">
        <f t="shared" si="33"/>
        <v>2671200</v>
      </c>
      <c r="T50" s="20">
        <v>200000</v>
      </c>
      <c r="U50" s="20"/>
      <c r="V50" s="43"/>
      <c r="W50" s="40"/>
      <c r="X50" s="19"/>
      <c r="Y50" s="20"/>
      <c r="Z50" s="20"/>
      <c r="AA50" s="20"/>
      <c r="AB50" s="188">
        <f t="shared" si="34"/>
        <v>168980</v>
      </c>
      <c r="AC50" s="20"/>
      <c r="AD50" s="19"/>
      <c r="AE50" s="26">
        <f t="shared" si="39"/>
        <v>0</v>
      </c>
      <c r="AG50" s="20"/>
      <c r="AH50" s="20"/>
      <c r="AI50" s="20"/>
      <c r="AJ50" s="20"/>
      <c r="AK50" s="20"/>
      <c r="AL50" s="62">
        <f t="shared" si="35"/>
        <v>3040180</v>
      </c>
      <c r="AM50" s="24"/>
      <c r="AN50" s="20"/>
      <c r="AO50" s="20"/>
      <c r="AP50" s="20"/>
      <c r="AQ50" s="20"/>
      <c r="AR50" s="20"/>
      <c r="AS50" s="62"/>
      <c r="AT50" s="11">
        <f t="shared" si="45"/>
        <v>3040180</v>
      </c>
      <c r="AU50" s="232"/>
      <c r="AV50" s="27">
        <f t="shared" si="46"/>
        <v>820848.60000000009</v>
      </c>
      <c r="AW50" s="24"/>
      <c r="AX50" s="24"/>
      <c r="AY50" s="20">
        <v>33320</v>
      </c>
      <c r="AZ50" s="20"/>
      <c r="BA50" s="20"/>
      <c r="BB50" s="20">
        <v>35700</v>
      </c>
      <c r="BC50" s="11">
        <f t="shared" si="47"/>
        <v>889868.60000000009</v>
      </c>
      <c r="BD50" s="105"/>
    </row>
    <row r="51" spans="1:56" s="104" customFormat="1" ht="14.45" customHeight="1" x14ac:dyDescent="0.2">
      <c r="A51" s="166"/>
      <c r="B51" s="167" t="s">
        <v>1311</v>
      </c>
      <c r="C51" s="168"/>
      <c r="D51" s="167"/>
      <c r="E51" s="172"/>
      <c r="F51" s="168"/>
      <c r="G51" s="19">
        <v>77300</v>
      </c>
      <c r="H51" s="19">
        <f t="shared" si="30"/>
        <v>15460</v>
      </c>
      <c r="I51" s="19"/>
      <c r="J51" s="19"/>
      <c r="K51" s="19"/>
      <c r="L51" s="24">
        <f t="shared" si="31"/>
        <v>92800</v>
      </c>
      <c r="M51" s="41" t="s">
        <v>1316</v>
      </c>
      <c r="N51" s="42">
        <v>42339</v>
      </c>
      <c r="O51" s="19"/>
      <c r="P51" s="28">
        <v>190000</v>
      </c>
      <c r="Q51" s="25">
        <v>12</v>
      </c>
      <c r="R51" s="24"/>
      <c r="S51" s="20">
        <f t="shared" si="33"/>
        <v>2280000</v>
      </c>
      <c r="T51" s="20">
        <v>200000</v>
      </c>
      <c r="U51" s="20">
        <v>200000</v>
      </c>
      <c r="V51" s="43">
        <v>0.25</v>
      </c>
      <c r="W51" s="40">
        <v>12</v>
      </c>
      <c r="X51" s="19">
        <f>SUM(P51*V51)</f>
        <v>47500</v>
      </c>
      <c r="Y51" s="26">
        <f>SUM(X51*W51)</f>
        <v>570000</v>
      </c>
      <c r="Z51" s="20"/>
      <c r="AA51" s="20"/>
      <c r="AB51" s="188">
        <f t="shared" si="34"/>
        <v>168980</v>
      </c>
      <c r="AC51" s="20"/>
      <c r="AD51" s="19"/>
      <c r="AE51" s="26">
        <f t="shared" si="39"/>
        <v>0</v>
      </c>
      <c r="AG51" s="20"/>
      <c r="AH51" s="20"/>
      <c r="AI51" s="20"/>
      <c r="AJ51" s="20"/>
      <c r="AK51" s="20"/>
      <c r="AL51" s="62">
        <f t="shared" si="35"/>
        <v>3418980</v>
      </c>
      <c r="AM51" s="24"/>
      <c r="AN51" s="20"/>
      <c r="AO51" s="20"/>
      <c r="AP51" s="20"/>
      <c r="AQ51" s="20"/>
      <c r="AR51" s="20"/>
      <c r="AS51" s="62"/>
      <c r="AT51" s="11">
        <f t="shared" si="45"/>
        <v>3418980</v>
      </c>
      <c r="AU51" s="232"/>
      <c r="AV51" s="27">
        <f t="shared" si="46"/>
        <v>923124.60000000009</v>
      </c>
      <c r="AW51" s="24"/>
      <c r="AX51" s="24"/>
      <c r="AY51" s="20">
        <v>33320</v>
      </c>
      <c r="AZ51" s="20"/>
      <c r="BA51" s="20"/>
      <c r="BB51" s="20">
        <v>35700</v>
      </c>
      <c r="BC51" s="11">
        <f t="shared" si="47"/>
        <v>992144.60000000009</v>
      </c>
      <c r="BD51" s="105"/>
    </row>
    <row r="52" spans="1:56" s="104" customFormat="1" ht="14.45" customHeight="1" x14ac:dyDescent="0.2">
      <c r="A52" s="166"/>
      <c r="B52" s="167" t="s">
        <v>1311</v>
      </c>
      <c r="C52" s="168"/>
      <c r="D52" s="167"/>
      <c r="E52" s="172"/>
      <c r="F52" s="168"/>
      <c r="G52" s="19">
        <v>197115</v>
      </c>
      <c r="H52" s="19">
        <f t="shared" si="30"/>
        <v>39423</v>
      </c>
      <c r="I52" s="19"/>
      <c r="J52" s="19"/>
      <c r="K52" s="19"/>
      <c r="L52" s="24">
        <f t="shared" si="31"/>
        <v>236500</v>
      </c>
      <c r="M52" s="41">
        <v>0.15</v>
      </c>
      <c r="N52" s="42">
        <v>42339</v>
      </c>
      <c r="O52" s="19">
        <f t="shared" ref="O52:O58" si="48">SUM(L52*M52)</f>
        <v>35475</v>
      </c>
      <c r="P52" s="28">
        <f t="shared" si="44"/>
        <v>272000</v>
      </c>
      <c r="Q52" s="25">
        <v>12</v>
      </c>
      <c r="R52" s="24"/>
      <c r="S52" s="20">
        <f t="shared" si="33"/>
        <v>3264000</v>
      </c>
      <c r="T52" s="20">
        <v>250000</v>
      </c>
      <c r="U52" s="20"/>
      <c r="V52" s="43"/>
      <c r="W52" s="40"/>
      <c r="X52" s="19"/>
      <c r="Y52" s="20"/>
      <c r="Z52" s="20"/>
      <c r="AA52" s="20"/>
      <c r="AB52" s="188">
        <f t="shared" si="34"/>
        <v>168980</v>
      </c>
      <c r="AC52" s="20"/>
      <c r="AD52" s="19"/>
      <c r="AE52" s="26">
        <f t="shared" si="39"/>
        <v>0</v>
      </c>
      <c r="AG52" s="20">
        <v>200000</v>
      </c>
      <c r="AH52" s="20"/>
      <c r="AI52" s="20"/>
      <c r="AJ52" s="20"/>
      <c r="AK52" s="20"/>
      <c r="AL52" s="62">
        <f t="shared" si="35"/>
        <v>3882980</v>
      </c>
      <c r="AM52" s="24"/>
      <c r="AN52" s="20"/>
      <c r="AO52" s="20"/>
      <c r="AP52" s="20"/>
      <c r="AQ52" s="20"/>
      <c r="AR52" s="20"/>
      <c r="AS52" s="62"/>
      <c r="AT52" s="11">
        <f t="shared" si="45"/>
        <v>3882980</v>
      </c>
      <c r="AU52" s="232"/>
      <c r="AV52" s="27">
        <f t="shared" si="46"/>
        <v>1048404.6000000001</v>
      </c>
      <c r="AW52" s="24"/>
      <c r="AX52" s="24"/>
      <c r="AY52" s="20">
        <v>33320</v>
      </c>
      <c r="AZ52" s="20"/>
      <c r="BA52" s="20"/>
      <c r="BB52" s="20">
        <v>35700</v>
      </c>
      <c r="BC52" s="11">
        <f t="shared" si="47"/>
        <v>1117424.6000000001</v>
      </c>
      <c r="BD52" s="105"/>
    </row>
    <row r="53" spans="1:56" s="104" customFormat="1" ht="14.45" customHeight="1" x14ac:dyDescent="0.2">
      <c r="A53" s="166"/>
      <c r="B53" s="167" t="s">
        <v>1311</v>
      </c>
      <c r="C53" s="168"/>
      <c r="D53" s="167"/>
      <c r="E53" s="172"/>
      <c r="F53" s="168"/>
      <c r="G53" s="19">
        <v>104355</v>
      </c>
      <c r="H53" s="19">
        <f t="shared" si="30"/>
        <v>20871</v>
      </c>
      <c r="I53" s="19"/>
      <c r="J53" s="19"/>
      <c r="K53" s="19"/>
      <c r="L53" s="24">
        <f t="shared" si="31"/>
        <v>125200</v>
      </c>
      <c r="M53" s="41">
        <v>0.4</v>
      </c>
      <c r="N53" s="42">
        <v>42339</v>
      </c>
      <c r="O53" s="19">
        <f t="shared" si="48"/>
        <v>50080</v>
      </c>
      <c r="P53" s="28">
        <f t="shared" si="44"/>
        <v>175300</v>
      </c>
      <c r="Q53" s="25">
        <v>12</v>
      </c>
      <c r="R53" s="24"/>
      <c r="S53" s="20">
        <f t="shared" si="33"/>
        <v>2103600</v>
      </c>
      <c r="T53" s="20">
        <v>250000</v>
      </c>
      <c r="U53" s="20"/>
      <c r="V53" s="43"/>
      <c r="W53" s="40"/>
      <c r="X53" s="19"/>
      <c r="Y53" s="20"/>
      <c r="Z53" s="20"/>
      <c r="AA53" s="20"/>
      <c r="AB53" s="188">
        <f t="shared" si="34"/>
        <v>168980</v>
      </c>
      <c r="AC53" s="20"/>
      <c r="AD53" s="19"/>
      <c r="AE53" s="26">
        <f t="shared" si="39"/>
        <v>0</v>
      </c>
      <c r="AG53" s="20"/>
      <c r="AH53" s="20"/>
      <c r="AI53" s="20"/>
      <c r="AJ53" s="20"/>
      <c r="AK53" s="20"/>
      <c r="AL53" s="62">
        <f t="shared" si="35"/>
        <v>2522580</v>
      </c>
      <c r="AM53" s="24"/>
      <c r="AN53" s="20"/>
      <c r="AO53" s="20"/>
      <c r="AP53" s="20"/>
      <c r="AQ53" s="20"/>
      <c r="AR53" s="20"/>
      <c r="AS53" s="62"/>
      <c r="AT53" s="11">
        <f t="shared" si="45"/>
        <v>2522580</v>
      </c>
      <c r="AU53" s="232"/>
      <c r="AV53" s="27">
        <f t="shared" si="46"/>
        <v>681096.60000000009</v>
      </c>
      <c r="AW53" s="24"/>
      <c r="AX53" s="24"/>
      <c r="AY53" s="20">
        <v>33320</v>
      </c>
      <c r="AZ53" s="20"/>
      <c r="BA53" s="20"/>
      <c r="BB53" s="20">
        <v>35700</v>
      </c>
      <c r="BC53" s="11">
        <f t="shared" si="47"/>
        <v>750116.60000000009</v>
      </c>
      <c r="BD53" s="105"/>
    </row>
    <row r="54" spans="1:56" s="104" customFormat="1" ht="14.45" customHeight="1" x14ac:dyDescent="0.2">
      <c r="A54" s="166"/>
      <c r="B54" s="167" t="s">
        <v>47</v>
      </c>
      <c r="C54" s="168"/>
      <c r="D54" s="167"/>
      <c r="E54" s="172"/>
      <c r="F54" s="168"/>
      <c r="G54" s="19"/>
      <c r="H54" s="19"/>
      <c r="I54" s="19"/>
      <c r="J54" s="19"/>
      <c r="K54" s="19"/>
      <c r="L54" s="24">
        <v>260000</v>
      </c>
      <c r="M54" s="41"/>
      <c r="N54" s="42"/>
      <c r="O54" s="19">
        <f t="shared" si="48"/>
        <v>0</v>
      </c>
      <c r="P54" s="28">
        <f t="shared" si="44"/>
        <v>260000</v>
      </c>
      <c r="Q54" s="25">
        <v>12</v>
      </c>
      <c r="R54" s="24"/>
      <c r="S54" s="20">
        <f t="shared" si="33"/>
        <v>3120000</v>
      </c>
      <c r="T54" s="20">
        <v>200000</v>
      </c>
      <c r="U54" s="20"/>
      <c r="V54" s="43"/>
      <c r="W54" s="40"/>
      <c r="X54" s="19"/>
      <c r="Y54" s="20"/>
      <c r="Z54" s="20"/>
      <c r="AA54" s="20"/>
      <c r="AB54" s="188">
        <f t="shared" si="34"/>
        <v>168980</v>
      </c>
      <c r="AC54" s="20"/>
      <c r="AD54" s="19"/>
      <c r="AE54" s="26">
        <f t="shared" si="39"/>
        <v>0</v>
      </c>
      <c r="AG54" s="20"/>
      <c r="AH54" s="20"/>
      <c r="AI54" s="20"/>
      <c r="AJ54" s="20"/>
      <c r="AK54" s="20"/>
      <c r="AL54" s="62">
        <f t="shared" si="35"/>
        <v>3488980</v>
      </c>
      <c r="AM54" s="24"/>
      <c r="AN54" s="20"/>
      <c r="AO54" s="20"/>
      <c r="AP54" s="20"/>
      <c r="AQ54" s="20"/>
      <c r="AR54" s="20"/>
      <c r="AS54" s="62"/>
      <c r="AT54" s="11">
        <f t="shared" si="45"/>
        <v>3488980</v>
      </c>
      <c r="AU54" s="232"/>
      <c r="AV54" s="27">
        <f t="shared" si="46"/>
        <v>942024.60000000009</v>
      </c>
      <c r="AW54" s="24"/>
      <c r="AX54" s="24"/>
      <c r="AY54" s="20">
        <v>33320</v>
      </c>
      <c r="AZ54" s="20"/>
      <c r="BA54" s="20"/>
      <c r="BB54" s="20">
        <v>35700</v>
      </c>
      <c r="BC54" s="11">
        <f t="shared" si="47"/>
        <v>1011044.6000000001</v>
      </c>
      <c r="BD54" s="105"/>
    </row>
    <row r="55" spans="1:56" s="104" customFormat="1" ht="14.45" customHeight="1" x14ac:dyDescent="0.2">
      <c r="A55" s="166"/>
      <c r="B55" s="167" t="s">
        <v>1311</v>
      </c>
      <c r="C55" s="168"/>
      <c r="D55" s="167"/>
      <c r="E55" s="172"/>
      <c r="F55" s="168"/>
      <c r="G55" s="19">
        <v>220305</v>
      </c>
      <c r="H55" s="19">
        <f t="shared" si="30"/>
        <v>44061</v>
      </c>
      <c r="I55" s="19"/>
      <c r="J55" s="19"/>
      <c r="K55" s="19"/>
      <c r="L55" s="24">
        <f t="shared" si="31"/>
        <v>264400</v>
      </c>
      <c r="M55" s="41"/>
      <c r="N55" s="42"/>
      <c r="O55" s="19">
        <f t="shared" si="48"/>
        <v>0</v>
      </c>
      <c r="P55" s="28">
        <f t="shared" si="44"/>
        <v>264400</v>
      </c>
      <c r="Q55" s="25">
        <v>12</v>
      </c>
      <c r="R55" s="24"/>
      <c r="S55" s="20">
        <f t="shared" si="33"/>
        <v>3172800</v>
      </c>
      <c r="T55" s="20">
        <v>100000</v>
      </c>
      <c r="U55" s="20"/>
      <c r="V55" s="43">
        <v>0.3</v>
      </c>
      <c r="W55" s="40">
        <v>12</v>
      </c>
      <c r="X55" s="19">
        <f>SUM(P55*V55)</f>
        <v>79320</v>
      </c>
      <c r="Y55" s="26">
        <f>SUM(X55*W55)</f>
        <v>951840</v>
      </c>
      <c r="Z55" s="20"/>
      <c r="AA55" s="20"/>
      <c r="AB55" s="188">
        <f t="shared" si="34"/>
        <v>168980</v>
      </c>
      <c r="AC55" s="20"/>
      <c r="AD55" s="19"/>
      <c r="AE55" s="26">
        <f t="shared" si="39"/>
        <v>0</v>
      </c>
      <c r="AG55" s="20"/>
      <c r="AH55" s="20"/>
      <c r="AI55" s="20"/>
      <c r="AJ55" s="20"/>
      <c r="AK55" s="20"/>
      <c r="AL55" s="62">
        <f t="shared" si="35"/>
        <v>4393620</v>
      </c>
      <c r="AM55" s="24"/>
      <c r="AN55" s="20"/>
      <c r="AO55" s="20"/>
      <c r="AP55" s="20"/>
      <c r="AQ55" s="20"/>
      <c r="AR55" s="20"/>
      <c r="AS55" s="62"/>
      <c r="AT55" s="11">
        <f t="shared" si="45"/>
        <v>4393620</v>
      </c>
      <c r="AU55" s="232"/>
      <c r="AV55" s="27">
        <f t="shared" si="46"/>
        <v>1186277.4000000001</v>
      </c>
      <c r="AW55" s="24"/>
      <c r="AX55" s="24"/>
      <c r="AY55" s="20">
        <v>33320</v>
      </c>
      <c r="AZ55" s="20"/>
      <c r="BA55" s="20"/>
      <c r="BB55" s="20">
        <v>35700</v>
      </c>
      <c r="BC55" s="11">
        <f t="shared" si="47"/>
        <v>1255297.4000000001</v>
      </c>
      <c r="BD55" s="105"/>
    </row>
    <row r="56" spans="1:56" s="104" customFormat="1" ht="14.45" customHeight="1" x14ac:dyDescent="0.2">
      <c r="A56" s="166"/>
      <c r="B56" s="167" t="s">
        <v>1311</v>
      </c>
      <c r="C56" s="168"/>
      <c r="D56" s="167"/>
      <c r="E56" s="172"/>
      <c r="F56" s="168"/>
      <c r="G56" s="19">
        <v>102423</v>
      </c>
      <c r="H56" s="19">
        <f t="shared" si="30"/>
        <v>20484.600000000002</v>
      </c>
      <c r="I56" s="19">
        <v>11595</v>
      </c>
      <c r="J56" s="19"/>
      <c r="K56" s="19"/>
      <c r="L56" s="24">
        <f t="shared" si="31"/>
        <v>134500</v>
      </c>
      <c r="M56" s="41">
        <v>0.2</v>
      </c>
      <c r="N56" s="42">
        <v>42339</v>
      </c>
      <c r="O56" s="19">
        <f t="shared" si="48"/>
        <v>26900</v>
      </c>
      <c r="P56" s="28">
        <f t="shared" si="44"/>
        <v>161400</v>
      </c>
      <c r="Q56" s="25">
        <v>12</v>
      </c>
      <c r="R56" s="24"/>
      <c r="S56" s="20">
        <f t="shared" si="33"/>
        <v>1936800</v>
      </c>
      <c r="T56" s="20">
        <v>250000</v>
      </c>
      <c r="U56" s="20"/>
      <c r="V56" s="43"/>
      <c r="W56" s="40"/>
      <c r="X56" s="19"/>
      <c r="Y56" s="20"/>
      <c r="Z56" s="20"/>
      <c r="AA56" s="20"/>
      <c r="AB56" s="188">
        <f t="shared" si="34"/>
        <v>168980</v>
      </c>
      <c r="AC56" s="20"/>
      <c r="AD56" s="19">
        <v>14000</v>
      </c>
      <c r="AE56" s="26">
        <f t="shared" si="39"/>
        <v>168000</v>
      </c>
      <c r="AG56" s="20"/>
      <c r="AH56" s="20"/>
      <c r="AI56" s="20"/>
      <c r="AJ56" s="20"/>
      <c r="AK56" s="20"/>
      <c r="AL56" s="62">
        <f t="shared" si="35"/>
        <v>2523780</v>
      </c>
      <c r="AM56" s="24"/>
      <c r="AN56" s="20"/>
      <c r="AO56" s="20"/>
      <c r="AP56" s="20"/>
      <c r="AQ56" s="20"/>
      <c r="AR56" s="20"/>
      <c r="AS56" s="62"/>
      <c r="AT56" s="11">
        <f t="shared" si="45"/>
        <v>2523780</v>
      </c>
      <c r="AU56" s="232"/>
      <c r="AV56" s="27">
        <f t="shared" si="46"/>
        <v>681420.60000000009</v>
      </c>
      <c r="AW56" s="24"/>
      <c r="AX56" s="24"/>
      <c r="AY56" s="20">
        <v>33320</v>
      </c>
      <c r="AZ56" s="20"/>
      <c r="BA56" s="20"/>
      <c r="BB56" s="20">
        <v>35700</v>
      </c>
      <c r="BC56" s="11">
        <f t="shared" si="47"/>
        <v>750440.60000000009</v>
      </c>
      <c r="BD56" s="105"/>
    </row>
    <row r="57" spans="1:56" s="104" customFormat="1" ht="14.45" customHeight="1" x14ac:dyDescent="0.2">
      <c r="A57" s="166"/>
      <c r="B57" s="167" t="s">
        <v>1311</v>
      </c>
      <c r="C57" s="168"/>
      <c r="D57" s="167"/>
      <c r="E57" s="172"/>
      <c r="F57" s="168"/>
      <c r="G57" s="19">
        <v>231900</v>
      </c>
      <c r="H57" s="19">
        <f t="shared" si="30"/>
        <v>46380</v>
      </c>
      <c r="I57" s="19"/>
      <c r="J57" s="19"/>
      <c r="K57" s="19"/>
      <c r="L57" s="24">
        <f t="shared" si="31"/>
        <v>278300</v>
      </c>
      <c r="M57" s="41"/>
      <c r="N57" s="42"/>
      <c r="O57" s="19">
        <f t="shared" si="48"/>
        <v>0</v>
      </c>
      <c r="P57" s="28">
        <f t="shared" si="44"/>
        <v>278300</v>
      </c>
      <c r="Q57" s="25">
        <v>12</v>
      </c>
      <c r="R57" s="24"/>
      <c r="S57" s="20">
        <f t="shared" si="33"/>
        <v>3339600</v>
      </c>
      <c r="T57" s="20">
        <v>0</v>
      </c>
      <c r="U57" s="20"/>
      <c r="V57" s="43"/>
      <c r="W57" s="40"/>
      <c r="X57" s="19"/>
      <c r="Y57" s="20"/>
      <c r="Z57" s="20"/>
      <c r="AA57" s="20"/>
      <c r="AB57" s="188">
        <f t="shared" si="34"/>
        <v>168980</v>
      </c>
      <c r="AC57" s="20"/>
      <c r="AD57" s="19"/>
      <c r="AE57" s="26">
        <f t="shared" si="39"/>
        <v>0</v>
      </c>
      <c r="AG57" s="20"/>
      <c r="AH57" s="20"/>
      <c r="AI57" s="20"/>
      <c r="AJ57" s="20"/>
      <c r="AK57" s="20"/>
      <c r="AL57" s="62">
        <f t="shared" si="35"/>
        <v>3508580</v>
      </c>
      <c r="AM57" s="24"/>
      <c r="AN57" s="20"/>
      <c r="AO57" s="20"/>
      <c r="AP57" s="20"/>
      <c r="AQ57" s="20"/>
      <c r="AR57" s="20"/>
      <c r="AS57" s="62"/>
      <c r="AT57" s="11">
        <f t="shared" si="45"/>
        <v>3508580</v>
      </c>
      <c r="AU57" s="232"/>
      <c r="AV57" s="27">
        <f t="shared" si="46"/>
        <v>947316.60000000009</v>
      </c>
      <c r="AW57" s="24"/>
      <c r="AX57" s="24"/>
      <c r="AY57" s="20">
        <v>33320</v>
      </c>
      <c r="AZ57" s="20"/>
      <c r="BA57" s="20"/>
      <c r="BB57" s="20">
        <v>35700</v>
      </c>
      <c r="BC57" s="11">
        <f t="shared" si="47"/>
        <v>1016336.6000000001</v>
      </c>
      <c r="BD57" s="105"/>
    </row>
    <row r="58" spans="1:56" s="104" customFormat="1" ht="14.45" customHeight="1" thickBot="1" x14ac:dyDescent="0.25">
      <c r="A58" s="169"/>
      <c r="B58" s="170" t="s">
        <v>1311</v>
      </c>
      <c r="C58" s="171"/>
      <c r="D58" s="170"/>
      <c r="E58" s="173"/>
      <c r="F58" s="171"/>
      <c r="G58" s="30">
        <v>170060</v>
      </c>
      <c r="H58" s="19">
        <f t="shared" si="30"/>
        <v>34012</v>
      </c>
      <c r="I58" s="30"/>
      <c r="J58" s="30"/>
      <c r="K58" s="30"/>
      <c r="L58" s="35">
        <f t="shared" si="31"/>
        <v>204100</v>
      </c>
      <c r="M58" s="59">
        <v>0.1</v>
      </c>
      <c r="N58" s="60"/>
      <c r="O58" s="30">
        <f t="shared" si="48"/>
        <v>20410</v>
      </c>
      <c r="P58" s="28">
        <f t="shared" si="44"/>
        <v>224500</v>
      </c>
      <c r="Q58" s="36">
        <v>9</v>
      </c>
      <c r="R58" s="35"/>
      <c r="S58" s="31">
        <f t="shared" si="33"/>
        <v>2020500</v>
      </c>
      <c r="T58" s="31">
        <v>200000</v>
      </c>
      <c r="U58" s="31"/>
      <c r="V58" s="61"/>
      <c r="W58" s="56"/>
      <c r="X58" s="30"/>
      <c r="Y58" s="31"/>
      <c r="Z58" s="31"/>
      <c r="AA58" s="31"/>
      <c r="AB58" s="188">
        <f t="shared" si="34"/>
        <v>126735</v>
      </c>
      <c r="AC58" s="31"/>
      <c r="AD58" s="30">
        <v>10000</v>
      </c>
      <c r="AE58" s="70">
        <f t="shared" si="39"/>
        <v>90000</v>
      </c>
      <c r="AF58" s="106"/>
      <c r="AG58" s="31"/>
      <c r="AH58" s="31"/>
      <c r="AI58" s="31"/>
      <c r="AJ58" s="31"/>
      <c r="AK58" s="31"/>
      <c r="AL58" s="68">
        <f t="shared" si="35"/>
        <v>2437235</v>
      </c>
      <c r="AM58" s="35"/>
      <c r="AN58" s="31"/>
      <c r="AO58" s="31"/>
      <c r="AP58" s="31"/>
      <c r="AQ58" s="31"/>
      <c r="AR58" s="31"/>
      <c r="AS58" s="68"/>
      <c r="AT58" s="15">
        <f t="shared" si="45"/>
        <v>2437235</v>
      </c>
      <c r="AU58" s="232"/>
      <c r="AV58" s="37">
        <f t="shared" si="46"/>
        <v>658053.45000000007</v>
      </c>
      <c r="AW58" s="35"/>
      <c r="AX58" s="35"/>
      <c r="AY58" s="20">
        <v>33320</v>
      </c>
      <c r="AZ58" s="20"/>
      <c r="BA58" s="20"/>
      <c r="BB58" s="20">
        <v>35700</v>
      </c>
      <c r="BC58" s="15">
        <f t="shared" si="47"/>
        <v>727073.45000000007</v>
      </c>
      <c r="BD58" s="105"/>
    </row>
    <row r="59" spans="1:56" s="104" customFormat="1" ht="12.75" thickBot="1" x14ac:dyDescent="0.25">
      <c r="A59" s="204"/>
      <c r="B59" s="204"/>
      <c r="C59" s="204"/>
      <c r="D59" s="204"/>
      <c r="E59" s="204"/>
      <c r="F59" s="216"/>
      <c r="G59" s="217"/>
      <c r="H59" s="217"/>
      <c r="I59" s="217"/>
      <c r="J59" s="217"/>
      <c r="K59" s="217"/>
      <c r="L59" s="217"/>
      <c r="M59" s="218"/>
      <c r="N59" s="219"/>
      <c r="O59" s="217"/>
      <c r="P59" s="217"/>
      <c r="Q59" s="217"/>
      <c r="R59" s="217"/>
      <c r="S59" s="217"/>
      <c r="T59" s="217"/>
      <c r="U59" s="217"/>
      <c r="V59" s="220"/>
      <c r="W59" s="217"/>
      <c r="X59" s="217"/>
      <c r="Y59" s="217"/>
      <c r="Z59" s="217"/>
      <c r="AA59" s="217"/>
      <c r="AB59" s="217"/>
      <c r="AC59" s="217"/>
      <c r="AD59" s="217"/>
      <c r="AE59" s="217"/>
      <c r="AF59" s="221"/>
      <c r="AG59" s="217"/>
      <c r="AH59" s="217"/>
      <c r="AI59" s="217"/>
      <c r="AJ59" s="217"/>
      <c r="AK59" s="217"/>
      <c r="AL59" s="217"/>
      <c r="AM59" s="221"/>
      <c r="AN59" s="217"/>
      <c r="AO59" s="217"/>
      <c r="AP59" s="217"/>
      <c r="AQ59" s="217"/>
      <c r="AR59" s="217"/>
      <c r="AS59" s="217"/>
      <c r="AT59" s="217"/>
      <c r="AU59" s="222"/>
      <c r="AV59" s="217"/>
      <c r="AW59" s="217"/>
      <c r="AX59" s="217"/>
      <c r="AY59" s="217"/>
      <c r="AZ59" s="217"/>
      <c r="BA59" s="217"/>
      <c r="BB59" s="217"/>
      <c r="BC59" s="217"/>
    </row>
    <row r="60" spans="1:56" s="116" customFormat="1" ht="12.75" customHeight="1" x14ac:dyDescent="0.2">
      <c r="A60" s="1064" t="s">
        <v>52</v>
      </c>
      <c r="B60" s="1065"/>
      <c r="C60" s="1065"/>
      <c r="D60" s="1065"/>
      <c r="E60" s="1065"/>
      <c r="F60" s="1066"/>
      <c r="G60" s="113"/>
      <c r="H60" s="113"/>
      <c r="I60" s="113"/>
      <c r="J60" s="113"/>
      <c r="K60" s="113"/>
      <c r="L60" s="113"/>
      <c r="M60" s="113"/>
      <c r="N60" s="113"/>
      <c r="O60" s="113"/>
      <c r="P60" s="113">
        <f>SUM(P61:P110)</f>
        <v>10798500</v>
      </c>
      <c r="Q60" s="113"/>
      <c r="R60" s="113"/>
      <c r="S60" s="113">
        <f t="shared" ref="S60:AT60" si="49">SUM(S61:S110)</f>
        <v>129582156</v>
      </c>
      <c r="T60" s="113">
        <f t="shared" si="49"/>
        <v>10230000</v>
      </c>
      <c r="U60" s="113">
        <v>400000</v>
      </c>
      <c r="V60" s="113">
        <f>SUM(V61:V110)</f>
        <v>0</v>
      </c>
      <c r="W60" s="113">
        <f>SUM(W61:W110)</f>
        <v>0</v>
      </c>
      <c r="X60" s="17">
        <f>SUM(X61:X110)</f>
        <v>0</v>
      </c>
      <c r="Y60" s="113">
        <v>5000000</v>
      </c>
      <c r="Z60" s="113">
        <f t="shared" si="49"/>
        <v>0</v>
      </c>
      <c r="AA60" s="113">
        <f t="shared" si="49"/>
        <v>9058851</v>
      </c>
      <c r="AB60" s="113">
        <f t="shared" si="49"/>
        <v>8380020</v>
      </c>
      <c r="AC60" s="113">
        <v>0</v>
      </c>
      <c r="AD60" s="113">
        <f t="shared" si="49"/>
        <v>102200</v>
      </c>
      <c r="AE60" s="113">
        <f t="shared" si="49"/>
        <v>1082400</v>
      </c>
      <c r="AF60" s="113">
        <f t="shared" si="49"/>
        <v>0</v>
      </c>
      <c r="AG60" s="113"/>
      <c r="AH60" s="113">
        <f t="shared" si="49"/>
        <v>0</v>
      </c>
      <c r="AI60" s="113">
        <f t="shared" si="49"/>
        <v>0</v>
      </c>
      <c r="AJ60" s="113">
        <f t="shared" si="49"/>
        <v>0</v>
      </c>
      <c r="AK60" s="113">
        <f t="shared" si="49"/>
        <v>0</v>
      </c>
      <c r="AL60" s="113">
        <f>SUM(S60,T60,U60,Y60,Z60,AA60,AB60,AC60,AE60,AG60,AI60,AH60,AK60)</f>
        <v>163733427</v>
      </c>
      <c r="AM60" s="113">
        <f t="shared" si="49"/>
        <v>0</v>
      </c>
      <c r="AN60" s="113">
        <f t="shared" si="49"/>
        <v>0</v>
      </c>
      <c r="AO60" s="113">
        <f t="shared" si="49"/>
        <v>0</v>
      </c>
      <c r="AP60" s="113">
        <f t="shared" si="49"/>
        <v>0</v>
      </c>
      <c r="AQ60" s="113"/>
      <c r="AR60" s="113"/>
      <c r="AS60" s="113">
        <f t="shared" si="49"/>
        <v>0</v>
      </c>
      <c r="AT60" s="114">
        <f t="shared" si="49"/>
        <v>158333427</v>
      </c>
      <c r="AU60" s="233"/>
      <c r="AV60" s="112">
        <f t="shared" ref="AV60:BB60" si="50">SUM(AV61:AV110)</f>
        <v>42750025.290000029</v>
      </c>
      <c r="AW60" s="113">
        <v>1929000</v>
      </c>
      <c r="AX60" s="113">
        <f t="shared" si="50"/>
        <v>0</v>
      </c>
      <c r="AY60" s="113">
        <f t="shared" si="50"/>
        <v>1666000</v>
      </c>
      <c r="AZ60" s="113">
        <f t="shared" si="50"/>
        <v>0</v>
      </c>
      <c r="BA60" s="113">
        <f t="shared" si="50"/>
        <v>0</v>
      </c>
      <c r="BB60" s="113">
        <f t="shared" si="50"/>
        <v>1785000</v>
      </c>
      <c r="BC60" s="11">
        <f t="shared" si="47"/>
        <v>48130025.290000029</v>
      </c>
      <c r="BD60" s="115"/>
    </row>
    <row r="61" spans="1:56" s="104" customFormat="1" ht="15" customHeight="1" x14ac:dyDescent="0.2">
      <c r="A61" s="166"/>
      <c r="B61" s="174" t="s">
        <v>43</v>
      </c>
      <c r="C61" s="168"/>
      <c r="D61" s="175"/>
      <c r="E61" s="176"/>
      <c r="F61" s="177"/>
      <c r="G61" s="19">
        <v>325700</v>
      </c>
      <c r="H61" s="45"/>
      <c r="J61" s="45"/>
      <c r="K61" s="24"/>
      <c r="L61" s="24">
        <f>SUM(G61:K61)</f>
        <v>325700</v>
      </c>
      <c r="N61" s="26"/>
      <c r="O61" s="26"/>
      <c r="P61" s="28">
        <f t="shared" ref="P61:P110" si="51">ROUND(SUM(L61+O61),-2)</f>
        <v>325700</v>
      </c>
      <c r="Q61" s="25">
        <v>12</v>
      </c>
      <c r="S61" s="20">
        <f t="shared" ref="S61:S92" si="52">SUM(L61*12)+K61</f>
        <v>3908400</v>
      </c>
      <c r="T61" s="26">
        <v>400000</v>
      </c>
      <c r="U61" s="20"/>
      <c r="V61" s="20"/>
      <c r="X61" s="20"/>
      <c r="Y61" s="20"/>
      <c r="Z61" s="20"/>
      <c r="AA61" s="20"/>
      <c r="AB61" s="188">
        <f t="shared" ref="AB61:AB110" si="53">(168980*Q61)/12</f>
        <v>168980</v>
      </c>
      <c r="AC61" s="20"/>
      <c r="AD61" s="19"/>
      <c r="AE61" s="26">
        <f>SUM(AD61*12)</f>
        <v>0</v>
      </c>
      <c r="AF61" s="20"/>
      <c r="AG61" s="20"/>
      <c r="AH61" s="20"/>
      <c r="AI61" s="44"/>
      <c r="AJ61" s="55"/>
      <c r="AK61" s="20"/>
      <c r="AL61" s="62">
        <f t="shared" ref="AL61:AL110" si="54">SUM(S61,T61,U61,Y61,Z61,AA61,AB61,AC61,AE61,AG61,AH61,AI61,AK61)</f>
        <v>4477380</v>
      </c>
      <c r="AM61" s="20"/>
      <c r="AN61" s="20"/>
      <c r="AO61" s="20"/>
      <c r="AP61" s="20"/>
      <c r="AQ61" s="20"/>
      <c r="AR61" s="20"/>
      <c r="AS61" s="62">
        <f t="shared" ref="AS61:AS110" si="55">SUM(AN61,AP61,AR61)</f>
        <v>0</v>
      </c>
      <c r="AT61" s="11">
        <f t="shared" ref="AT61:AT110" si="56">SUM(AL61,AS61)</f>
        <v>4477380</v>
      </c>
      <c r="AU61" s="234"/>
      <c r="AV61" s="27">
        <f t="shared" ref="AV61:AV110" si="57">SUM(AT61*0.27)</f>
        <v>1208892.6000000001</v>
      </c>
      <c r="AY61" s="20">
        <v>33320</v>
      </c>
      <c r="AZ61" s="20"/>
      <c r="BA61" s="20"/>
      <c r="BB61" s="20">
        <v>35700</v>
      </c>
      <c r="BC61" s="11">
        <f t="shared" si="47"/>
        <v>1277912.6000000001</v>
      </c>
      <c r="BD61" s="105"/>
    </row>
    <row r="62" spans="1:56" s="104" customFormat="1" ht="15" customHeight="1" x14ac:dyDescent="0.2">
      <c r="A62" s="166"/>
      <c r="B62" s="174" t="s">
        <v>43</v>
      </c>
      <c r="C62" s="178"/>
      <c r="D62" s="174"/>
      <c r="E62" s="176"/>
      <c r="F62" s="177"/>
      <c r="G62" s="24">
        <v>129000</v>
      </c>
      <c r="H62" s="45"/>
      <c r="J62" s="45"/>
      <c r="K62" s="24"/>
      <c r="L62" s="24">
        <v>129000</v>
      </c>
      <c r="N62" s="26"/>
      <c r="O62" s="26"/>
      <c r="P62" s="28">
        <f t="shared" si="51"/>
        <v>129000</v>
      </c>
      <c r="Q62" s="25">
        <v>12</v>
      </c>
      <c r="S62" s="20">
        <f t="shared" si="52"/>
        <v>1548000</v>
      </c>
      <c r="T62" s="26">
        <v>120000</v>
      </c>
      <c r="U62" s="20"/>
      <c r="V62" s="20"/>
      <c r="X62" s="20"/>
      <c r="Y62" s="20"/>
      <c r="Z62" s="20"/>
      <c r="AA62" s="20"/>
      <c r="AB62" s="188">
        <f t="shared" si="53"/>
        <v>168980</v>
      </c>
      <c r="AC62" s="20"/>
      <c r="AD62" s="19"/>
      <c r="AE62" s="26"/>
      <c r="AF62" s="20"/>
      <c r="AG62" s="20"/>
      <c r="AH62" s="20"/>
      <c r="AI62" s="44"/>
      <c r="AJ62" s="55"/>
      <c r="AK62" s="20"/>
      <c r="AL62" s="62">
        <f t="shared" si="54"/>
        <v>1836980</v>
      </c>
      <c r="AM62" s="20"/>
      <c r="AN62" s="20"/>
      <c r="AO62" s="20"/>
      <c r="AP62" s="20"/>
      <c r="AQ62" s="20"/>
      <c r="AR62" s="20"/>
      <c r="AS62" s="62">
        <f t="shared" si="55"/>
        <v>0</v>
      </c>
      <c r="AT62" s="11">
        <f t="shared" si="56"/>
        <v>1836980</v>
      </c>
      <c r="AU62" s="234"/>
      <c r="AV62" s="27">
        <f t="shared" si="57"/>
        <v>495984.60000000003</v>
      </c>
      <c r="AY62" s="20">
        <v>33320</v>
      </c>
      <c r="AZ62" s="20"/>
      <c r="BA62" s="20"/>
      <c r="BB62" s="20">
        <v>35700</v>
      </c>
      <c r="BC62" s="11">
        <f t="shared" si="47"/>
        <v>565004.60000000009</v>
      </c>
      <c r="BD62" s="105"/>
    </row>
    <row r="63" spans="1:56" s="104" customFormat="1" ht="15" customHeight="1" x14ac:dyDescent="0.2">
      <c r="A63" s="166"/>
      <c r="B63" s="174" t="s">
        <v>43</v>
      </c>
      <c r="C63" s="168"/>
      <c r="D63" s="175"/>
      <c r="E63" s="176"/>
      <c r="F63" s="177"/>
      <c r="G63" s="19">
        <v>334300</v>
      </c>
      <c r="H63" s="46"/>
      <c r="J63" s="46"/>
      <c r="K63" s="24"/>
      <c r="L63" s="24">
        <f>SUM(G63:J63)</f>
        <v>334300</v>
      </c>
      <c r="N63" s="20"/>
      <c r="O63" s="20"/>
      <c r="P63" s="28">
        <f t="shared" si="51"/>
        <v>334300</v>
      </c>
      <c r="Q63" s="25">
        <v>12</v>
      </c>
      <c r="S63" s="20">
        <f t="shared" si="52"/>
        <v>4011600</v>
      </c>
      <c r="T63" s="26">
        <v>300000</v>
      </c>
      <c r="U63" s="20"/>
      <c r="V63" s="20"/>
      <c r="X63" s="20"/>
      <c r="Y63" s="20"/>
      <c r="Z63" s="20"/>
      <c r="AA63" s="20"/>
      <c r="AB63" s="188">
        <f t="shared" si="53"/>
        <v>168980</v>
      </c>
      <c r="AC63" s="20"/>
      <c r="AD63" s="28">
        <v>12000</v>
      </c>
      <c r="AE63" s="26">
        <f>SUM(AD63*12)</f>
        <v>144000</v>
      </c>
      <c r="AF63" s="20"/>
      <c r="AG63" s="20"/>
      <c r="AH63" s="20"/>
      <c r="AI63" s="44"/>
      <c r="AJ63" s="55"/>
      <c r="AK63" s="20"/>
      <c r="AL63" s="62">
        <f t="shared" si="54"/>
        <v>4624580</v>
      </c>
      <c r="AM63" s="20"/>
      <c r="AN63" s="20"/>
      <c r="AO63" s="20"/>
      <c r="AP63" s="20"/>
      <c r="AQ63" s="20"/>
      <c r="AR63" s="20"/>
      <c r="AS63" s="62">
        <f t="shared" si="55"/>
        <v>0</v>
      </c>
      <c r="AT63" s="11">
        <f t="shared" si="56"/>
        <v>4624580</v>
      </c>
      <c r="AU63" s="234"/>
      <c r="AV63" s="27">
        <f t="shared" si="57"/>
        <v>1248636.6000000001</v>
      </c>
      <c r="AY63" s="20">
        <v>33320</v>
      </c>
      <c r="AZ63" s="20"/>
      <c r="BA63" s="20"/>
      <c r="BB63" s="20">
        <v>35700</v>
      </c>
      <c r="BC63" s="11">
        <f t="shared" si="47"/>
        <v>1317656.6000000001</v>
      </c>
      <c r="BD63" s="105"/>
    </row>
    <row r="64" spans="1:56" s="104" customFormat="1" ht="15" customHeight="1" x14ac:dyDescent="0.2">
      <c r="A64" s="166"/>
      <c r="B64" s="174" t="s">
        <v>43</v>
      </c>
      <c r="C64" s="168"/>
      <c r="D64" s="175"/>
      <c r="E64" s="176"/>
      <c r="F64" s="177"/>
      <c r="G64" s="19">
        <v>291428</v>
      </c>
      <c r="H64" s="45"/>
      <c r="J64" s="45">
        <v>8572</v>
      </c>
      <c r="K64" s="24"/>
      <c r="L64" s="24">
        <f>SUM(G64:J64)</f>
        <v>300000</v>
      </c>
      <c r="N64" s="20"/>
      <c r="O64" s="20"/>
      <c r="P64" s="28">
        <f t="shared" si="51"/>
        <v>300000</v>
      </c>
      <c r="Q64" s="25">
        <v>12</v>
      </c>
      <c r="S64" s="20">
        <f t="shared" si="52"/>
        <v>3600000</v>
      </c>
      <c r="T64" s="20">
        <v>250000</v>
      </c>
      <c r="U64" s="20"/>
      <c r="V64" s="20"/>
      <c r="X64" s="20"/>
      <c r="Y64" s="20"/>
      <c r="Z64" s="20"/>
      <c r="AA64" s="20">
        <f>G64*2</f>
        <v>582856</v>
      </c>
      <c r="AB64" s="188">
        <f t="shared" si="53"/>
        <v>168980</v>
      </c>
      <c r="AC64" s="20"/>
      <c r="AD64" s="19"/>
      <c r="AE64" s="26">
        <f>SUM(AD64*12)</f>
        <v>0</v>
      </c>
      <c r="AF64" s="20"/>
      <c r="AG64" s="20"/>
      <c r="AH64" s="20"/>
      <c r="AI64" s="44"/>
      <c r="AJ64" s="55"/>
      <c r="AK64" s="20"/>
      <c r="AL64" s="62">
        <f t="shared" si="54"/>
        <v>4601836</v>
      </c>
      <c r="AM64" s="20"/>
      <c r="AN64" s="20"/>
      <c r="AO64" s="20"/>
      <c r="AP64" s="20"/>
      <c r="AQ64" s="20"/>
      <c r="AR64" s="20"/>
      <c r="AS64" s="62">
        <f t="shared" si="55"/>
        <v>0</v>
      </c>
      <c r="AT64" s="11">
        <f t="shared" si="56"/>
        <v>4601836</v>
      </c>
      <c r="AU64" s="234"/>
      <c r="AV64" s="27">
        <f t="shared" si="57"/>
        <v>1242495.72</v>
      </c>
      <c r="AY64" s="20">
        <v>33320</v>
      </c>
      <c r="AZ64" s="20"/>
      <c r="BA64" s="20"/>
      <c r="BB64" s="20">
        <v>35700</v>
      </c>
      <c r="BC64" s="11">
        <f t="shared" si="47"/>
        <v>1311515.72</v>
      </c>
      <c r="BD64" s="105"/>
    </row>
    <row r="65" spans="1:56" s="104" customFormat="1" ht="15" customHeight="1" x14ac:dyDescent="0.2">
      <c r="A65" s="166"/>
      <c r="B65" s="174" t="s">
        <v>43</v>
      </c>
      <c r="C65" s="168"/>
      <c r="D65" s="175"/>
      <c r="E65" s="176"/>
      <c r="F65" s="177"/>
      <c r="G65" s="49">
        <v>291437</v>
      </c>
      <c r="H65" s="46"/>
      <c r="J65" s="47"/>
      <c r="K65" s="24"/>
      <c r="L65" s="24">
        <f>SUM(G65:J65)</f>
        <v>291437</v>
      </c>
      <c r="N65" s="20"/>
      <c r="O65" s="20"/>
      <c r="P65" s="28">
        <f t="shared" si="51"/>
        <v>291400</v>
      </c>
      <c r="Q65" s="25">
        <v>12</v>
      </c>
      <c r="S65" s="20">
        <f t="shared" si="52"/>
        <v>3497244</v>
      </c>
      <c r="T65" s="20">
        <v>250000</v>
      </c>
      <c r="U65" s="20"/>
      <c r="V65" s="20"/>
      <c r="X65" s="20"/>
      <c r="Y65" s="20"/>
      <c r="Z65" s="20"/>
      <c r="AA65" s="20"/>
      <c r="AB65" s="188">
        <f t="shared" si="53"/>
        <v>168980</v>
      </c>
      <c r="AC65" s="20"/>
      <c r="AD65" s="28">
        <v>12000</v>
      </c>
      <c r="AE65" s="26">
        <f>SUM(AD65*12)</f>
        <v>144000</v>
      </c>
      <c r="AF65" s="20"/>
      <c r="AG65" s="20"/>
      <c r="AH65" s="20"/>
      <c r="AI65" s="44"/>
      <c r="AJ65" s="55"/>
      <c r="AK65" s="20"/>
      <c r="AL65" s="62">
        <f t="shared" si="54"/>
        <v>4060224</v>
      </c>
      <c r="AM65" s="20"/>
      <c r="AN65" s="20"/>
      <c r="AO65" s="20"/>
      <c r="AP65" s="20"/>
      <c r="AQ65" s="20"/>
      <c r="AR65" s="20"/>
      <c r="AS65" s="62">
        <f t="shared" si="55"/>
        <v>0</v>
      </c>
      <c r="AT65" s="11">
        <f t="shared" si="56"/>
        <v>4060224</v>
      </c>
      <c r="AU65" s="234"/>
      <c r="AV65" s="27">
        <f t="shared" si="57"/>
        <v>1096260.48</v>
      </c>
      <c r="AY65" s="20">
        <v>33320</v>
      </c>
      <c r="AZ65" s="20"/>
      <c r="BA65" s="20"/>
      <c r="BB65" s="20">
        <v>35700</v>
      </c>
      <c r="BC65" s="11">
        <f t="shared" si="47"/>
        <v>1165280.48</v>
      </c>
      <c r="BD65" s="105"/>
    </row>
    <row r="66" spans="1:56" s="104" customFormat="1" ht="15" customHeight="1" x14ac:dyDescent="0.2">
      <c r="A66" s="166"/>
      <c r="B66" s="174" t="s">
        <v>43</v>
      </c>
      <c r="C66" s="178"/>
      <c r="D66" s="175"/>
      <c r="E66" s="176"/>
      <c r="F66" s="177"/>
      <c r="G66" s="19">
        <v>308627</v>
      </c>
      <c r="H66" s="46"/>
      <c r="J66" s="46">
        <v>68573</v>
      </c>
      <c r="K66" s="24"/>
      <c r="L66" s="24">
        <f>SUM(G66:J66)</f>
        <v>377200</v>
      </c>
      <c r="N66" s="20"/>
      <c r="O66" s="20"/>
      <c r="P66" s="28">
        <f t="shared" si="51"/>
        <v>377200</v>
      </c>
      <c r="Q66" s="25">
        <v>12</v>
      </c>
      <c r="S66" s="20">
        <f t="shared" si="52"/>
        <v>4526400</v>
      </c>
      <c r="T66" s="26">
        <v>300000</v>
      </c>
      <c r="U66" s="20"/>
      <c r="V66" s="20"/>
      <c r="X66" s="20"/>
      <c r="Y66" s="20"/>
      <c r="Z66" s="20"/>
      <c r="AA66" s="20"/>
      <c r="AB66" s="188">
        <f t="shared" si="53"/>
        <v>168980</v>
      </c>
      <c r="AC66" s="20"/>
      <c r="AD66" s="28">
        <v>1200</v>
      </c>
      <c r="AE66" s="26">
        <f>SUM(AD66*12)</f>
        <v>14400</v>
      </c>
      <c r="AF66" s="20"/>
      <c r="AG66" s="20"/>
      <c r="AH66" s="20"/>
      <c r="AI66" s="44"/>
      <c r="AJ66" s="55"/>
      <c r="AK66" s="20"/>
      <c r="AL66" s="62">
        <f t="shared" si="54"/>
        <v>5009780</v>
      </c>
      <c r="AM66" s="20"/>
      <c r="AN66" s="20"/>
      <c r="AO66" s="20"/>
      <c r="AP66" s="20"/>
      <c r="AQ66" s="20"/>
      <c r="AR66" s="20"/>
      <c r="AS66" s="62">
        <f t="shared" si="55"/>
        <v>0</v>
      </c>
      <c r="AT66" s="11">
        <f t="shared" si="56"/>
        <v>5009780</v>
      </c>
      <c r="AU66" s="234"/>
      <c r="AV66" s="27">
        <f t="shared" si="57"/>
        <v>1352640.6</v>
      </c>
      <c r="AY66" s="20">
        <v>33320</v>
      </c>
      <c r="AZ66" s="20"/>
      <c r="BA66" s="20"/>
      <c r="BB66" s="20">
        <v>35700</v>
      </c>
      <c r="BC66" s="11">
        <f t="shared" si="47"/>
        <v>1421660.6</v>
      </c>
      <c r="BD66" s="105"/>
    </row>
    <row r="67" spans="1:56" s="104" customFormat="1" ht="15" customHeight="1" x14ac:dyDescent="0.2">
      <c r="A67" s="166"/>
      <c r="B67" s="174" t="s">
        <v>43</v>
      </c>
      <c r="C67" s="168"/>
      <c r="D67" s="175"/>
      <c r="E67" s="176"/>
      <c r="F67" s="177"/>
      <c r="G67" s="19">
        <v>282900</v>
      </c>
      <c r="H67" s="46"/>
      <c r="J67" s="46"/>
      <c r="K67" s="24"/>
      <c r="L67" s="24">
        <f>SUM(G67:J67)</f>
        <v>282900</v>
      </c>
      <c r="N67" s="20"/>
      <c r="O67" s="20"/>
      <c r="P67" s="28">
        <f t="shared" si="51"/>
        <v>282900</v>
      </c>
      <c r="Q67" s="25">
        <v>12</v>
      </c>
      <c r="S67" s="20">
        <f t="shared" si="52"/>
        <v>3394800</v>
      </c>
      <c r="T67" s="20">
        <v>250000</v>
      </c>
      <c r="U67" s="20"/>
      <c r="V67" s="20"/>
      <c r="X67" s="20"/>
      <c r="Y67" s="20"/>
      <c r="Z67" s="20"/>
      <c r="AA67" s="20"/>
      <c r="AB67" s="188">
        <f t="shared" si="53"/>
        <v>168980</v>
      </c>
      <c r="AC67" s="20"/>
      <c r="AD67" s="28"/>
      <c r="AE67" s="26">
        <f>SUM(AD67*12)</f>
        <v>0</v>
      </c>
      <c r="AF67" s="20"/>
      <c r="AG67" s="20"/>
      <c r="AH67" s="20"/>
      <c r="AI67" s="44"/>
      <c r="AJ67" s="55"/>
      <c r="AK67" s="20"/>
      <c r="AL67" s="62">
        <f t="shared" si="54"/>
        <v>3813780</v>
      </c>
      <c r="AM67" s="20"/>
      <c r="AN67" s="20"/>
      <c r="AO67" s="20"/>
      <c r="AP67" s="20"/>
      <c r="AQ67" s="20"/>
      <c r="AR67" s="20"/>
      <c r="AS67" s="62">
        <f t="shared" si="55"/>
        <v>0</v>
      </c>
      <c r="AT67" s="11">
        <f t="shared" si="56"/>
        <v>3813780</v>
      </c>
      <c r="AU67" s="234"/>
      <c r="AV67" s="27">
        <f t="shared" si="57"/>
        <v>1029720.6000000001</v>
      </c>
      <c r="AY67" s="20">
        <v>33320</v>
      </c>
      <c r="AZ67" s="20"/>
      <c r="BA67" s="20"/>
      <c r="BB67" s="20">
        <v>35700</v>
      </c>
      <c r="BC67" s="11">
        <f t="shared" si="47"/>
        <v>1098740.6000000001</v>
      </c>
      <c r="BD67" s="105"/>
    </row>
    <row r="68" spans="1:56" s="104" customFormat="1" ht="15" customHeight="1" x14ac:dyDescent="0.2">
      <c r="A68" s="166"/>
      <c r="B68" s="174" t="s">
        <v>43</v>
      </c>
      <c r="C68" s="178"/>
      <c r="D68" s="174"/>
      <c r="E68" s="176"/>
      <c r="F68" s="177"/>
      <c r="G68" s="24">
        <v>129000</v>
      </c>
      <c r="H68" s="46"/>
      <c r="J68" s="46"/>
      <c r="K68" s="24"/>
      <c r="L68" s="24">
        <v>129000</v>
      </c>
      <c r="N68" s="20"/>
      <c r="O68" s="20"/>
      <c r="P68" s="28">
        <f t="shared" si="51"/>
        <v>129000</v>
      </c>
      <c r="Q68" s="25">
        <v>12</v>
      </c>
      <c r="S68" s="20">
        <f t="shared" si="52"/>
        <v>1548000</v>
      </c>
      <c r="T68" s="26">
        <v>120000</v>
      </c>
      <c r="U68" s="20"/>
      <c r="V68" s="20"/>
      <c r="X68" s="20"/>
      <c r="Y68" s="20"/>
      <c r="Z68" s="20"/>
      <c r="AA68" s="20"/>
      <c r="AB68" s="188">
        <f t="shared" si="53"/>
        <v>168980</v>
      </c>
      <c r="AC68" s="20"/>
      <c r="AD68" s="28">
        <v>12000</v>
      </c>
      <c r="AE68" s="26"/>
      <c r="AF68" s="20"/>
      <c r="AG68" s="20"/>
      <c r="AH68" s="20"/>
      <c r="AI68" s="44"/>
      <c r="AJ68" s="55"/>
      <c r="AK68" s="20"/>
      <c r="AL68" s="62">
        <f t="shared" si="54"/>
        <v>1836980</v>
      </c>
      <c r="AM68" s="20"/>
      <c r="AN68" s="20"/>
      <c r="AO68" s="20"/>
      <c r="AP68" s="20"/>
      <c r="AQ68" s="20"/>
      <c r="AR68" s="20"/>
      <c r="AS68" s="62">
        <f t="shared" si="55"/>
        <v>0</v>
      </c>
      <c r="AT68" s="11">
        <f t="shared" si="56"/>
        <v>1836980</v>
      </c>
      <c r="AU68" s="234"/>
      <c r="AV68" s="27">
        <f t="shared" si="57"/>
        <v>495984.60000000003</v>
      </c>
      <c r="AY68" s="20">
        <v>33320</v>
      </c>
      <c r="AZ68" s="20"/>
      <c r="BA68" s="20"/>
      <c r="BB68" s="20">
        <v>35700</v>
      </c>
      <c r="BC68" s="11">
        <f t="shared" si="47"/>
        <v>565004.60000000009</v>
      </c>
      <c r="BD68" s="105"/>
    </row>
    <row r="69" spans="1:56" s="104" customFormat="1" ht="15" customHeight="1" x14ac:dyDescent="0.2">
      <c r="A69" s="166"/>
      <c r="B69" s="174" t="s">
        <v>43</v>
      </c>
      <c r="C69" s="178"/>
      <c r="D69" s="175"/>
      <c r="E69" s="176"/>
      <c r="F69" s="177"/>
      <c r="G69" s="24">
        <v>129000</v>
      </c>
      <c r="H69" s="45"/>
      <c r="J69" s="45"/>
      <c r="K69" s="24"/>
      <c r="L69" s="24">
        <v>129000</v>
      </c>
      <c r="N69" s="20"/>
      <c r="O69" s="20"/>
      <c r="P69" s="28">
        <f t="shared" si="51"/>
        <v>129000</v>
      </c>
      <c r="Q69" s="25">
        <v>12</v>
      </c>
      <c r="S69" s="20">
        <f t="shared" si="52"/>
        <v>1548000</v>
      </c>
      <c r="T69" s="26">
        <v>120000</v>
      </c>
      <c r="U69" s="20"/>
      <c r="V69" s="20"/>
      <c r="X69" s="20"/>
      <c r="Y69" s="20"/>
      <c r="Z69" s="20"/>
      <c r="AA69" s="20"/>
      <c r="AB69" s="188">
        <f t="shared" si="53"/>
        <v>168980</v>
      </c>
      <c r="AC69" s="20"/>
      <c r="AD69" s="19"/>
      <c r="AE69" s="26">
        <f t="shared" ref="AE69:AE75" si="58">SUM(AD69*12)</f>
        <v>0</v>
      </c>
      <c r="AF69" s="20"/>
      <c r="AG69" s="20"/>
      <c r="AH69" s="20"/>
      <c r="AI69" s="44"/>
      <c r="AJ69" s="55"/>
      <c r="AK69" s="20"/>
      <c r="AL69" s="62">
        <f t="shared" si="54"/>
        <v>1836980</v>
      </c>
      <c r="AM69" s="20"/>
      <c r="AN69" s="20"/>
      <c r="AO69" s="20"/>
      <c r="AP69" s="20"/>
      <c r="AQ69" s="20"/>
      <c r="AR69" s="20"/>
      <c r="AS69" s="62">
        <f t="shared" si="55"/>
        <v>0</v>
      </c>
      <c r="AT69" s="11">
        <f t="shared" si="56"/>
        <v>1836980</v>
      </c>
      <c r="AU69" s="234"/>
      <c r="AV69" s="27">
        <f t="shared" si="57"/>
        <v>495984.60000000003</v>
      </c>
      <c r="AY69" s="20">
        <v>33320</v>
      </c>
      <c r="AZ69" s="20"/>
      <c r="BA69" s="20"/>
      <c r="BB69" s="20">
        <v>35700</v>
      </c>
      <c r="BC69" s="11">
        <f t="shared" si="47"/>
        <v>565004.60000000009</v>
      </c>
      <c r="BD69" s="105"/>
    </row>
    <row r="70" spans="1:56" s="104" customFormat="1" ht="15" customHeight="1" x14ac:dyDescent="0.2">
      <c r="A70" s="166"/>
      <c r="B70" s="174" t="s">
        <v>43</v>
      </c>
      <c r="C70" s="168"/>
      <c r="D70" s="174"/>
      <c r="E70" s="176"/>
      <c r="F70" s="177"/>
      <c r="G70" s="19">
        <v>171400</v>
      </c>
      <c r="H70" s="45"/>
      <c r="J70" s="45"/>
      <c r="K70" s="24"/>
      <c r="L70" s="24">
        <f>SUM(G70:J70)</f>
        <v>171400</v>
      </c>
      <c r="N70" s="20"/>
      <c r="O70" s="20"/>
      <c r="P70" s="28">
        <f t="shared" si="51"/>
        <v>171400</v>
      </c>
      <c r="Q70" s="25">
        <v>12</v>
      </c>
      <c r="S70" s="20">
        <f t="shared" si="52"/>
        <v>2056800</v>
      </c>
      <c r="T70" s="20">
        <v>170000</v>
      </c>
      <c r="U70" s="20"/>
      <c r="V70" s="20"/>
      <c r="X70" s="20"/>
      <c r="Y70" s="20"/>
      <c r="Z70" s="20"/>
      <c r="AA70" s="20"/>
      <c r="AB70" s="188">
        <f t="shared" si="53"/>
        <v>168980</v>
      </c>
      <c r="AC70" s="20"/>
      <c r="AD70" s="19">
        <v>12000</v>
      </c>
      <c r="AE70" s="26">
        <f t="shared" si="58"/>
        <v>144000</v>
      </c>
      <c r="AF70" s="20"/>
      <c r="AG70" s="20"/>
      <c r="AH70" s="20"/>
      <c r="AI70" s="44"/>
      <c r="AJ70" s="55"/>
      <c r="AK70" s="20"/>
      <c r="AL70" s="62">
        <f t="shared" si="54"/>
        <v>2539780</v>
      </c>
      <c r="AM70" s="20"/>
      <c r="AN70" s="20"/>
      <c r="AO70" s="20"/>
      <c r="AP70" s="20"/>
      <c r="AQ70" s="20"/>
      <c r="AR70" s="20"/>
      <c r="AS70" s="62">
        <f t="shared" si="55"/>
        <v>0</v>
      </c>
      <c r="AT70" s="11">
        <f t="shared" si="56"/>
        <v>2539780</v>
      </c>
      <c r="AU70" s="234"/>
      <c r="AV70" s="27">
        <f t="shared" si="57"/>
        <v>685740.60000000009</v>
      </c>
      <c r="AY70" s="20">
        <v>33320</v>
      </c>
      <c r="AZ70" s="20"/>
      <c r="BA70" s="20"/>
      <c r="BB70" s="20">
        <v>35700</v>
      </c>
      <c r="BC70" s="11">
        <f t="shared" si="47"/>
        <v>754760.60000000009</v>
      </c>
      <c r="BD70" s="105"/>
    </row>
    <row r="71" spans="1:56" s="104" customFormat="1" ht="15" customHeight="1" x14ac:dyDescent="0.2">
      <c r="A71" s="166"/>
      <c r="B71" s="174" t="s">
        <v>43</v>
      </c>
      <c r="C71" s="168"/>
      <c r="D71" s="175"/>
      <c r="E71" s="176"/>
      <c r="F71" s="177"/>
      <c r="G71" s="19">
        <v>248579</v>
      </c>
      <c r="H71" s="46"/>
      <c r="J71" s="46"/>
      <c r="K71" s="24"/>
      <c r="L71" s="24">
        <f>SUM(G71:J71)</f>
        <v>248579</v>
      </c>
      <c r="N71" s="20"/>
      <c r="O71" s="20"/>
      <c r="P71" s="28">
        <f t="shared" si="51"/>
        <v>248600</v>
      </c>
      <c r="Q71" s="25">
        <v>12</v>
      </c>
      <c r="S71" s="20">
        <f t="shared" si="52"/>
        <v>2982948</v>
      </c>
      <c r="T71" s="20">
        <v>250000</v>
      </c>
      <c r="U71" s="20"/>
      <c r="V71" s="20"/>
      <c r="X71" s="20"/>
      <c r="Y71" s="20"/>
      <c r="Z71" s="20"/>
      <c r="AA71" s="20"/>
      <c r="AB71" s="188">
        <f t="shared" si="53"/>
        <v>168980</v>
      </c>
      <c r="AC71" s="20"/>
      <c r="AD71" s="28"/>
      <c r="AE71" s="26">
        <f t="shared" si="58"/>
        <v>0</v>
      </c>
      <c r="AF71" s="20"/>
      <c r="AG71" s="20"/>
      <c r="AH71" s="20"/>
      <c r="AI71" s="44"/>
      <c r="AJ71" s="55"/>
      <c r="AK71" s="20"/>
      <c r="AL71" s="62">
        <f t="shared" si="54"/>
        <v>3401928</v>
      </c>
      <c r="AM71" s="20"/>
      <c r="AN71" s="20"/>
      <c r="AO71" s="20"/>
      <c r="AP71" s="20"/>
      <c r="AQ71" s="20"/>
      <c r="AR71" s="20"/>
      <c r="AS71" s="62">
        <f t="shared" si="55"/>
        <v>0</v>
      </c>
      <c r="AT71" s="11">
        <f t="shared" si="56"/>
        <v>3401928</v>
      </c>
      <c r="AU71" s="234"/>
      <c r="AV71" s="27">
        <f t="shared" si="57"/>
        <v>918520.56</v>
      </c>
      <c r="AY71" s="20">
        <v>33320</v>
      </c>
      <c r="AZ71" s="20"/>
      <c r="BA71" s="20"/>
      <c r="BB71" s="20">
        <v>35700</v>
      </c>
      <c r="BC71" s="11">
        <f t="shared" si="47"/>
        <v>987540.56</v>
      </c>
      <c r="BD71" s="105"/>
    </row>
    <row r="72" spans="1:56" s="104" customFormat="1" ht="15" customHeight="1" x14ac:dyDescent="0.2">
      <c r="A72" s="166"/>
      <c r="B72" s="174" t="s">
        <v>43</v>
      </c>
      <c r="C72" s="168"/>
      <c r="D72" s="175"/>
      <c r="E72" s="176"/>
      <c r="F72" s="177"/>
      <c r="G72" s="49">
        <v>317152</v>
      </c>
      <c r="H72" s="48"/>
      <c r="J72" s="48"/>
      <c r="K72" s="24"/>
      <c r="L72" s="24">
        <f>SUM(G72:J72)</f>
        <v>317152</v>
      </c>
      <c r="N72" s="20"/>
      <c r="O72" s="20"/>
      <c r="P72" s="28">
        <f t="shared" si="51"/>
        <v>317200</v>
      </c>
      <c r="Q72" s="25">
        <v>12</v>
      </c>
      <c r="S72" s="20">
        <f t="shared" si="52"/>
        <v>3805824</v>
      </c>
      <c r="T72" s="20">
        <v>300000</v>
      </c>
      <c r="U72" s="20"/>
      <c r="V72" s="20"/>
      <c r="X72" s="20"/>
      <c r="Y72" s="20"/>
      <c r="Z72" s="20"/>
      <c r="AA72" s="20"/>
      <c r="AB72" s="188">
        <f t="shared" si="53"/>
        <v>168980</v>
      </c>
      <c r="AC72" s="20"/>
      <c r="AD72" s="49"/>
      <c r="AE72" s="26">
        <f t="shared" si="58"/>
        <v>0</v>
      </c>
      <c r="AF72" s="20"/>
      <c r="AG72" s="20"/>
      <c r="AH72" s="20"/>
      <c r="AI72" s="44"/>
      <c r="AJ72" s="55"/>
      <c r="AK72" s="20"/>
      <c r="AL72" s="62">
        <f t="shared" si="54"/>
        <v>4274804</v>
      </c>
      <c r="AM72" s="20"/>
      <c r="AN72" s="20"/>
      <c r="AO72" s="20"/>
      <c r="AP72" s="20"/>
      <c r="AQ72" s="20"/>
      <c r="AR72" s="20"/>
      <c r="AS72" s="62">
        <f t="shared" si="55"/>
        <v>0</v>
      </c>
      <c r="AT72" s="11">
        <f t="shared" si="56"/>
        <v>4274804</v>
      </c>
      <c r="AU72" s="234"/>
      <c r="AV72" s="27">
        <f t="shared" si="57"/>
        <v>1154197.08</v>
      </c>
      <c r="AY72" s="20">
        <v>33320</v>
      </c>
      <c r="AZ72" s="20"/>
      <c r="BA72" s="20"/>
      <c r="BB72" s="20">
        <v>35700</v>
      </c>
      <c r="BC72" s="11">
        <f t="shared" si="47"/>
        <v>1223217.08</v>
      </c>
      <c r="BD72" s="105"/>
    </row>
    <row r="73" spans="1:56" s="104" customFormat="1" ht="15" customHeight="1" x14ac:dyDescent="0.2">
      <c r="A73" s="166"/>
      <c r="B73" s="174" t="s">
        <v>43</v>
      </c>
      <c r="C73" s="178"/>
      <c r="D73" s="175"/>
      <c r="E73" s="176"/>
      <c r="F73" s="177"/>
      <c r="G73" s="24">
        <v>129000</v>
      </c>
      <c r="H73" s="50"/>
      <c r="J73" s="50"/>
      <c r="K73" s="24"/>
      <c r="L73" s="24">
        <v>129000</v>
      </c>
      <c r="N73" s="51"/>
      <c r="O73" s="51"/>
      <c r="P73" s="28">
        <f t="shared" si="51"/>
        <v>129000</v>
      </c>
      <c r="Q73" s="25">
        <v>12</v>
      </c>
      <c r="S73" s="20">
        <f t="shared" si="52"/>
        <v>1548000</v>
      </c>
      <c r="T73" s="26">
        <v>120000</v>
      </c>
      <c r="U73" s="51"/>
      <c r="V73" s="51"/>
      <c r="X73" s="20"/>
      <c r="Y73" s="51"/>
      <c r="Z73" s="51"/>
      <c r="AA73" s="51"/>
      <c r="AB73" s="188">
        <f t="shared" si="53"/>
        <v>168980</v>
      </c>
      <c r="AC73" s="51"/>
      <c r="AD73" s="52"/>
      <c r="AE73" s="26">
        <f t="shared" si="58"/>
        <v>0</v>
      </c>
      <c r="AF73" s="20"/>
      <c r="AG73" s="51"/>
      <c r="AH73" s="20"/>
      <c r="AI73" s="44"/>
      <c r="AJ73" s="55"/>
      <c r="AK73" s="51"/>
      <c r="AL73" s="62">
        <f t="shared" si="54"/>
        <v>1836980</v>
      </c>
      <c r="AM73" s="51"/>
      <c r="AN73" s="51"/>
      <c r="AO73" s="51"/>
      <c r="AP73" s="51"/>
      <c r="AQ73" s="51"/>
      <c r="AR73" s="51"/>
      <c r="AS73" s="62">
        <f t="shared" si="55"/>
        <v>0</v>
      </c>
      <c r="AT73" s="11">
        <f t="shared" si="56"/>
        <v>1836980</v>
      </c>
      <c r="AU73" s="234"/>
      <c r="AV73" s="27">
        <f t="shared" si="57"/>
        <v>495984.60000000003</v>
      </c>
      <c r="AY73" s="20">
        <v>33320</v>
      </c>
      <c r="AZ73" s="20"/>
      <c r="BA73" s="20"/>
      <c r="BB73" s="20">
        <v>35700</v>
      </c>
      <c r="BC73" s="11">
        <f t="shared" si="47"/>
        <v>565004.60000000009</v>
      </c>
      <c r="BD73" s="105"/>
    </row>
    <row r="74" spans="1:56" s="104" customFormat="1" ht="15" customHeight="1" x14ac:dyDescent="0.2">
      <c r="A74" s="166"/>
      <c r="B74" s="174" t="s">
        <v>43</v>
      </c>
      <c r="C74" s="178"/>
      <c r="D74" s="175"/>
      <c r="E74" s="176"/>
      <c r="F74" s="177"/>
      <c r="G74" s="24">
        <v>129000</v>
      </c>
      <c r="H74" s="45"/>
      <c r="J74" s="45"/>
      <c r="K74" s="24"/>
      <c r="L74" s="24">
        <v>129000</v>
      </c>
      <c r="N74" s="20"/>
      <c r="O74" s="20"/>
      <c r="P74" s="28">
        <f t="shared" si="51"/>
        <v>129000</v>
      </c>
      <c r="Q74" s="25">
        <v>12</v>
      </c>
      <c r="S74" s="20">
        <f t="shared" si="52"/>
        <v>1548000</v>
      </c>
      <c r="T74" s="26">
        <v>120000</v>
      </c>
      <c r="U74" s="20"/>
      <c r="V74" s="20"/>
      <c r="X74" s="20"/>
      <c r="Y74" s="20"/>
      <c r="Z74" s="20"/>
      <c r="AA74" s="20">
        <f>G74*2</f>
        <v>258000</v>
      </c>
      <c r="AB74" s="188">
        <f t="shared" si="53"/>
        <v>168980</v>
      </c>
      <c r="AC74" s="20"/>
      <c r="AD74" s="19"/>
      <c r="AE74" s="26">
        <f t="shared" si="58"/>
        <v>0</v>
      </c>
      <c r="AF74" s="20"/>
      <c r="AG74" s="20"/>
      <c r="AH74" s="20"/>
      <c r="AI74" s="44"/>
      <c r="AJ74" s="55"/>
      <c r="AK74" s="20"/>
      <c r="AL74" s="62">
        <f t="shared" si="54"/>
        <v>2094980</v>
      </c>
      <c r="AM74" s="20"/>
      <c r="AN74" s="20"/>
      <c r="AO74" s="20"/>
      <c r="AP74" s="20"/>
      <c r="AQ74" s="20"/>
      <c r="AR74" s="20"/>
      <c r="AS74" s="62">
        <f t="shared" si="55"/>
        <v>0</v>
      </c>
      <c r="AT74" s="11">
        <f t="shared" si="56"/>
        <v>2094980</v>
      </c>
      <c r="AU74" s="234"/>
      <c r="AV74" s="27">
        <f t="shared" si="57"/>
        <v>565644.60000000009</v>
      </c>
      <c r="AY74" s="20">
        <v>33320</v>
      </c>
      <c r="AZ74" s="20"/>
      <c r="BA74" s="20"/>
      <c r="BB74" s="20">
        <v>35700</v>
      </c>
      <c r="BC74" s="11">
        <f t="shared" si="47"/>
        <v>634664.60000000009</v>
      </c>
      <c r="BD74" s="105"/>
    </row>
    <row r="75" spans="1:56" s="104" customFormat="1" ht="15" customHeight="1" x14ac:dyDescent="0.2">
      <c r="A75" s="166"/>
      <c r="B75" s="174" t="s">
        <v>43</v>
      </c>
      <c r="C75" s="168"/>
      <c r="D75" s="175"/>
      <c r="E75" s="176"/>
      <c r="F75" s="177"/>
      <c r="G75" s="19">
        <v>300000</v>
      </c>
      <c r="H75" s="46"/>
      <c r="J75" s="46"/>
      <c r="K75" s="24"/>
      <c r="L75" s="24">
        <f>SUM(G75:J75)</f>
        <v>300000</v>
      </c>
      <c r="N75" s="20"/>
      <c r="O75" s="20"/>
      <c r="P75" s="28">
        <f t="shared" si="51"/>
        <v>300000</v>
      </c>
      <c r="Q75" s="25">
        <v>12</v>
      </c>
      <c r="S75" s="20">
        <f t="shared" si="52"/>
        <v>3600000</v>
      </c>
      <c r="T75" s="26">
        <v>300000</v>
      </c>
      <c r="U75" s="20"/>
      <c r="V75" s="20"/>
      <c r="X75" s="20"/>
      <c r="Y75" s="20"/>
      <c r="Z75" s="20"/>
      <c r="AA75" s="20"/>
      <c r="AB75" s="188">
        <f t="shared" si="53"/>
        <v>168980</v>
      </c>
      <c r="AC75" s="20"/>
      <c r="AD75" s="28"/>
      <c r="AE75" s="26">
        <f t="shared" si="58"/>
        <v>0</v>
      </c>
      <c r="AF75" s="20"/>
      <c r="AG75" s="20"/>
      <c r="AH75" s="20"/>
      <c r="AI75" s="44"/>
      <c r="AJ75" s="55"/>
      <c r="AK75" s="20"/>
      <c r="AL75" s="62">
        <f t="shared" si="54"/>
        <v>4068980</v>
      </c>
      <c r="AM75" s="20"/>
      <c r="AN75" s="20"/>
      <c r="AO75" s="20"/>
      <c r="AP75" s="20"/>
      <c r="AQ75" s="20"/>
      <c r="AR75" s="20"/>
      <c r="AS75" s="62">
        <f t="shared" si="55"/>
        <v>0</v>
      </c>
      <c r="AT75" s="11">
        <f t="shared" si="56"/>
        <v>4068980</v>
      </c>
      <c r="AU75" s="234"/>
      <c r="AV75" s="27">
        <f t="shared" si="57"/>
        <v>1098624.6000000001</v>
      </c>
      <c r="AY75" s="20">
        <v>33320</v>
      </c>
      <c r="AZ75" s="20"/>
      <c r="BA75" s="20"/>
      <c r="BB75" s="20">
        <v>35700</v>
      </c>
      <c r="BC75" s="11">
        <f t="shared" si="47"/>
        <v>1167644.6000000001</v>
      </c>
      <c r="BD75" s="105"/>
    </row>
    <row r="76" spans="1:56" s="104" customFormat="1" ht="15" customHeight="1" x14ac:dyDescent="0.2">
      <c r="A76" s="166"/>
      <c r="B76" s="174" t="s">
        <v>43</v>
      </c>
      <c r="C76" s="178"/>
      <c r="D76" s="179"/>
      <c r="E76" s="176"/>
      <c r="F76" s="177"/>
      <c r="G76" s="19">
        <v>340600</v>
      </c>
      <c r="H76" s="46"/>
      <c r="J76" s="46"/>
      <c r="K76" s="24"/>
      <c r="L76" s="24">
        <f>SUM(G76:J76)</f>
        <v>340600</v>
      </c>
      <c r="N76" s="20"/>
      <c r="O76" s="20"/>
      <c r="P76" s="28">
        <f t="shared" si="51"/>
        <v>340600</v>
      </c>
      <c r="Q76" s="25">
        <v>12</v>
      </c>
      <c r="S76" s="20">
        <f t="shared" si="52"/>
        <v>4087200</v>
      </c>
      <c r="T76" s="26">
        <v>300000</v>
      </c>
      <c r="U76" s="20"/>
      <c r="V76" s="20"/>
      <c r="X76" s="20"/>
      <c r="Y76" s="20"/>
      <c r="Z76" s="20"/>
      <c r="AA76" s="20">
        <f>G76*5</f>
        <v>1703000</v>
      </c>
      <c r="AB76" s="188">
        <f t="shared" si="53"/>
        <v>168980</v>
      </c>
      <c r="AC76" s="20"/>
      <c r="AD76" s="28"/>
      <c r="AE76" s="26"/>
      <c r="AF76" s="20"/>
      <c r="AG76" s="20"/>
      <c r="AH76" s="20"/>
      <c r="AI76" s="44"/>
      <c r="AJ76" s="55"/>
      <c r="AK76" s="20"/>
      <c r="AL76" s="62">
        <f t="shared" si="54"/>
        <v>6259180</v>
      </c>
      <c r="AM76" s="20"/>
      <c r="AN76" s="20"/>
      <c r="AO76" s="20"/>
      <c r="AP76" s="20"/>
      <c r="AQ76" s="20"/>
      <c r="AR76" s="20"/>
      <c r="AS76" s="62">
        <f t="shared" si="55"/>
        <v>0</v>
      </c>
      <c r="AT76" s="11">
        <f t="shared" si="56"/>
        <v>6259180</v>
      </c>
      <c r="AU76" s="234"/>
      <c r="AV76" s="27">
        <f t="shared" si="57"/>
        <v>1689978.6</v>
      </c>
      <c r="AY76" s="20">
        <v>33320</v>
      </c>
      <c r="AZ76" s="20"/>
      <c r="BA76" s="20"/>
      <c r="BB76" s="20">
        <v>35700</v>
      </c>
      <c r="BC76" s="11">
        <f t="shared" si="47"/>
        <v>1758998.6</v>
      </c>
      <c r="BD76" s="105"/>
    </row>
    <row r="77" spans="1:56" s="104" customFormat="1" ht="15" customHeight="1" x14ac:dyDescent="0.2">
      <c r="A77" s="166"/>
      <c r="B77" s="174" t="s">
        <v>43</v>
      </c>
      <c r="C77" s="178"/>
      <c r="D77" s="175"/>
      <c r="E77" s="176"/>
      <c r="F77" s="177"/>
      <c r="G77" s="19">
        <v>64500</v>
      </c>
      <c r="H77" s="46"/>
      <c r="J77" s="46"/>
      <c r="K77" s="24"/>
      <c r="L77" s="24">
        <f>SUM(G77:J77)</f>
        <v>64500</v>
      </c>
      <c r="N77" s="20"/>
      <c r="O77" s="20"/>
      <c r="P77" s="28">
        <f t="shared" si="51"/>
        <v>64500</v>
      </c>
      <c r="Q77" s="25">
        <v>12</v>
      </c>
      <c r="S77" s="20">
        <f t="shared" si="52"/>
        <v>774000</v>
      </c>
      <c r="T77" s="26">
        <v>120000</v>
      </c>
      <c r="U77" s="20"/>
      <c r="V77" s="20"/>
      <c r="X77" s="20"/>
      <c r="Y77" s="20"/>
      <c r="Z77" s="20"/>
      <c r="AA77" s="20"/>
      <c r="AB77" s="188">
        <f t="shared" si="53"/>
        <v>168980</v>
      </c>
      <c r="AC77" s="20"/>
      <c r="AD77" s="28"/>
      <c r="AE77" s="26">
        <f t="shared" ref="AE77:AE82" si="59">SUM(AD77*12)</f>
        <v>0</v>
      </c>
      <c r="AF77" s="20"/>
      <c r="AG77" s="20"/>
      <c r="AH77" s="20"/>
      <c r="AI77" s="44"/>
      <c r="AJ77" s="55"/>
      <c r="AK77" s="20"/>
      <c r="AL77" s="62">
        <f t="shared" si="54"/>
        <v>1062980</v>
      </c>
      <c r="AM77" s="20"/>
      <c r="AN77" s="20"/>
      <c r="AO77" s="20"/>
      <c r="AP77" s="20"/>
      <c r="AQ77" s="20"/>
      <c r="AR77" s="20"/>
      <c r="AS77" s="62">
        <f t="shared" si="55"/>
        <v>0</v>
      </c>
      <c r="AT77" s="11">
        <f t="shared" si="56"/>
        <v>1062980</v>
      </c>
      <c r="AU77" s="234"/>
      <c r="AV77" s="27">
        <f t="shared" si="57"/>
        <v>287004.60000000003</v>
      </c>
      <c r="AY77" s="20">
        <v>33320</v>
      </c>
      <c r="AZ77" s="20"/>
      <c r="BA77" s="20"/>
      <c r="BB77" s="20">
        <v>35700</v>
      </c>
      <c r="BC77" s="11">
        <f t="shared" si="47"/>
        <v>356024.60000000003</v>
      </c>
      <c r="BD77" s="105"/>
    </row>
    <row r="78" spans="1:56" s="104" customFormat="1" ht="15" customHeight="1" x14ac:dyDescent="0.2">
      <c r="A78" s="166"/>
      <c r="B78" s="174" t="s">
        <v>43</v>
      </c>
      <c r="C78" s="168"/>
      <c r="D78" s="175"/>
      <c r="E78" s="176"/>
      <c r="F78" s="177"/>
      <c r="G78" s="19">
        <v>171400</v>
      </c>
      <c r="H78" s="46"/>
      <c r="J78" s="46"/>
      <c r="K78" s="24"/>
      <c r="L78" s="24">
        <f>SUM(G78:J78)</f>
        <v>171400</v>
      </c>
      <c r="N78" s="20"/>
      <c r="O78" s="20"/>
      <c r="P78" s="28">
        <f t="shared" si="51"/>
        <v>171400</v>
      </c>
      <c r="Q78" s="25">
        <v>12</v>
      </c>
      <c r="S78" s="20">
        <f t="shared" si="52"/>
        <v>2056800</v>
      </c>
      <c r="T78" s="20">
        <v>170000</v>
      </c>
      <c r="U78" s="20"/>
      <c r="V78" s="20"/>
      <c r="X78" s="20"/>
      <c r="Y78" s="20"/>
      <c r="Z78" s="20"/>
      <c r="AA78" s="20"/>
      <c r="AB78" s="188">
        <f t="shared" si="53"/>
        <v>168980</v>
      </c>
      <c r="AC78" s="20"/>
      <c r="AD78" s="28">
        <v>12000</v>
      </c>
      <c r="AE78" s="26">
        <f t="shared" si="59"/>
        <v>144000</v>
      </c>
      <c r="AF78" s="20"/>
      <c r="AG78" s="20"/>
      <c r="AH78" s="20"/>
      <c r="AI78" s="44"/>
      <c r="AJ78" s="55"/>
      <c r="AK78" s="20"/>
      <c r="AL78" s="62">
        <f t="shared" si="54"/>
        <v>2539780</v>
      </c>
      <c r="AM78" s="20"/>
      <c r="AN78" s="20"/>
      <c r="AO78" s="20"/>
      <c r="AP78" s="20"/>
      <c r="AQ78" s="20"/>
      <c r="AR78" s="20"/>
      <c r="AS78" s="62">
        <f t="shared" si="55"/>
        <v>0</v>
      </c>
      <c r="AT78" s="11">
        <f t="shared" si="56"/>
        <v>2539780</v>
      </c>
      <c r="AU78" s="234"/>
      <c r="AV78" s="27">
        <f t="shared" si="57"/>
        <v>685740.60000000009</v>
      </c>
      <c r="AY78" s="20">
        <v>33320</v>
      </c>
      <c r="AZ78" s="20"/>
      <c r="BA78" s="20"/>
      <c r="BB78" s="20">
        <v>35700</v>
      </c>
      <c r="BC78" s="11">
        <f t="shared" si="47"/>
        <v>754760.60000000009</v>
      </c>
      <c r="BD78" s="105"/>
    </row>
    <row r="79" spans="1:56" s="104" customFormat="1" ht="15" customHeight="1" x14ac:dyDescent="0.2">
      <c r="A79" s="166"/>
      <c r="B79" s="174" t="s">
        <v>43</v>
      </c>
      <c r="C79" s="178"/>
      <c r="D79" s="175"/>
      <c r="E79" s="176"/>
      <c r="F79" s="177"/>
      <c r="G79" s="24">
        <v>129000</v>
      </c>
      <c r="H79" s="45"/>
      <c r="J79" s="45"/>
      <c r="K79" s="24"/>
      <c r="L79" s="24">
        <v>129000</v>
      </c>
      <c r="N79" s="20"/>
      <c r="O79" s="20"/>
      <c r="P79" s="28">
        <f t="shared" si="51"/>
        <v>129000</v>
      </c>
      <c r="Q79" s="25">
        <v>12</v>
      </c>
      <c r="S79" s="20">
        <f t="shared" si="52"/>
        <v>1548000</v>
      </c>
      <c r="T79" s="26">
        <v>120000</v>
      </c>
      <c r="U79" s="20"/>
      <c r="V79" s="20"/>
      <c r="X79" s="20"/>
      <c r="Y79" s="20"/>
      <c r="Z79" s="20"/>
      <c r="AA79" s="20"/>
      <c r="AB79" s="188">
        <f t="shared" si="53"/>
        <v>168980</v>
      </c>
      <c r="AC79" s="20"/>
      <c r="AD79" s="19"/>
      <c r="AE79" s="26">
        <f t="shared" si="59"/>
        <v>0</v>
      </c>
      <c r="AF79" s="20"/>
      <c r="AG79" s="20"/>
      <c r="AH79" s="20"/>
      <c r="AI79" s="44"/>
      <c r="AJ79" s="55"/>
      <c r="AK79" s="20"/>
      <c r="AL79" s="62">
        <f t="shared" si="54"/>
        <v>1836980</v>
      </c>
      <c r="AM79" s="20"/>
      <c r="AN79" s="20"/>
      <c r="AO79" s="20"/>
      <c r="AP79" s="20"/>
      <c r="AQ79" s="20"/>
      <c r="AR79" s="20"/>
      <c r="AS79" s="62">
        <f t="shared" si="55"/>
        <v>0</v>
      </c>
      <c r="AT79" s="11">
        <f t="shared" si="56"/>
        <v>1836980</v>
      </c>
      <c r="AU79" s="234"/>
      <c r="AV79" s="27">
        <f t="shared" si="57"/>
        <v>495984.60000000003</v>
      </c>
      <c r="AY79" s="20">
        <v>33320</v>
      </c>
      <c r="AZ79" s="20"/>
      <c r="BA79" s="20"/>
      <c r="BB79" s="20">
        <v>35700</v>
      </c>
      <c r="BC79" s="11">
        <f t="shared" si="47"/>
        <v>565004.60000000009</v>
      </c>
      <c r="BD79" s="105"/>
    </row>
    <row r="80" spans="1:56" s="104" customFormat="1" ht="15" customHeight="1" x14ac:dyDescent="0.2">
      <c r="A80" s="166"/>
      <c r="B80" s="174" t="s">
        <v>43</v>
      </c>
      <c r="C80" s="168"/>
      <c r="D80" s="175"/>
      <c r="E80" s="176"/>
      <c r="F80" s="177"/>
      <c r="G80" s="19">
        <v>171400</v>
      </c>
      <c r="H80" s="45"/>
      <c r="J80" s="45"/>
      <c r="K80" s="24"/>
      <c r="L80" s="24">
        <f>SUM(G80:J80)</f>
        <v>171400</v>
      </c>
      <c r="N80" s="20"/>
      <c r="O80" s="20"/>
      <c r="P80" s="28">
        <f t="shared" si="51"/>
        <v>171400</v>
      </c>
      <c r="Q80" s="25">
        <v>12</v>
      </c>
      <c r="S80" s="20">
        <f t="shared" si="52"/>
        <v>2056800</v>
      </c>
      <c r="T80" s="20">
        <v>170000</v>
      </c>
      <c r="U80" s="20"/>
      <c r="V80" s="20"/>
      <c r="X80" s="20"/>
      <c r="Y80" s="20"/>
      <c r="Z80" s="20"/>
      <c r="AA80" s="20"/>
      <c r="AB80" s="188">
        <f t="shared" si="53"/>
        <v>168980</v>
      </c>
      <c r="AC80" s="20"/>
      <c r="AD80" s="19"/>
      <c r="AE80" s="26">
        <f t="shared" si="59"/>
        <v>0</v>
      </c>
      <c r="AF80" s="20"/>
      <c r="AG80" s="20"/>
      <c r="AH80" s="20"/>
      <c r="AI80" s="44"/>
      <c r="AJ80" s="55"/>
      <c r="AK80" s="20"/>
      <c r="AL80" s="62">
        <f t="shared" si="54"/>
        <v>2395780</v>
      </c>
      <c r="AM80" s="20"/>
      <c r="AN80" s="20"/>
      <c r="AO80" s="20"/>
      <c r="AP80" s="20"/>
      <c r="AQ80" s="20"/>
      <c r="AR80" s="20"/>
      <c r="AS80" s="62">
        <f t="shared" si="55"/>
        <v>0</v>
      </c>
      <c r="AT80" s="11">
        <f t="shared" si="56"/>
        <v>2395780</v>
      </c>
      <c r="AU80" s="234"/>
      <c r="AV80" s="27">
        <f t="shared" si="57"/>
        <v>646860.60000000009</v>
      </c>
      <c r="AY80" s="20">
        <v>33320</v>
      </c>
      <c r="AZ80" s="20"/>
      <c r="BA80" s="20"/>
      <c r="BB80" s="20">
        <v>35700</v>
      </c>
      <c r="BC80" s="11">
        <f t="shared" si="47"/>
        <v>715880.60000000009</v>
      </c>
      <c r="BD80" s="105"/>
    </row>
    <row r="81" spans="1:56" s="104" customFormat="1" ht="15" customHeight="1" x14ac:dyDescent="0.2">
      <c r="A81" s="166"/>
      <c r="B81" s="174" t="s">
        <v>43</v>
      </c>
      <c r="C81" s="168"/>
      <c r="D81" s="175"/>
      <c r="E81" s="176"/>
      <c r="F81" s="177"/>
      <c r="G81" s="55">
        <v>265722</v>
      </c>
      <c r="H81" s="53"/>
      <c r="J81" s="53"/>
      <c r="K81" s="24"/>
      <c r="L81" s="24">
        <f>SUM(G81:J81)</f>
        <v>265722</v>
      </c>
      <c r="N81" s="20"/>
      <c r="O81" s="20"/>
      <c r="P81" s="28">
        <f t="shared" si="51"/>
        <v>265700</v>
      </c>
      <c r="Q81" s="25">
        <v>12</v>
      </c>
      <c r="S81" s="20">
        <f t="shared" si="52"/>
        <v>3188664</v>
      </c>
      <c r="T81" s="20">
        <v>250000</v>
      </c>
      <c r="U81" s="20"/>
      <c r="V81" s="20"/>
      <c r="X81" s="20"/>
      <c r="Y81" s="20"/>
      <c r="Z81" s="20"/>
      <c r="AA81" s="20"/>
      <c r="AB81" s="188">
        <f t="shared" si="53"/>
        <v>168980</v>
      </c>
      <c r="AC81" s="20"/>
      <c r="AD81" s="54"/>
      <c r="AE81" s="26">
        <f t="shared" si="59"/>
        <v>0</v>
      </c>
      <c r="AF81" s="20"/>
      <c r="AG81" s="20"/>
      <c r="AH81" s="20"/>
      <c r="AI81" s="44"/>
      <c r="AJ81" s="55"/>
      <c r="AK81" s="20"/>
      <c r="AL81" s="62">
        <f t="shared" si="54"/>
        <v>3607644</v>
      </c>
      <c r="AM81" s="20"/>
      <c r="AN81" s="20"/>
      <c r="AO81" s="20"/>
      <c r="AP81" s="20"/>
      <c r="AQ81" s="20"/>
      <c r="AR81" s="20"/>
      <c r="AS81" s="62">
        <f t="shared" si="55"/>
        <v>0</v>
      </c>
      <c r="AT81" s="11">
        <f t="shared" si="56"/>
        <v>3607644</v>
      </c>
      <c r="AU81" s="234"/>
      <c r="AV81" s="27">
        <f t="shared" si="57"/>
        <v>974063.88000000012</v>
      </c>
      <c r="AY81" s="20">
        <v>33320</v>
      </c>
      <c r="AZ81" s="20"/>
      <c r="BA81" s="20"/>
      <c r="BB81" s="20">
        <v>35700</v>
      </c>
      <c r="BC81" s="11">
        <f t="shared" si="47"/>
        <v>1043083.8800000001</v>
      </c>
      <c r="BD81" s="105"/>
    </row>
    <row r="82" spans="1:56" s="104" customFormat="1" ht="15" customHeight="1" x14ac:dyDescent="0.2">
      <c r="A82" s="166"/>
      <c r="B82" s="174" t="s">
        <v>43</v>
      </c>
      <c r="C82" s="178"/>
      <c r="D82" s="175"/>
      <c r="E82" s="176"/>
      <c r="F82" s="177"/>
      <c r="G82" s="24">
        <v>129000</v>
      </c>
      <c r="H82" s="45"/>
      <c r="J82" s="45"/>
      <c r="K82" s="24"/>
      <c r="L82" s="24">
        <v>129000</v>
      </c>
      <c r="N82" s="20"/>
      <c r="O82" s="20"/>
      <c r="P82" s="28">
        <f t="shared" si="51"/>
        <v>129000</v>
      </c>
      <c r="Q82" s="25">
        <v>12</v>
      </c>
      <c r="S82" s="20">
        <f t="shared" si="52"/>
        <v>1548000</v>
      </c>
      <c r="T82" s="26">
        <v>120000</v>
      </c>
      <c r="U82" s="20"/>
      <c r="V82" s="20"/>
      <c r="X82" s="20"/>
      <c r="Y82" s="20"/>
      <c r="Z82" s="20"/>
      <c r="AA82" s="20"/>
      <c r="AB82" s="188">
        <f t="shared" si="53"/>
        <v>168980</v>
      </c>
      <c r="AC82" s="20"/>
      <c r="AD82" s="19"/>
      <c r="AE82" s="26">
        <f t="shared" si="59"/>
        <v>0</v>
      </c>
      <c r="AF82" s="20"/>
      <c r="AG82" s="20"/>
      <c r="AH82" s="20"/>
      <c r="AI82" s="44"/>
      <c r="AJ82" s="55"/>
      <c r="AK82" s="20"/>
      <c r="AL82" s="62">
        <f t="shared" si="54"/>
        <v>1836980</v>
      </c>
      <c r="AM82" s="20"/>
      <c r="AN82" s="20"/>
      <c r="AO82" s="20"/>
      <c r="AP82" s="20"/>
      <c r="AQ82" s="20"/>
      <c r="AR82" s="20"/>
      <c r="AS82" s="62">
        <f t="shared" si="55"/>
        <v>0</v>
      </c>
      <c r="AT82" s="11">
        <f t="shared" si="56"/>
        <v>1836980</v>
      </c>
      <c r="AU82" s="234"/>
      <c r="AV82" s="27">
        <f t="shared" si="57"/>
        <v>495984.60000000003</v>
      </c>
      <c r="AY82" s="20">
        <v>33320</v>
      </c>
      <c r="AZ82" s="20"/>
      <c r="BA82" s="20"/>
      <c r="BB82" s="20">
        <v>35700</v>
      </c>
      <c r="BC82" s="11">
        <f t="shared" si="47"/>
        <v>565004.60000000009</v>
      </c>
      <c r="BD82" s="105"/>
    </row>
    <row r="83" spans="1:56" s="104" customFormat="1" ht="15" customHeight="1" x14ac:dyDescent="0.2">
      <c r="A83" s="166"/>
      <c r="B83" s="174" t="s">
        <v>43</v>
      </c>
      <c r="C83" s="168"/>
      <c r="D83" s="175"/>
      <c r="E83" s="180"/>
      <c r="F83" s="177"/>
      <c r="G83" s="19">
        <v>240000</v>
      </c>
      <c r="H83" s="45"/>
      <c r="J83" s="45"/>
      <c r="K83" s="24"/>
      <c r="L83" s="24">
        <f>SUM(G83:J83)</f>
        <v>240000</v>
      </c>
      <c r="N83" s="20"/>
      <c r="O83" s="20"/>
      <c r="P83" s="28">
        <f t="shared" si="51"/>
        <v>240000</v>
      </c>
      <c r="Q83" s="25">
        <v>12</v>
      </c>
      <c r="S83" s="20">
        <f t="shared" si="52"/>
        <v>2880000</v>
      </c>
      <c r="T83" s="20">
        <v>250000</v>
      </c>
      <c r="U83" s="20"/>
      <c r="V83" s="20"/>
      <c r="X83" s="20"/>
      <c r="Y83" s="20"/>
      <c r="Z83" s="20"/>
      <c r="AA83" s="20"/>
      <c r="AB83" s="188">
        <f t="shared" si="53"/>
        <v>168980</v>
      </c>
      <c r="AC83" s="20"/>
      <c r="AD83" s="19"/>
      <c r="AE83" s="26"/>
      <c r="AF83" s="20"/>
      <c r="AG83" s="20"/>
      <c r="AH83" s="20"/>
      <c r="AI83" s="44"/>
      <c r="AJ83" s="55"/>
      <c r="AK83" s="20"/>
      <c r="AL83" s="62">
        <f t="shared" si="54"/>
        <v>3298980</v>
      </c>
      <c r="AM83" s="20"/>
      <c r="AN83" s="20"/>
      <c r="AO83" s="20"/>
      <c r="AP83" s="20"/>
      <c r="AQ83" s="20"/>
      <c r="AR83" s="20"/>
      <c r="AS83" s="62">
        <f t="shared" si="55"/>
        <v>0</v>
      </c>
      <c r="AT83" s="11">
        <f t="shared" si="56"/>
        <v>3298980</v>
      </c>
      <c r="AU83" s="234"/>
      <c r="AV83" s="27">
        <f t="shared" si="57"/>
        <v>890724.60000000009</v>
      </c>
      <c r="AY83" s="20">
        <v>33320</v>
      </c>
      <c r="AZ83" s="20"/>
      <c r="BA83" s="20"/>
      <c r="BB83" s="20">
        <v>35700</v>
      </c>
      <c r="BC83" s="11">
        <f t="shared" si="47"/>
        <v>959744.60000000009</v>
      </c>
      <c r="BD83" s="105"/>
    </row>
    <row r="84" spans="1:56" s="104" customFormat="1" ht="15" customHeight="1" x14ac:dyDescent="0.2">
      <c r="A84" s="166"/>
      <c r="B84" s="174" t="s">
        <v>43</v>
      </c>
      <c r="C84" s="178"/>
      <c r="D84" s="175"/>
      <c r="E84" s="176"/>
      <c r="F84" s="177"/>
      <c r="G84" s="24">
        <v>129000</v>
      </c>
      <c r="H84" s="46"/>
      <c r="J84" s="46"/>
      <c r="K84" s="24"/>
      <c r="L84" s="24">
        <v>129000</v>
      </c>
      <c r="N84" s="20"/>
      <c r="O84" s="20"/>
      <c r="P84" s="28">
        <f t="shared" si="51"/>
        <v>129000</v>
      </c>
      <c r="Q84" s="25">
        <v>12</v>
      </c>
      <c r="S84" s="20">
        <f t="shared" si="52"/>
        <v>1548000</v>
      </c>
      <c r="T84" s="26">
        <v>120000</v>
      </c>
      <c r="U84" s="20"/>
      <c r="V84" s="20"/>
      <c r="X84" s="20"/>
      <c r="Y84" s="20"/>
      <c r="Z84" s="20"/>
      <c r="AA84" s="20"/>
      <c r="AB84" s="188">
        <f t="shared" si="53"/>
        <v>168980</v>
      </c>
      <c r="AC84" s="20"/>
      <c r="AD84" s="28"/>
      <c r="AE84" s="26">
        <f t="shared" ref="AE84:AE93" si="60">SUM(AD84*12)</f>
        <v>0</v>
      </c>
      <c r="AF84" s="20"/>
      <c r="AG84" s="20"/>
      <c r="AH84" s="20"/>
      <c r="AI84" s="44"/>
      <c r="AJ84" s="55"/>
      <c r="AK84" s="20"/>
      <c r="AL84" s="62">
        <f t="shared" si="54"/>
        <v>1836980</v>
      </c>
      <c r="AM84" s="20"/>
      <c r="AN84" s="20"/>
      <c r="AO84" s="20"/>
      <c r="AP84" s="20"/>
      <c r="AQ84" s="20"/>
      <c r="AR84" s="20"/>
      <c r="AS84" s="62">
        <f t="shared" si="55"/>
        <v>0</v>
      </c>
      <c r="AT84" s="11">
        <f t="shared" si="56"/>
        <v>1836980</v>
      </c>
      <c r="AU84" s="234"/>
      <c r="AV84" s="27">
        <f t="shared" si="57"/>
        <v>495984.60000000003</v>
      </c>
      <c r="AY84" s="20">
        <v>33320</v>
      </c>
      <c r="AZ84" s="20"/>
      <c r="BA84" s="20"/>
      <c r="BB84" s="20">
        <v>35700</v>
      </c>
      <c r="BC84" s="11">
        <f t="shared" si="47"/>
        <v>565004.60000000009</v>
      </c>
      <c r="BD84" s="105"/>
    </row>
    <row r="85" spans="1:56" s="104" customFormat="1" ht="15" customHeight="1" x14ac:dyDescent="0.2">
      <c r="A85" s="166"/>
      <c r="B85" s="174" t="s">
        <v>43</v>
      </c>
      <c r="C85" s="178"/>
      <c r="D85" s="174"/>
      <c r="E85" s="176"/>
      <c r="F85" s="177"/>
      <c r="G85" s="24">
        <v>129000</v>
      </c>
      <c r="H85" s="45"/>
      <c r="J85" s="45">
        <v>50000</v>
      </c>
      <c r="K85" s="24"/>
      <c r="L85" s="24">
        <f>SUM(G85:J85)</f>
        <v>179000</v>
      </c>
      <c r="N85" s="20"/>
      <c r="O85" s="20"/>
      <c r="P85" s="28">
        <f t="shared" si="51"/>
        <v>179000</v>
      </c>
      <c r="Q85" s="25">
        <v>12</v>
      </c>
      <c r="S85" s="20">
        <f t="shared" si="52"/>
        <v>2148000</v>
      </c>
      <c r="T85" s="20">
        <v>120000</v>
      </c>
      <c r="U85" s="20"/>
      <c r="V85" s="20"/>
      <c r="X85" s="20"/>
      <c r="Y85" s="20"/>
      <c r="Z85" s="20"/>
      <c r="AA85" s="20"/>
      <c r="AB85" s="188">
        <f t="shared" si="53"/>
        <v>168980</v>
      </c>
      <c r="AC85" s="20"/>
      <c r="AD85" s="19"/>
      <c r="AE85" s="26">
        <f t="shared" si="60"/>
        <v>0</v>
      </c>
      <c r="AF85" s="20"/>
      <c r="AG85" s="20"/>
      <c r="AH85" s="20"/>
      <c r="AI85" s="44"/>
      <c r="AJ85" s="55"/>
      <c r="AK85" s="20"/>
      <c r="AL85" s="62">
        <f t="shared" si="54"/>
        <v>2436980</v>
      </c>
      <c r="AM85" s="20"/>
      <c r="AN85" s="20"/>
      <c r="AO85" s="20"/>
      <c r="AP85" s="20"/>
      <c r="AQ85" s="20"/>
      <c r="AR85" s="20"/>
      <c r="AS85" s="62">
        <f t="shared" si="55"/>
        <v>0</v>
      </c>
      <c r="AT85" s="11">
        <f t="shared" si="56"/>
        <v>2436980</v>
      </c>
      <c r="AU85" s="234"/>
      <c r="AV85" s="27">
        <f t="shared" si="57"/>
        <v>657984.60000000009</v>
      </c>
      <c r="AY85" s="20">
        <v>33320</v>
      </c>
      <c r="AZ85" s="20"/>
      <c r="BA85" s="20"/>
      <c r="BB85" s="20">
        <v>35700</v>
      </c>
      <c r="BC85" s="11">
        <f t="shared" si="47"/>
        <v>727004.60000000009</v>
      </c>
      <c r="BD85" s="105"/>
    </row>
    <row r="86" spans="1:56" s="104" customFormat="1" ht="15" customHeight="1" x14ac:dyDescent="0.2">
      <c r="A86" s="166"/>
      <c r="B86" s="174" t="s">
        <v>43</v>
      </c>
      <c r="C86" s="178"/>
      <c r="D86" s="175"/>
      <c r="E86" s="176"/>
      <c r="F86" s="177"/>
      <c r="G86" s="24">
        <v>129000</v>
      </c>
      <c r="H86" s="45"/>
      <c r="J86" s="45"/>
      <c r="K86" s="24"/>
      <c r="L86" s="24">
        <v>129000</v>
      </c>
      <c r="N86" s="20"/>
      <c r="O86" s="20"/>
      <c r="P86" s="28">
        <f t="shared" si="51"/>
        <v>129000</v>
      </c>
      <c r="Q86" s="25">
        <v>12</v>
      </c>
      <c r="S86" s="20">
        <f t="shared" si="52"/>
        <v>1548000</v>
      </c>
      <c r="T86" s="26">
        <v>120000</v>
      </c>
      <c r="U86" s="20"/>
      <c r="V86" s="20"/>
      <c r="X86" s="20"/>
      <c r="Y86" s="20"/>
      <c r="Z86" s="20"/>
      <c r="AA86" s="20"/>
      <c r="AB86" s="188">
        <f t="shared" si="53"/>
        <v>168980</v>
      </c>
      <c r="AC86" s="20"/>
      <c r="AD86" s="19"/>
      <c r="AE86" s="26">
        <f t="shared" si="60"/>
        <v>0</v>
      </c>
      <c r="AF86" s="20"/>
      <c r="AG86" s="20"/>
      <c r="AH86" s="20"/>
      <c r="AI86" s="44"/>
      <c r="AJ86" s="55"/>
      <c r="AK86" s="20"/>
      <c r="AL86" s="62">
        <f t="shared" si="54"/>
        <v>1836980</v>
      </c>
      <c r="AM86" s="20"/>
      <c r="AN86" s="20"/>
      <c r="AO86" s="20"/>
      <c r="AP86" s="20"/>
      <c r="AQ86" s="20"/>
      <c r="AR86" s="20"/>
      <c r="AS86" s="62">
        <f t="shared" si="55"/>
        <v>0</v>
      </c>
      <c r="AT86" s="11">
        <f t="shared" si="56"/>
        <v>1836980</v>
      </c>
      <c r="AU86" s="234"/>
      <c r="AV86" s="27">
        <f t="shared" si="57"/>
        <v>495984.60000000003</v>
      </c>
      <c r="AY86" s="20">
        <v>33320</v>
      </c>
      <c r="AZ86" s="20"/>
      <c r="BA86" s="20"/>
      <c r="BB86" s="20">
        <v>35700</v>
      </c>
      <c r="BC86" s="11">
        <f t="shared" si="47"/>
        <v>565004.60000000009</v>
      </c>
      <c r="BD86" s="105"/>
    </row>
    <row r="87" spans="1:56" s="104" customFormat="1" ht="15" customHeight="1" x14ac:dyDescent="0.2">
      <c r="A87" s="166"/>
      <c r="B87" s="174" t="s">
        <v>43</v>
      </c>
      <c r="C87" s="168"/>
      <c r="D87" s="175"/>
      <c r="E87" s="176"/>
      <c r="F87" s="177"/>
      <c r="G87" s="19">
        <v>317199</v>
      </c>
      <c r="H87" s="46"/>
      <c r="J87" s="46">
        <v>48001</v>
      </c>
      <c r="K87" s="24"/>
      <c r="L87" s="24">
        <f>SUM(G87:J87)</f>
        <v>365200</v>
      </c>
      <c r="N87" s="20"/>
      <c r="O87" s="20"/>
      <c r="P87" s="28">
        <f t="shared" si="51"/>
        <v>365200</v>
      </c>
      <c r="Q87" s="25">
        <v>12</v>
      </c>
      <c r="S87" s="20">
        <f t="shared" si="52"/>
        <v>4382400</v>
      </c>
      <c r="T87" s="26">
        <v>300000</v>
      </c>
      <c r="U87" s="20"/>
      <c r="V87" s="20"/>
      <c r="X87" s="20"/>
      <c r="Y87" s="20"/>
      <c r="Z87" s="20"/>
      <c r="AA87" s="20">
        <f>G87*5</f>
        <v>1585995</v>
      </c>
      <c r="AB87" s="188">
        <f t="shared" si="53"/>
        <v>168980</v>
      </c>
      <c r="AC87" s="20"/>
      <c r="AD87" s="28"/>
      <c r="AE87" s="26">
        <f t="shared" si="60"/>
        <v>0</v>
      </c>
      <c r="AF87" s="20"/>
      <c r="AG87" s="20"/>
      <c r="AH87" s="20"/>
      <c r="AI87" s="44"/>
      <c r="AJ87" s="55"/>
      <c r="AK87" s="20"/>
      <c r="AL87" s="62">
        <f t="shared" si="54"/>
        <v>6437375</v>
      </c>
      <c r="AM87" s="20"/>
      <c r="AN87" s="20"/>
      <c r="AO87" s="20"/>
      <c r="AP87" s="20"/>
      <c r="AQ87" s="20"/>
      <c r="AR87" s="20"/>
      <c r="AS87" s="62">
        <f t="shared" si="55"/>
        <v>0</v>
      </c>
      <c r="AT87" s="11">
        <f t="shared" si="56"/>
        <v>6437375</v>
      </c>
      <c r="AU87" s="234"/>
      <c r="AV87" s="27">
        <f t="shared" si="57"/>
        <v>1738091.25</v>
      </c>
      <c r="AY87" s="20">
        <v>33320</v>
      </c>
      <c r="AZ87" s="20"/>
      <c r="BA87" s="20"/>
      <c r="BB87" s="20">
        <v>35700</v>
      </c>
      <c r="BC87" s="11">
        <f t="shared" si="47"/>
        <v>1807111.25</v>
      </c>
      <c r="BD87" s="105"/>
    </row>
    <row r="88" spans="1:56" s="104" customFormat="1" ht="15" customHeight="1" x14ac:dyDescent="0.2">
      <c r="A88" s="166"/>
      <c r="B88" s="174" t="s">
        <v>43</v>
      </c>
      <c r="C88" s="178"/>
      <c r="D88" s="175"/>
      <c r="E88" s="176"/>
      <c r="F88" s="177"/>
      <c r="G88" s="24">
        <v>129000</v>
      </c>
      <c r="H88" s="46"/>
      <c r="J88" s="46"/>
      <c r="K88" s="24"/>
      <c r="L88" s="24">
        <v>129000</v>
      </c>
      <c r="N88" s="20"/>
      <c r="O88" s="20"/>
      <c r="P88" s="28">
        <f t="shared" si="51"/>
        <v>129000</v>
      </c>
      <c r="Q88" s="25">
        <v>12</v>
      </c>
      <c r="S88" s="20">
        <f t="shared" si="52"/>
        <v>1548000</v>
      </c>
      <c r="T88" s="26">
        <v>120000</v>
      </c>
      <c r="U88" s="20"/>
      <c r="V88" s="20"/>
      <c r="X88" s="20"/>
      <c r="Y88" s="20"/>
      <c r="Z88" s="20"/>
      <c r="AA88" s="20"/>
      <c r="AB88" s="188">
        <f t="shared" si="53"/>
        <v>168980</v>
      </c>
      <c r="AC88" s="20"/>
      <c r="AD88" s="28"/>
      <c r="AE88" s="26">
        <f t="shared" si="60"/>
        <v>0</v>
      </c>
      <c r="AF88" s="20"/>
      <c r="AG88" s="20"/>
      <c r="AH88" s="20"/>
      <c r="AI88" s="44"/>
      <c r="AJ88" s="55"/>
      <c r="AK88" s="20"/>
      <c r="AL88" s="62">
        <f t="shared" si="54"/>
        <v>1836980</v>
      </c>
      <c r="AM88" s="20"/>
      <c r="AN88" s="20"/>
      <c r="AO88" s="20"/>
      <c r="AP88" s="20"/>
      <c r="AQ88" s="20"/>
      <c r="AR88" s="20"/>
      <c r="AS88" s="62">
        <f t="shared" si="55"/>
        <v>0</v>
      </c>
      <c r="AT88" s="11">
        <f t="shared" si="56"/>
        <v>1836980</v>
      </c>
      <c r="AU88" s="234"/>
      <c r="AV88" s="27">
        <f t="shared" si="57"/>
        <v>495984.60000000003</v>
      </c>
      <c r="AY88" s="20">
        <v>33320</v>
      </c>
      <c r="AZ88" s="20"/>
      <c r="BA88" s="20"/>
      <c r="BB88" s="20">
        <v>35700</v>
      </c>
      <c r="BC88" s="11">
        <f t="shared" si="47"/>
        <v>565004.60000000009</v>
      </c>
      <c r="BD88" s="105"/>
    </row>
    <row r="89" spans="1:56" s="104" customFormat="1" ht="15" customHeight="1" x14ac:dyDescent="0.2">
      <c r="A89" s="166"/>
      <c r="B89" s="174" t="s">
        <v>43</v>
      </c>
      <c r="C89" s="168"/>
      <c r="D89" s="175"/>
      <c r="E89" s="176"/>
      <c r="F89" s="177"/>
      <c r="G89" s="19">
        <v>282865</v>
      </c>
      <c r="H89" s="46"/>
      <c r="J89" s="46"/>
      <c r="K89" s="24"/>
      <c r="L89" s="24">
        <f>SUM(G89:J89)</f>
        <v>282865</v>
      </c>
      <c r="N89" s="20"/>
      <c r="O89" s="20"/>
      <c r="P89" s="28">
        <f t="shared" si="51"/>
        <v>282900</v>
      </c>
      <c r="Q89" s="25">
        <v>12</v>
      </c>
      <c r="S89" s="20">
        <f t="shared" si="52"/>
        <v>3394380</v>
      </c>
      <c r="T89" s="20">
        <v>250000</v>
      </c>
      <c r="U89" s="20"/>
      <c r="V89" s="20"/>
      <c r="X89" s="20"/>
      <c r="Y89" s="20"/>
      <c r="Z89" s="20"/>
      <c r="AA89" s="20"/>
      <c r="AB89" s="188">
        <f t="shared" si="53"/>
        <v>168980</v>
      </c>
      <c r="AC89" s="20"/>
      <c r="AD89" s="28"/>
      <c r="AE89" s="26">
        <f t="shared" si="60"/>
        <v>0</v>
      </c>
      <c r="AF89" s="20"/>
      <c r="AG89" s="20"/>
      <c r="AH89" s="20"/>
      <c r="AI89" s="44"/>
      <c r="AJ89" s="55"/>
      <c r="AK89" s="20"/>
      <c r="AL89" s="62">
        <f t="shared" si="54"/>
        <v>3813360</v>
      </c>
      <c r="AM89" s="20"/>
      <c r="AN89" s="20"/>
      <c r="AO89" s="20"/>
      <c r="AP89" s="20"/>
      <c r="AQ89" s="20"/>
      <c r="AR89" s="20"/>
      <c r="AS89" s="62">
        <f t="shared" si="55"/>
        <v>0</v>
      </c>
      <c r="AT89" s="11">
        <f t="shared" si="56"/>
        <v>3813360</v>
      </c>
      <c r="AU89" s="234"/>
      <c r="AV89" s="27">
        <f t="shared" si="57"/>
        <v>1029607.2000000001</v>
      </c>
      <c r="AY89" s="20">
        <v>33320</v>
      </c>
      <c r="AZ89" s="20"/>
      <c r="BA89" s="20"/>
      <c r="BB89" s="20">
        <v>35700</v>
      </c>
      <c r="BC89" s="11">
        <f t="shared" si="47"/>
        <v>1098627.2000000002</v>
      </c>
      <c r="BD89" s="105"/>
    </row>
    <row r="90" spans="1:56" s="104" customFormat="1" ht="15" customHeight="1" x14ac:dyDescent="0.2">
      <c r="A90" s="166"/>
      <c r="B90" s="174" t="s">
        <v>43</v>
      </c>
      <c r="C90" s="168"/>
      <c r="D90" s="175"/>
      <c r="E90" s="176"/>
      <c r="F90" s="177"/>
      <c r="G90" s="19">
        <v>222900</v>
      </c>
      <c r="H90" s="46"/>
      <c r="J90" s="46"/>
      <c r="K90" s="24"/>
      <c r="L90" s="24">
        <f>SUM(G90:J90)</f>
        <v>222900</v>
      </c>
      <c r="N90" s="20"/>
      <c r="O90" s="20"/>
      <c r="P90" s="28">
        <f t="shared" si="51"/>
        <v>222900</v>
      </c>
      <c r="Q90" s="25">
        <v>12</v>
      </c>
      <c r="S90" s="20">
        <f t="shared" si="52"/>
        <v>2674800</v>
      </c>
      <c r="T90" s="20">
        <v>250000</v>
      </c>
      <c r="U90" s="20"/>
      <c r="V90" s="20"/>
      <c r="X90" s="20"/>
      <c r="Y90" s="20"/>
      <c r="Z90" s="20"/>
      <c r="AA90" s="20"/>
      <c r="AB90" s="188">
        <f t="shared" si="53"/>
        <v>168980</v>
      </c>
      <c r="AC90" s="20"/>
      <c r="AD90" s="28">
        <v>5000</v>
      </c>
      <c r="AE90" s="26">
        <f t="shared" si="60"/>
        <v>60000</v>
      </c>
      <c r="AF90" s="20"/>
      <c r="AG90" s="20"/>
      <c r="AH90" s="20"/>
      <c r="AI90" s="44"/>
      <c r="AJ90" s="55"/>
      <c r="AK90" s="20"/>
      <c r="AL90" s="62">
        <f t="shared" si="54"/>
        <v>3153780</v>
      </c>
      <c r="AM90" s="20"/>
      <c r="AN90" s="20"/>
      <c r="AO90" s="20"/>
      <c r="AP90" s="20"/>
      <c r="AQ90" s="20"/>
      <c r="AR90" s="20"/>
      <c r="AS90" s="62">
        <f t="shared" si="55"/>
        <v>0</v>
      </c>
      <c r="AT90" s="11">
        <f t="shared" si="56"/>
        <v>3153780</v>
      </c>
      <c r="AU90" s="234"/>
      <c r="AV90" s="27">
        <f t="shared" si="57"/>
        <v>851520.60000000009</v>
      </c>
      <c r="AY90" s="20">
        <v>33320</v>
      </c>
      <c r="AZ90" s="20"/>
      <c r="BA90" s="20"/>
      <c r="BB90" s="20">
        <v>35700</v>
      </c>
      <c r="BC90" s="11">
        <f t="shared" si="47"/>
        <v>920540.60000000009</v>
      </c>
      <c r="BD90" s="105"/>
    </row>
    <row r="91" spans="1:56" s="104" customFormat="1" ht="15" customHeight="1" x14ac:dyDescent="0.2">
      <c r="A91" s="166"/>
      <c r="B91" s="174" t="s">
        <v>43</v>
      </c>
      <c r="C91" s="178"/>
      <c r="D91" s="175"/>
      <c r="E91" s="176"/>
      <c r="F91" s="177"/>
      <c r="G91" s="24">
        <v>129000</v>
      </c>
      <c r="H91" s="46"/>
      <c r="J91" s="46"/>
      <c r="K91" s="24"/>
      <c r="L91" s="24">
        <v>129000</v>
      </c>
      <c r="N91" s="20"/>
      <c r="O91" s="20"/>
      <c r="P91" s="28">
        <f t="shared" si="51"/>
        <v>129000</v>
      </c>
      <c r="Q91" s="25">
        <v>12</v>
      </c>
      <c r="S91" s="20">
        <f t="shared" si="52"/>
        <v>1548000</v>
      </c>
      <c r="T91" s="26">
        <v>120000</v>
      </c>
      <c r="U91" s="20"/>
      <c r="V91" s="20"/>
      <c r="X91" s="20"/>
      <c r="Y91" s="20"/>
      <c r="Z91" s="20"/>
      <c r="AA91" s="20"/>
      <c r="AB91" s="188">
        <f t="shared" si="53"/>
        <v>168980</v>
      </c>
      <c r="AC91" s="20"/>
      <c r="AD91" s="28"/>
      <c r="AE91" s="26">
        <f t="shared" si="60"/>
        <v>0</v>
      </c>
      <c r="AF91" s="20"/>
      <c r="AG91" s="20"/>
      <c r="AH91" s="20"/>
      <c r="AI91" s="44"/>
      <c r="AJ91" s="55"/>
      <c r="AK91" s="20"/>
      <c r="AL91" s="62">
        <f t="shared" si="54"/>
        <v>1836980</v>
      </c>
      <c r="AM91" s="20"/>
      <c r="AN91" s="20"/>
      <c r="AO91" s="20"/>
      <c r="AP91" s="20"/>
      <c r="AQ91" s="20"/>
      <c r="AR91" s="20"/>
      <c r="AS91" s="62">
        <f t="shared" si="55"/>
        <v>0</v>
      </c>
      <c r="AT91" s="11">
        <f t="shared" si="56"/>
        <v>1836980</v>
      </c>
      <c r="AU91" s="234"/>
      <c r="AV91" s="27">
        <f t="shared" si="57"/>
        <v>495984.60000000003</v>
      </c>
      <c r="AY91" s="20">
        <v>33320</v>
      </c>
      <c r="AZ91" s="20"/>
      <c r="BA91" s="20"/>
      <c r="BB91" s="20">
        <v>35700</v>
      </c>
      <c r="BC91" s="11">
        <f t="shared" si="47"/>
        <v>565004.60000000009</v>
      </c>
      <c r="BD91" s="105"/>
    </row>
    <row r="92" spans="1:56" s="104" customFormat="1" ht="15" customHeight="1" x14ac:dyDescent="0.2">
      <c r="A92" s="166"/>
      <c r="B92" s="174" t="s">
        <v>43</v>
      </c>
      <c r="C92" s="168"/>
      <c r="D92" s="175"/>
      <c r="E92" s="176"/>
      <c r="F92" s="177"/>
      <c r="G92" s="19">
        <v>231428</v>
      </c>
      <c r="H92" s="46"/>
      <c r="J92" s="46">
        <v>8572</v>
      </c>
      <c r="K92" s="24"/>
      <c r="L92" s="24">
        <f>SUM(G92:J92)</f>
        <v>240000</v>
      </c>
      <c r="N92" s="20"/>
      <c r="O92" s="20"/>
      <c r="P92" s="28">
        <f t="shared" si="51"/>
        <v>240000</v>
      </c>
      <c r="Q92" s="25">
        <v>12</v>
      </c>
      <c r="S92" s="20">
        <f t="shared" si="52"/>
        <v>2880000</v>
      </c>
      <c r="T92" s="20">
        <v>250000</v>
      </c>
      <c r="U92" s="20"/>
      <c r="V92" s="20"/>
      <c r="X92" s="20"/>
      <c r="Y92" s="20"/>
      <c r="Z92" s="20"/>
      <c r="AA92" s="20"/>
      <c r="AB92" s="188">
        <f t="shared" si="53"/>
        <v>168980</v>
      </c>
      <c r="AC92" s="20"/>
      <c r="AD92" s="28">
        <v>12000</v>
      </c>
      <c r="AE92" s="26">
        <f t="shared" si="60"/>
        <v>144000</v>
      </c>
      <c r="AF92" s="20"/>
      <c r="AG92" s="20"/>
      <c r="AH92" s="20"/>
      <c r="AI92" s="44"/>
      <c r="AJ92" s="55"/>
      <c r="AK92" s="20"/>
      <c r="AL92" s="62">
        <f t="shared" si="54"/>
        <v>3442980</v>
      </c>
      <c r="AM92" s="20"/>
      <c r="AN92" s="20"/>
      <c r="AO92" s="20"/>
      <c r="AP92" s="20"/>
      <c r="AQ92" s="20"/>
      <c r="AR92" s="20"/>
      <c r="AS92" s="62">
        <f t="shared" si="55"/>
        <v>0</v>
      </c>
      <c r="AT92" s="11">
        <f t="shared" si="56"/>
        <v>3442980</v>
      </c>
      <c r="AU92" s="234"/>
      <c r="AV92" s="27">
        <f t="shared" si="57"/>
        <v>929604.60000000009</v>
      </c>
      <c r="AY92" s="20">
        <v>33320</v>
      </c>
      <c r="AZ92" s="20"/>
      <c r="BA92" s="20"/>
      <c r="BB92" s="20">
        <v>35700</v>
      </c>
      <c r="BC92" s="11">
        <f t="shared" si="47"/>
        <v>998624.60000000009</v>
      </c>
      <c r="BD92" s="105"/>
    </row>
    <row r="93" spans="1:56" s="104" customFormat="1" ht="15" customHeight="1" x14ac:dyDescent="0.2">
      <c r="A93" s="166"/>
      <c r="B93" s="174" t="s">
        <v>43</v>
      </c>
      <c r="C93" s="168"/>
      <c r="D93" s="175"/>
      <c r="E93" s="176"/>
      <c r="F93" s="177"/>
      <c r="G93" s="19">
        <v>317200</v>
      </c>
      <c r="H93" s="46"/>
      <c r="J93" s="46"/>
      <c r="K93" s="24"/>
      <c r="L93" s="24">
        <f>SUM(G93:J93)</f>
        <v>317200</v>
      </c>
      <c r="N93" s="20"/>
      <c r="O93" s="20"/>
      <c r="P93" s="28">
        <f t="shared" si="51"/>
        <v>317200</v>
      </c>
      <c r="Q93" s="25">
        <v>12</v>
      </c>
      <c r="S93" s="20">
        <f t="shared" ref="S93:S110" si="61">SUM(L93*12)+K93</f>
        <v>3806400</v>
      </c>
      <c r="T93" s="26">
        <v>300000</v>
      </c>
      <c r="U93" s="20"/>
      <c r="V93" s="20"/>
      <c r="X93" s="20"/>
      <c r="Y93" s="20"/>
      <c r="Z93" s="20"/>
      <c r="AA93" s="20"/>
      <c r="AB93" s="188">
        <f t="shared" si="53"/>
        <v>168980</v>
      </c>
      <c r="AC93" s="20"/>
      <c r="AD93" s="28"/>
      <c r="AE93" s="26">
        <f t="shared" si="60"/>
        <v>0</v>
      </c>
      <c r="AF93" s="20"/>
      <c r="AG93" s="20"/>
      <c r="AH93" s="20"/>
      <c r="AI93" s="44"/>
      <c r="AJ93" s="55"/>
      <c r="AK93" s="20"/>
      <c r="AL93" s="62">
        <f t="shared" si="54"/>
        <v>4275380</v>
      </c>
      <c r="AM93" s="20"/>
      <c r="AN93" s="20"/>
      <c r="AO93" s="20"/>
      <c r="AP93" s="20"/>
      <c r="AQ93" s="20"/>
      <c r="AR93" s="20"/>
      <c r="AS93" s="62">
        <f t="shared" si="55"/>
        <v>0</v>
      </c>
      <c r="AT93" s="11">
        <f t="shared" si="56"/>
        <v>4275380</v>
      </c>
      <c r="AU93" s="234"/>
      <c r="AV93" s="27">
        <f t="shared" si="57"/>
        <v>1154352.6000000001</v>
      </c>
      <c r="AY93" s="20">
        <v>33320</v>
      </c>
      <c r="AZ93" s="20"/>
      <c r="BA93" s="20"/>
      <c r="BB93" s="20">
        <v>35700</v>
      </c>
      <c r="BC93" s="11">
        <f t="shared" si="47"/>
        <v>1223372.6000000001</v>
      </c>
      <c r="BD93" s="105"/>
    </row>
    <row r="94" spans="1:56" s="104" customFormat="1" ht="15" customHeight="1" x14ac:dyDescent="0.2">
      <c r="A94" s="166"/>
      <c r="B94" s="174" t="s">
        <v>43</v>
      </c>
      <c r="C94" s="178"/>
      <c r="D94" s="175"/>
      <c r="E94" s="176"/>
      <c r="F94" s="177"/>
      <c r="G94" s="24">
        <v>129000</v>
      </c>
      <c r="H94" s="46"/>
      <c r="J94" s="46"/>
      <c r="K94" s="24"/>
      <c r="L94" s="24">
        <v>129000</v>
      </c>
      <c r="N94" s="20"/>
      <c r="O94" s="20"/>
      <c r="P94" s="28">
        <f t="shared" si="51"/>
        <v>129000</v>
      </c>
      <c r="Q94" s="25">
        <v>12</v>
      </c>
      <c r="S94" s="20">
        <f t="shared" si="61"/>
        <v>1548000</v>
      </c>
      <c r="T94" s="26">
        <v>120000</v>
      </c>
      <c r="U94" s="20"/>
      <c r="V94" s="20"/>
      <c r="X94" s="20"/>
      <c r="Y94" s="20"/>
      <c r="Z94" s="20"/>
      <c r="AA94" s="20"/>
      <c r="AB94" s="188">
        <f t="shared" si="53"/>
        <v>168980</v>
      </c>
      <c r="AC94" s="20"/>
      <c r="AD94" s="28"/>
      <c r="AE94" s="26"/>
      <c r="AF94" s="20"/>
      <c r="AG94" s="20"/>
      <c r="AH94" s="20"/>
      <c r="AI94" s="44"/>
      <c r="AJ94" s="55"/>
      <c r="AK94" s="20"/>
      <c r="AL94" s="62">
        <f t="shared" si="54"/>
        <v>1836980</v>
      </c>
      <c r="AM94" s="20"/>
      <c r="AN94" s="20"/>
      <c r="AO94" s="20"/>
      <c r="AP94" s="20"/>
      <c r="AQ94" s="20"/>
      <c r="AR94" s="20"/>
      <c r="AS94" s="62">
        <f t="shared" si="55"/>
        <v>0</v>
      </c>
      <c r="AT94" s="11">
        <f t="shared" si="56"/>
        <v>1836980</v>
      </c>
      <c r="AU94" s="234"/>
      <c r="AV94" s="27">
        <f t="shared" si="57"/>
        <v>495984.60000000003</v>
      </c>
      <c r="AY94" s="20">
        <v>33320</v>
      </c>
      <c r="AZ94" s="20"/>
      <c r="BA94" s="20"/>
      <c r="BB94" s="20">
        <v>35700</v>
      </c>
      <c r="BC94" s="11">
        <f t="shared" si="47"/>
        <v>565004.60000000009</v>
      </c>
      <c r="BD94" s="105"/>
    </row>
    <row r="95" spans="1:56" s="104" customFormat="1" ht="15" customHeight="1" x14ac:dyDescent="0.2">
      <c r="A95" s="166"/>
      <c r="B95" s="174" t="s">
        <v>43</v>
      </c>
      <c r="C95" s="168"/>
      <c r="D95" s="175"/>
      <c r="E95" s="176"/>
      <c r="F95" s="177"/>
      <c r="G95" s="19">
        <v>265722</v>
      </c>
      <c r="H95" s="46"/>
      <c r="J95" s="46">
        <v>48001</v>
      </c>
      <c r="K95" s="24"/>
      <c r="L95" s="24">
        <f t="shared" ref="L95:L110" si="62">SUM(G95:J95)</f>
        <v>313723</v>
      </c>
      <c r="N95" s="20"/>
      <c r="O95" s="20"/>
      <c r="P95" s="28">
        <f t="shared" si="51"/>
        <v>313700</v>
      </c>
      <c r="Q95" s="25">
        <v>12</v>
      </c>
      <c r="S95" s="20">
        <f t="shared" si="61"/>
        <v>3764676</v>
      </c>
      <c r="T95" s="20">
        <v>250000</v>
      </c>
      <c r="U95" s="20"/>
      <c r="V95" s="20"/>
      <c r="X95" s="20"/>
      <c r="Y95" s="20"/>
      <c r="Z95" s="20"/>
      <c r="AA95" s="20"/>
      <c r="AB95" s="188">
        <f t="shared" si="53"/>
        <v>168980</v>
      </c>
      <c r="AC95" s="20"/>
      <c r="AD95" s="28"/>
      <c r="AE95" s="26">
        <f t="shared" ref="AE95:AE100" si="63">SUM(AD95*12)</f>
        <v>0</v>
      </c>
      <c r="AF95" s="20"/>
      <c r="AG95" s="20"/>
      <c r="AH95" s="20"/>
      <c r="AI95" s="44"/>
      <c r="AJ95" s="55"/>
      <c r="AK95" s="20"/>
      <c r="AL95" s="62">
        <f t="shared" si="54"/>
        <v>4183656</v>
      </c>
      <c r="AM95" s="20"/>
      <c r="AN95" s="20"/>
      <c r="AO95" s="20"/>
      <c r="AP95" s="20"/>
      <c r="AQ95" s="20"/>
      <c r="AR95" s="20"/>
      <c r="AS95" s="62">
        <f t="shared" si="55"/>
        <v>0</v>
      </c>
      <c r="AT95" s="11">
        <f t="shared" si="56"/>
        <v>4183656</v>
      </c>
      <c r="AU95" s="234"/>
      <c r="AV95" s="27">
        <f t="shared" si="57"/>
        <v>1129587.1200000001</v>
      </c>
      <c r="AY95" s="20">
        <v>33320</v>
      </c>
      <c r="AZ95" s="20"/>
      <c r="BA95" s="20"/>
      <c r="BB95" s="20">
        <v>35700</v>
      </c>
      <c r="BC95" s="11">
        <f t="shared" si="47"/>
        <v>1198607.1200000001</v>
      </c>
      <c r="BD95" s="105"/>
    </row>
    <row r="96" spans="1:56" s="104" customFormat="1" ht="15" customHeight="1" x14ac:dyDescent="0.2">
      <c r="A96" s="166"/>
      <c r="B96" s="174" t="s">
        <v>43</v>
      </c>
      <c r="C96" s="168"/>
      <c r="D96" s="175"/>
      <c r="E96" s="176"/>
      <c r="F96" s="177"/>
      <c r="G96" s="19">
        <v>257200</v>
      </c>
      <c r="H96" s="46"/>
      <c r="J96" s="46"/>
      <c r="K96" s="24"/>
      <c r="L96" s="24">
        <f t="shared" si="62"/>
        <v>257200</v>
      </c>
      <c r="N96" s="20"/>
      <c r="O96" s="20"/>
      <c r="P96" s="28">
        <f t="shared" si="51"/>
        <v>257200</v>
      </c>
      <c r="Q96" s="25">
        <v>12</v>
      </c>
      <c r="S96" s="20">
        <f t="shared" si="61"/>
        <v>3086400</v>
      </c>
      <c r="T96" s="20">
        <v>250000</v>
      </c>
      <c r="U96" s="20"/>
      <c r="V96" s="20"/>
      <c r="X96" s="20"/>
      <c r="Y96" s="20"/>
      <c r="Z96" s="20"/>
      <c r="AA96" s="20"/>
      <c r="AB96" s="188">
        <f t="shared" si="53"/>
        <v>168980</v>
      </c>
      <c r="AC96" s="20"/>
      <c r="AD96" s="28"/>
      <c r="AE96" s="26">
        <f t="shared" si="63"/>
        <v>0</v>
      </c>
      <c r="AF96" s="20"/>
      <c r="AG96" s="20"/>
      <c r="AH96" s="20"/>
      <c r="AI96" s="44"/>
      <c r="AJ96" s="55"/>
      <c r="AK96" s="20"/>
      <c r="AL96" s="62">
        <f t="shared" si="54"/>
        <v>3505380</v>
      </c>
      <c r="AM96" s="20"/>
      <c r="AN96" s="20"/>
      <c r="AO96" s="20"/>
      <c r="AP96" s="20"/>
      <c r="AQ96" s="20"/>
      <c r="AR96" s="20"/>
      <c r="AS96" s="62">
        <f t="shared" si="55"/>
        <v>0</v>
      </c>
      <c r="AT96" s="11">
        <f t="shared" si="56"/>
        <v>3505380</v>
      </c>
      <c r="AU96" s="234"/>
      <c r="AV96" s="27">
        <f t="shared" si="57"/>
        <v>946452.60000000009</v>
      </c>
      <c r="AY96" s="20">
        <v>33320</v>
      </c>
      <c r="AZ96" s="20"/>
      <c r="BA96" s="20"/>
      <c r="BB96" s="20">
        <v>35700</v>
      </c>
      <c r="BC96" s="11">
        <f t="shared" si="47"/>
        <v>1015472.6000000001</v>
      </c>
      <c r="BD96" s="105"/>
    </row>
    <row r="97" spans="1:56" s="104" customFormat="1" ht="15" customHeight="1" x14ac:dyDescent="0.2">
      <c r="A97" s="166"/>
      <c r="B97" s="174" t="s">
        <v>43</v>
      </c>
      <c r="C97" s="168"/>
      <c r="D97" s="175"/>
      <c r="E97" s="176"/>
      <c r="F97" s="177"/>
      <c r="G97" s="19">
        <v>240000</v>
      </c>
      <c r="H97" s="46"/>
      <c r="J97" s="46"/>
      <c r="K97" s="24"/>
      <c r="L97" s="24">
        <f t="shared" si="62"/>
        <v>240000</v>
      </c>
      <c r="N97" s="20"/>
      <c r="O97" s="20"/>
      <c r="P97" s="28">
        <f t="shared" si="51"/>
        <v>240000</v>
      </c>
      <c r="Q97" s="25">
        <v>12</v>
      </c>
      <c r="S97" s="20">
        <f t="shared" si="61"/>
        <v>2880000</v>
      </c>
      <c r="T97" s="20">
        <v>250000</v>
      </c>
      <c r="U97" s="20"/>
      <c r="V97" s="20"/>
      <c r="X97" s="20"/>
      <c r="Y97" s="20"/>
      <c r="Z97" s="20"/>
      <c r="AA97" s="20"/>
      <c r="AB97" s="188">
        <f t="shared" si="53"/>
        <v>168980</v>
      </c>
      <c r="AC97" s="20"/>
      <c r="AD97" s="28">
        <v>12000</v>
      </c>
      <c r="AE97" s="26">
        <f t="shared" si="63"/>
        <v>144000</v>
      </c>
      <c r="AF97" s="20"/>
      <c r="AG97" s="20"/>
      <c r="AH97" s="20"/>
      <c r="AI97" s="44"/>
      <c r="AJ97" s="55"/>
      <c r="AK97" s="20"/>
      <c r="AL97" s="62">
        <f t="shared" si="54"/>
        <v>3442980</v>
      </c>
      <c r="AM97" s="20"/>
      <c r="AN97" s="20"/>
      <c r="AO97" s="20"/>
      <c r="AP97" s="20"/>
      <c r="AQ97" s="20"/>
      <c r="AR97" s="20"/>
      <c r="AS97" s="62">
        <f t="shared" si="55"/>
        <v>0</v>
      </c>
      <c r="AT97" s="11">
        <f t="shared" si="56"/>
        <v>3442980</v>
      </c>
      <c r="AU97" s="234"/>
      <c r="AV97" s="27">
        <f t="shared" si="57"/>
        <v>929604.60000000009</v>
      </c>
      <c r="AY97" s="20">
        <v>33320</v>
      </c>
      <c r="AZ97" s="20"/>
      <c r="BA97" s="20"/>
      <c r="BB97" s="20">
        <v>35700</v>
      </c>
      <c r="BC97" s="11">
        <f t="shared" si="47"/>
        <v>998624.60000000009</v>
      </c>
      <c r="BD97" s="105"/>
    </row>
    <row r="98" spans="1:56" s="104" customFormat="1" ht="15" customHeight="1" x14ac:dyDescent="0.2">
      <c r="A98" s="166"/>
      <c r="B98" s="174" t="s">
        <v>43</v>
      </c>
      <c r="C98" s="168"/>
      <c r="D98" s="175"/>
      <c r="E98" s="176"/>
      <c r="F98" s="177"/>
      <c r="G98" s="19">
        <v>351400</v>
      </c>
      <c r="H98" s="46"/>
      <c r="J98" s="46"/>
      <c r="K98" s="24"/>
      <c r="L98" s="24">
        <f t="shared" si="62"/>
        <v>351400</v>
      </c>
      <c r="N98" s="20"/>
      <c r="O98" s="20"/>
      <c r="P98" s="28">
        <f t="shared" si="51"/>
        <v>351400</v>
      </c>
      <c r="Q98" s="25">
        <v>12</v>
      </c>
      <c r="S98" s="20">
        <f t="shared" si="61"/>
        <v>4216800</v>
      </c>
      <c r="T98" s="26">
        <v>300000</v>
      </c>
      <c r="U98" s="20"/>
      <c r="V98" s="20"/>
      <c r="X98" s="20"/>
      <c r="Y98" s="20"/>
      <c r="Z98" s="20"/>
      <c r="AA98" s="20">
        <f>G98*5</f>
        <v>1757000</v>
      </c>
      <c r="AB98" s="188">
        <f t="shared" si="53"/>
        <v>168980</v>
      </c>
      <c r="AC98" s="20"/>
      <c r="AD98" s="28"/>
      <c r="AE98" s="26">
        <f t="shared" si="63"/>
        <v>0</v>
      </c>
      <c r="AF98" s="20"/>
      <c r="AG98" s="20"/>
      <c r="AH98" s="20"/>
      <c r="AI98" s="44"/>
      <c r="AJ98" s="55"/>
      <c r="AK98" s="20"/>
      <c r="AL98" s="62">
        <f t="shared" si="54"/>
        <v>6442780</v>
      </c>
      <c r="AM98" s="20"/>
      <c r="AN98" s="20"/>
      <c r="AO98" s="20"/>
      <c r="AP98" s="20"/>
      <c r="AQ98" s="20"/>
      <c r="AR98" s="20"/>
      <c r="AS98" s="62">
        <f t="shared" si="55"/>
        <v>0</v>
      </c>
      <c r="AT98" s="11">
        <f t="shared" si="56"/>
        <v>6442780</v>
      </c>
      <c r="AU98" s="234"/>
      <c r="AV98" s="27">
        <f t="shared" si="57"/>
        <v>1739550.6</v>
      </c>
      <c r="AY98" s="20">
        <v>33320</v>
      </c>
      <c r="AZ98" s="20"/>
      <c r="BA98" s="20"/>
      <c r="BB98" s="20">
        <v>35700</v>
      </c>
      <c r="BC98" s="11">
        <f t="shared" si="47"/>
        <v>1808570.6</v>
      </c>
      <c r="BD98" s="105"/>
    </row>
    <row r="99" spans="1:56" s="104" customFormat="1" ht="15" customHeight="1" x14ac:dyDescent="0.2">
      <c r="A99" s="166"/>
      <c r="B99" s="174" t="s">
        <v>43</v>
      </c>
      <c r="C99" s="178"/>
      <c r="D99" s="175"/>
      <c r="E99" s="176"/>
      <c r="F99" s="177"/>
      <c r="G99" s="24">
        <v>129000</v>
      </c>
      <c r="H99" s="46"/>
      <c r="J99" s="46"/>
      <c r="K99" s="24"/>
      <c r="L99" s="24">
        <f t="shared" si="62"/>
        <v>129000</v>
      </c>
      <c r="N99" s="20"/>
      <c r="O99" s="20"/>
      <c r="P99" s="28">
        <f t="shared" si="51"/>
        <v>129000</v>
      </c>
      <c r="Q99" s="25">
        <v>12</v>
      </c>
      <c r="S99" s="20">
        <f t="shared" si="61"/>
        <v>1548000</v>
      </c>
      <c r="T99" s="26">
        <v>120000</v>
      </c>
      <c r="U99" s="20"/>
      <c r="V99" s="20"/>
      <c r="X99" s="20"/>
      <c r="Y99" s="20"/>
      <c r="Z99" s="20"/>
      <c r="AA99" s="20"/>
      <c r="AB99" s="188">
        <f t="shared" si="53"/>
        <v>168980</v>
      </c>
      <c r="AC99" s="20"/>
      <c r="AD99" s="28"/>
      <c r="AE99" s="26">
        <f t="shared" si="63"/>
        <v>0</v>
      </c>
      <c r="AF99" s="20"/>
      <c r="AG99" s="20"/>
      <c r="AH99" s="20"/>
      <c r="AI99" s="44"/>
      <c r="AJ99" s="55"/>
      <c r="AK99" s="20"/>
      <c r="AL99" s="62">
        <f t="shared" si="54"/>
        <v>1836980</v>
      </c>
      <c r="AM99" s="20"/>
      <c r="AN99" s="20"/>
      <c r="AO99" s="20"/>
      <c r="AP99" s="20"/>
      <c r="AQ99" s="20"/>
      <c r="AR99" s="20"/>
      <c r="AS99" s="62">
        <f t="shared" si="55"/>
        <v>0</v>
      </c>
      <c r="AT99" s="11">
        <f t="shared" si="56"/>
        <v>1836980</v>
      </c>
      <c r="AU99" s="234"/>
      <c r="AV99" s="27">
        <f t="shared" si="57"/>
        <v>495984.60000000003</v>
      </c>
      <c r="AY99" s="20">
        <v>33320</v>
      </c>
      <c r="AZ99" s="20"/>
      <c r="BA99" s="20"/>
      <c r="BB99" s="20">
        <v>35700</v>
      </c>
      <c r="BC99" s="11">
        <f t="shared" si="47"/>
        <v>565004.60000000009</v>
      </c>
      <c r="BD99" s="105"/>
    </row>
    <row r="100" spans="1:56" s="104" customFormat="1" ht="15" customHeight="1" x14ac:dyDescent="0.2">
      <c r="A100" s="166"/>
      <c r="B100" s="174" t="s">
        <v>43</v>
      </c>
      <c r="C100" s="168"/>
      <c r="D100" s="175"/>
      <c r="E100" s="176"/>
      <c r="F100" s="177"/>
      <c r="G100" s="19">
        <v>231435</v>
      </c>
      <c r="H100" s="46"/>
      <c r="J100" s="46"/>
      <c r="K100" s="24"/>
      <c r="L100" s="24">
        <f t="shared" si="62"/>
        <v>231435</v>
      </c>
      <c r="N100" s="20"/>
      <c r="O100" s="20"/>
      <c r="P100" s="28">
        <f t="shared" si="51"/>
        <v>231400</v>
      </c>
      <c r="Q100" s="25">
        <v>12</v>
      </c>
      <c r="S100" s="20">
        <f t="shared" si="61"/>
        <v>2777220</v>
      </c>
      <c r="T100" s="20">
        <v>250000</v>
      </c>
      <c r="U100" s="20"/>
      <c r="V100" s="20"/>
      <c r="X100" s="20"/>
      <c r="Y100" s="20"/>
      <c r="Z100" s="20"/>
      <c r="AA100" s="20"/>
      <c r="AB100" s="188">
        <f t="shared" si="53"/>
        <v>168980</v>
      </c>
      <c r="AC100" s="20"/>
      <c r="AD100" s="28"/>
      <c r="AE100" s="26">
        <f t="shared" si="63"/>
        <v>0</v>
      </c>
      <c r="AF100" s="20"/>
      <c r="AG100" s="20"/>
      <c r="AH100" s="20"/>
      <c r="AI100" s="44"/>
      <c r="AJ100" s="55"/>
      <c r="AK100" s="20"/>
      <c r="AL100" s="62">
        <f t="shared" si="54"/>
        <v>3196200</v>
      </c>
      <c r="AM100" s="20"/>
      <c r="AN100" s="20"/>
      <c r="AO100" s="20"/>
      <c r="AP100" s="20"/>
      <c r="AQ100" s="20"/>
      <c r="AR100" s="20"/>
      <c r="AS100" s="62">
        <f t="shared" si="55"/>
        <v>0</v>
      </c>
      <c r="AT100" s="11">
        <f t="shared" si="56"/>
        <v>3196200</v>
      </c>
      <c r="AU100" s="234"/>
      <c r="AV100" s="27">
        <f t="shared" si="57"/>
        <v>862974</v>
      </c>
      <c r="AY100" s="20">
        <v>33320</v>
      </c>
      <c r="AZ100" s="20"/>
      <c r="BA100" s="20"/>
      <c r="BB100" s="20">
        <v>35700</v>
      </c>
      <c r="BC100" s="11">
        <f t="shared" si="47"/>
        <v>931994</v>
      </c>
      <c r="BD100" s="105"/>
    </row>
    <row r="101" spans="1:56" s="104" customFormat="1" ht="15" customHeight="1" x14ac:dyDescent="0.2">
      <c r="A101" s="166"/>
      <c r="B101" s="174" t="s">
        <v>43</v>
      </c>
      <c r="C101" s="168"/>
      <c r="D101" s="181"/>
      <c r="E101" s="176"/>
      <c r="F101" s="177"/>
      <c r="G101" s="24">
        <v>129000</v>
      </c>
      <c r="H101" s="46"/>
      <c r="J101" s="46"/>
      <c r="K101" s="24"/>
      <c r="L101" s="24">
        <f t="shared" si="62"/>
        <v>129000</v>
      </c>
      <c r="N101" s="20"/>
      <c r="O101" s="20"/>
      <c r="P101" s="28">
        <f t="shared" si="51"/>
        <v>129000</v>
      </c>
      <c r="Q101" s="25">
        <v>12</v>
      </c>
      <c r="S101" s="20">
        <f t="shared" si="61"/>
        <v>1548000</v>
      </c>
      <c r="T101" s="26">
        <v>120000</v>
      </c>
      <c r="U101" s="20"/>
      <c r="V101" s="20"/>
      <c r="X101" s="20"/>
      <c r="Y101" s="20"/>
      <c r="Z101" s="20"/>
      <c r="AA101" s="20"/>
      <c r="AB101" s="188">
        <f t="shared" si="53"/>
        <v>168980</v>
      </c>
      <c r="AC101" s="20"/>
      <c r="AD101" s="28"/>
      <c r="AE101" s="26"/>
      <c r="AF101" s="20"/>
      <c r="AG101" s="20"/>
      <c r="AH101" s="20"/>
      <c r="AI101" s="44"/>
      <c r="AJ101" s="55"/>
      <c r="AK101" s="20"/>
      <c r="AL101" s="62">
        <f t="shared" si="54"/>
        <v>1836980</v>
      </c>
      <c r="AM101" s="20"/>
      <c r="AN101" s="20"/>
      <c r="AO101" s="20"/>
      <c r="AP101" s="20"/>
      <c r="AQ101" s="20"/>
      <c r="AR101" s="20"/>
      <c r="AS101" s="62">
        <f t="shared" si="55"/>
        <v>0</v>
      </c>
      <c r="AT101" s="11">
        <f t="shared" si="56"/>
        <v>1836980</v>
      </c>
      <c r="AU101" s="234"/>
      <c r="AV101" s="27">
        <f t="shared" si="57"/>
        <v>495984.60000000003</v>
      </c>
      <c r="AY101" s="20">
        <v>33320</v>
      </c>
      <c r="AZ101" s="20"/>
      <c r="BA101" s="20"/>
      <c r="BB101" s="20">
        <v>35700</v>
      </c>
      <c r="BC101" s="11">
        <f t="shared" si="47"/>
        <v>565004.60000000009</v>
      </c>
      <c r="BD101" s="105"/>
    </row>
    <row r="102" spans="1:56" s="104" customFormat="1" ht="15" customHeight="1" x14ac:dyDescent="0.2">
      <c r="A102" s="166"/>
      <c r="B102" s="174" t="s">
        <v>43</v>
      </c>
      <c r="C102" s="168"/>
      <c r="D102" s="181"/>
      <c r="E102" s="176"/>
      <c r="F102" s="177"/>
      <c r="G102" s="19">
        <v>64500</v>
      </c>
      <c r="H102" s="46"/>
      <c r="J102" s="46"/>
      <c r="K102" s="24"/>
      <c r="L102" s="24">
        <f t="shared" si="62"/>
        <v>64500</v>
      </c>
      <c r="N102" s="20"/>
      <c r="O102" s="20"/>
      <c r="P102" s="28">
        <f t="shared" si="51"/>
        <v>64500</v>
      </c>
      <c r="Q102" s="25">
        <v>12</v>
      </c>
      <c r="S102" s="20">
        <f t="shared" si="61"/>
        <v>774000</v>
      </c>
      <c r="T102" s="26">
        <v>120000</v>
      </c>
      <c r="U102" s="20"/>
      <c r="V102" s="20"/>
      <c r="X102" s="20"/>
      <c r="Y102" s="20"/>
      <c r="Z102" s="20"/>
      <c r="AA102" s="20"/>
      <c r="AB102" s="188">
        <v>100000</v>
      </c>
      <c r="AC102" s="20"/>
      <c r="AD102" s="28"/>
      <c r="AE102" s="26"/>
      <c r="AF102" s="20"/>
      <c r="AG102" s="20"/>
      <c r="AH102" s="20"/>
      <c r="AI102" s="44"/>
      <c r="AJ102" s="55"/>
      <c r="AK102" s="20"/>
      <c r="AL102" s="62">
        <f t="shared" si="54"/>
        <v>994000</v>
      </c>
      <c r="AM102" s="20"/>
      <c r="AN102" s="20"/>
      <c r="AO102" s="20"/>
      <c r="AP102" s="20"/>
      <c r="AQ102" s="20"/>
      <c r="AR102" s="20"/>
      <c r="AS102" s="62">
        <f t="shared" si="55"/>
        <v>0</v>
      </c>
      <c r="AT102" s="11">
        <f t="shared" si="56"/>
        <v>994000</v>
      </c>
      <c r="AU102" s="234"/>
      <c r="AV102" s="27">
        <f t="shared" si="57"/>
        <v>268380</v>
      </c>
      <c r="AY102" s="20">
        <v>33320</v>
      </c>
      <c r="AZ102" s="20"/>
      <c r="BA102" s="20"/>
      <c r="BB102" s="20">
        <v>35700</v>
      </c>
      <c r="BC102" s="11">
        <f t="shared" si="47"/>
        <v>337400</v>
      </c>
      <c r="BD102" s="105"/>
    </row>
    <row r="103" spans="1:56" s="104" customFormat="1" ht="15" customHeight="1" x14ac:dyDescent="0.2">
      <c r="A103" s="166"/>
      <c r="B103" s="174" t="s">
        <v>43</v>
      </c>
      <c r="C103" s="178"/>
      <c r="D103" s="175"/>
      <c r="E103" s="176"/>
      <c r="F103" s="177"/>
      <c r="G103" s="24">
        <v>129000</v>
      </c>
      <c r="H103" s="46"/>
      <c r="J103" s="46"/>
      <c r="K103" s="24"/>
      <c r="L103" s="24">
        <f t="shared" si="62"/>
        <v>129000</v>
      </c>
      <c r="N103" s="20"/>
      <c r="O103" s="20"/>
      <c r="P103" s="28">
        <f t="shared" si="51"/>
        <v>129000</v>
      </c>
      <c r="Q103" s="25">
        <v>12</v>
      </c>
      <c r="S103" s="20">
        <f t="shared" si="61"/>
        <v>1548000</v>
      </c>
      <c r="T103" s="26">
        <v>120000</v>
      </c>
      <c r="U103" s="20"/>
      <c r="V103" s="20"/>
      <c r="X103" s="20"/>
      <c r="Y103" s="20"/>
      <c r="Z103" s="20"/>
      <c r="AA103" s="20"/>
      <c r="AB103" s="188">
        <f t="shared" si="53"/>
        <v>168980</v>
      </c>
      <c r="AC103" s="20"/>
      <c r="AD103" s="28"/>
      <c r="AE103" s="26">
        <f t="shared" ref="AE103:AE110" si="64">SUM(AD103*12)</f>
        <v>0</v>
      </c>
      <c r="AF103" s="20"/>
      <c r="AG103" s="20"/>
      <c r="AH103" s="20"/>
      <c r="AI103" s="44"/>
      <c r="AJ103" s="55"/>
      <c r="AK103" s="20"/>
      <c r="AL103" s="62">
        <f t="shared" si="54"/>
        <v>1836980</v>
      </c>
      <c r="AM103" s="20"/>
      <c r="AN103" s="20"/>
      <c r="AO103" s="20"/>
      <c r="AP103" s="20"/>
      <c r="AQ103" s="20"/>
      <c r="AR103" s="20"/>
      <c r="AS103" s="62">
        <f t="shared" si="55"/>
        <v>0</v>
      </c>
      <c r="AT103" s="11">
        <f t="shared" si="56"/>
        <v>1836980</v>
      </c>
      <c r="AU103" s="234"/>
      <c r="AV103" s="27">
        <f t="shared" si="57"/>
        <v>495984.60000000003</v>
      </c>
      <c r="AY103" s="20">
        <v>33320</v>
      </c>
      <c r="AZ103" s="20"/>
      <c r="BA103" s="20"/>
      <c r="BB103" s="20">
        <v>35700</v>
      </c>
      <c r="BC103" s="11">
        <f t="shared" si="47"/>
        <v>565004.60000000009</v>
      </c>
      <c r="BD103" s="105"/>
    </row>
    <row r="104" spans="1:56" s="104" customFormat="1" ht="15" customHeight="1" x14ac:dyDescent="0.2">
      <c r="A104" s="166"/>
      <c r="B104" s="174" t="s">
        <v>43</v>
      </c>
      <c r="C104" s="178"/>
      <c r="D104" s="175"/>
      <c r="E104" s="176"/>
      <c r="F104" s="177"/>
      <c r="G104" s="24">
        <v>129000</v>
      </c>
      <c r="H104" s="46"/>
      <c r="J104" s="46"/>
      <c r="K104" s="24"/>
      <c r="L104" s="24">
        <f t="shared" si="62"/>
        <v>129000</v>
      </c>
      <c r="N104" s="20"/>
      <c r="O104" s="20"/>
      <c r="P104" s="28">
        <f t="shared" si="51"/>
        <v>129000</v>
      </c>
      <c r="Q104" s="25">
        <v>12</v>
      </c>
      <c r="S104" s="20">
        <f t="shared" si="61"/>
        <v>1548000</v>
      </c>
      <c r="T104" s="26">
        <v>120000</v>
      </c>
      <c r="U104" s="20"/>
      <c r="V104" s="20"/>
      <c r="X104" s="20"/>
      <c r="Y104" s="20"/>
      <c r="Z104" s="20"/>
      <c r="AA104" s="20"/>
      <c r="AB104" s="188">
        <f t="shared" si="53"/>
        <v>168980</v>
      </c>
      <c r="AC104" s="20"/>
      <c r="AD104" s="28"/>
      <c r="AE104" s="26">
        <f t="shared" si="64"/>
        <v>0</v>
      </c>
      <c r="AF104" s="20"/>
      <c r="AG104" s="20"/>
      <c r="AH104" s="20"/>
      <c r="AI104" s="44"/>
      <c r="AJ104" s="55"/>
      <c r="AK104" s="20"/>
      <c r="AL104" s="62">
        <f t="shared" si="54"/>
        <v>1836980</v>
      </c>
      <c r="AM104" s="20"/>
      <c r="AN104" s="20"/>
      <c r="AO104" s="20"/>
      <c r="AP104" s="20"/>
      <c r="AQ104" s="20"/>
      <c r="AR104" s="20"/>
      <c r="AS104" s="62">
        <f t="shared" si="55"/>
        <v>0</v>
      </c>
      <c r="AT104" s="11">
        <f t="shared" si="56"/>
        <v>1836980</v>
      </c>
      <c r="AU104" s="234"/>
      <c r="AV104" s="27">
        <f t="shared" si="57"/>
        <v>495984.60000000003</v>
      </c>
      <c r="AY104" s="20">
        <v>33320</v>
      </c>
      <c r="AZ104" s="20"/>
      <c r="BA104" s="20"/>
      <c r="BB104" s="20">
        <v>35700</v>
      </c>
      <c r="BC104" s="11">
        <f t="shared" si="47"/>
        <v>565004.60000000009</v>
      </c>
      <c r="BD104" s="105"/>
    </row>
    <row r="105" spans="1:56" s="104" customFormat="1" ht="15" customHeight="1" x14ac:dyDescent="0.2">
      <c r="A105" s="166"/>
      <c r="B105" s="174" t="s">
        <v>43</v>
      </c>
      <c r="C105" s="168"/>
      <c r="D105" s="175"/>
      <c r="E105" s="176"/>
      <c r="F105" s="177"/>
      <c r="G105" s="19">
        <v>317200</v>
      </c>
      <c r="H105" s="46"/>
      <c r="J105" s="46"/>
      <c r="K105" s="24"/>
      <c r="L105" s="24">
        <f t="shared" si="62"/>
        <v>317200</v>
      </c>
      <c r="N105" s="20"/>
      <c r="O105" s="20"/>
      <c r="P105" s="28">
        <f t="shared" si="51"/>
        <v>317200</v>
      </c>
      <c r="Q105" s="25">
        <v>12</v>
      </c>
      <c r="S105" s="20">
        <f t="shared" si="61"/>
        <v>3806400</v>
      </c>
      <c r="T105" s="26">
        <v>300000</v>
      </c>
      <c r="U105" s="20"/>
      <c r="V105" s="20"/>
      <c r="X105" s="20"/>
      <c r="Y105" s="20"/>
      <c r="Z105" s="20"/>
      <c r="AA105" s="20">
        <f>G105*5</f>
        <v>1586000</v>
      </c>
      <c r="AB105" s="188">
        <f t="shared" si="53"/>
        <v>168980</v>
      </c>
      <c r="AC105" s="20"/>
      <c r="AD105" s="28"/>
      <c r="AE105" s="26">
        <f t="shared" si="64"/>
        <v>0</v>
      </c>
      <c r="AF105" s="20"/>
      <c r="AG105" s="20"/>
      <c r="AH105" s="20"/>
      <c r="AI105" s="44"/>
      <c r="AJ105" s="55"/>
      <c r="AK105" s="20"/>
      <c r="AL105" s="62">
        <f t="shared" si="54"/>
        <v>5861380</v>
      </c>
      <c r="AM105" s="20"/>
      <c r="AN105" s="20"/>
      <c r="AO105" s="20"/>
      <c r="AP105" s="20"/>
      <c r="AQ105" s="20"/>
      <c r="AR105" s="20"/>
      <c r="AS105" s="62">
        <f t="shared" si="55"/>
        <v>0</v>
      </c>
      <c r="AT105" s="11">
        <f t="shared" si="56"/>
        <v>5861380</v>
      </c>
      <c r="AU105" s="234"/>
      <c r="AV105" s="27">
        <f t="shared" si="57"/>
        <v>1582572.6</v>
      </c>
      <c r="AY105" s="20">
        <v>33320</v>
      </c>
      <c r="AZ105" s="20"/>
      <c r="BA105" s="20"/>
      <c r="BB105" s="20">
        <v>35700</v>
      </c>
      <c r="BC105" s="11">
        <f t="shared" si="47"/>
        <v>1651592.6</v>
      </c>
      <c r="BD105" s="105"/>
    </row>
    <row r="106" spans="1:56" s="104" customFormat="1" ht="15" customHeight="1" x14ac:dyDescent="0.2">
      <c r="A106" s="166"/>
      <c r="B106" s="174" t="s">
        <v>43</v>
      </c>
      <c r="C106" s="168"/>
      <c r="D106" s="175"/>
      <c r="E106" s="176"/>
      <c r="F106" s="177"/>
      <c r="G106" s="19">
        <v>317200</v>
      </c>
      <c r="H106" s="46"/>
      <c r="J106" s="46"/>
      <c r="K106" s="24"/>
      <c r="L106" s="24">
        <f t="shared" si="62"/>
        <v>317200</v>
      </c>
      <c r="N106" s="20"/>
      <c r="O106" s="20"/>
      <c r="P106" s="28">
        <f t="shared" si="51"/>
        <v>317200</v>
      </c>
      <c r="Q106" s="25">
        <v>12</v>
      </c>
      <c r="S106" s="20">
        <f t="shared" si="61"/>
        <v>3806400</v>
      </c>
      <c r="T106" s="26">
        <v>300000</v>
      </c>
      <c r="U106" s="20"/>
      <c r="V106" s="20"/>
      <c r="X106" s="20"/>
      <c r="Y106" s="20"/>
      <c r="Z106" s="20"/>
      <c r="AA106" s="20">
        <f>G106*5</f>
        <v>1586000</v>
      </c>
      <c r="AB106" s="188">
        <f t="shared" si="53"/>
        <v>168980</v>
      </c>
      <c r="AC106" s="20"/>
      <c r="AD106" s="28"/>
      <c r="AE106" s="26">
        <f t="shared" si="64"/>
        <v>0</v>
      </c>
      <c r="AF106" s="20"/>
      <c r="AG106" s="20"/>
      <c r="AH106" s="20"/>
      <c r="AI106" s="44"/>
      <c r="AJ106" s="55"/>
      <c r="AK106" s="20"/>
      <c r="AL106" s="62">
        <f t="shared" si="54"/>
        <v>5861380</v>
      </c>
      <c r="AM106" s="20"/>
      <c r="AN106" s="20"/>
      <c r="AO106" s="20"/>
      <c r="AP106" s="20"/>
      <c r="AQ106" s="20"/>
      <c r="AR106" s="20"/>
      <c r="AS106" s="62">
        <f t="shared" si="55"/>
        <v>0</v>
      </c>
      <c r="AT106" s="11">
        <f t="shared" si="56"/>
        <v>5861380</v>
      </c>
      <c r="AU106" s="234"/>
      <c r="AV106" s="27">
        <f t="shared" si="57"/>
        <v>1582572.6</v>
      </c>
      <c r="AY106" s="20">
        <v>33320</v>
      </c>
      <c r="AZ106" s="20"/>
      <c r="BA106" s="20"/>
      <c r="BB106" s="20">
        <v>35700</v>
      </c>
      <c r="BC106" s="11">
        <f t="shared" si="47"/>
        <v>1651592.6</v>
      </c>
      <c r="BD106" s="105"/>
    </row>
    <row r="107" spans="1:56" s="104" customFormat="1" ht="15" customHeight="1" x14ac:dyDescent="0.2">
      <c r="A107" s="166"/>
      <c r="B107" s="174" t="s">
        <v>43</v>
      </c>
      <c r="C107" s="168"/>
      <c r="D107" s="175"/>
      <c r="E107" s="176"/>
      <c r="F107" s="177"/>
      <c r="G107" s="19">
        <v>317200</v>
      </c>
      <c r="H107" s="46"/>
      <c r="J107" s="46"/>
      <c r="K107" s="24"/>
      <c r="L107" s="24">
        <f t="shared" si="62"/>
        <v>317200</v>
      </c>
      <c r="N107" s="20"/>
      <c r="O107" s="20"/>
      <c r="P107" s="28">
        <f t="shared" si="51"/>
        <v>317200</v>
      </c>
      <c r="Q107" s="25">
        <v>12</v>
      </c>
      <c r="S107" s="20">
        <f t="shared" si="61"/>
        <v>3806400</v>
      </c>
      <c r="T107" s="26">
        <v>300000</v>
      </c>
      <c r="U107" s="20"/>
      <c r="V107" s="20"/>
      <c r="X107" s="20"/>
      <c r="Y107" s="20"/>
      <c r="Z107" s="20"/>
      <c r="AA107" s="20"/>
      <c r="AB107" s="188">
        <f t="shared" si="53"/>
        <v>168980</v>
      </c>
      <c r="AC107" s="20"/>
      <c r="AD107" s="28">
        <v>12000</v>
      </c>
      <c r="AE107" s="26">
        <f t="shared" si="64"/>
        <v>144000</v>
      </c>
      <c r="AF107" s="20"/>
      <c r="AG107" s="20"/>
      <c r="AH107" s="20"/>
      <c r="AI107" s="44"/>
      <c r="AJ107" s="55"/>
      <c r="AK107" s="20"/>
      <c r="AL107" s="62">
        <f t="shared" si="54"/>
        <v>4419380</v>
      </c>
      <c r="AM107" s="20"/>
      <c r="AN107" s="20"/>
      <c r="AO107" s="20"/>
      <c r="AP107" s="20"/>
      <c r="AQ107" s="20"/>
      <c r="AR107" s="20"/>
      <c r="AS107" s="62">
        <f t="shared" si="55"/>
        <v>0</v>
      </c>
      <c r="AT107" s="11">
        <f t="shared" si="56"/>
        <v>4419380</v>
      </c>
      <c r="AU107" s="234"/>
      <c r="AV107" s="27">
        <f t="shared" si="57"/>
        <v>1193232.6000000001</v>
      </c>
      <c r="AY107" s="20">
        <v>33320</v>
      </c>
      <c r="AZ107" s="20"/>
      <c r="BA107" s="20"/>
      <c r="BB107" s="20">
        <v>35700</v>
      </c>
      <c r="BC107" s="11">
        <f t="shared" si="47"/>
        <v>1262252.6000000001</v>
      </c>
      <c r="BD107" s="105"/>
    </row>
    <row r="108" spans="1:56" s="104" customFormat="1" ht="15" customHeight="1" x14ac:dyDescent="0.2">
      <c r="A108" s="166"/>
      <c r="B108" s="174" t="s">
        <v>43</v>
      </c>
      <c r="C108" s="178"/>
      <c r="D108" s="175"/>
      <c r="E108" s="176"/>
      <c r="F108" s="177"/>
      <c r="G108" s="24">
        <v>129000</v>
      </c>
      <c r="H108" s="46"/>
      <c r="J108" s="46"/>
      <c r="K108" s="24"/>
      <c r="L108" s="24">
        <f t="shared" si="62"/>
        <v>129000</v>
      </c>
      <c r="N108" s="20"/>
      <c r="O108" s="20"/>
      <c r="P108" s="28">
        <f t="shared" si="51"/>
        <v>129000</v>
      </c>
      <c r="Q108" s="25">
        <v>12</v>
      </c>
      <c r="S108" s="20">
        <f t="shared" si="61"/>
        <v>1548000</v>
      </c>
      <c r="T108" s="26">
        <v>120000</v>
      </c>
      <c r="U108" s="20"/>
      <c r="V108" s="20"/>
      <c r="X108" s="20"/>
      <c r="Y108" s="20"/>
      <c r="Z108" s="20"/>
      <c r="AA108" s="20"/>
      <c r="AB108" s="188">
        <f t="shared" si="53"/>
        <v>168980</v>
      </c>
      <c r="AC108" s="20"/>
      <c r="AD108" s="28"/>
      <c r="AE108" s="26">
        <f t="shared" si="64"/>
        <v>0</v>
      </c>
      <c r="AF108" s="20"/>
      <c r="AG108" s="20"/>
      <c r="AH108" s="20"/>
      <c r="AI108" s="44"/>
      <c r="AJ108" s="55"/>
      <c r="AK108" s="20"/>
      <c r="AL108" s="62">
        <f t="shared" si="54"/>
        <v>1836980</v>
      </c>
      <c r="AM108" s="20"/>
      <c r="AN108" s="20"/>
      <c r="AO108" s="20"/>
      <c r="AP108" s="20"/>
      <c r="AQ108" s="20"/>
      <c r="AR108" s="20"/>
      <c r="AS108" s="62">
        <f t="shared" si="55"/>
        <v>0</v>
      </c>
      <c r="AT108" s="11">
        <f t="shared" si="56"/>
        <v>1836980</v>
      </c>
      <c r="AU108" s="234"/>
      <c r="AV108" s="27">
        <f t="shared" si="57"/>
        <v>495984.60000000003</v>
      </c>
      <c r="AY108" s="20">
        <v>33320</v>
      </c>
      <c r="AZ108" s="20"/>
      <c r="BA108" s="20"/>
      <c r="BB108" s="20">
        <v>35700</v>
      </c>
      <c r="BC108" s="11">
        <f t="shared" si="47"/>
        <v>565004.60000000009</v>
      </c>
      <c r="BD108" s="105"/>
    </row>
    <row r="109" spans="1:56" s="104" customFormat="1" ht="15" customHeight="1" x14ac:dyDescent="0.2">
      <c r="A109" s="166"/>
      <c r="B109" s="174" t="s">
        <v>43</v>
      </c>
      <c r="C109" s="168"/>
      <c r="D109" s="175"/>
      <c r="E109" s="176"/>
      <c r="F109" s="168"/>
      <c r="G109" s="19">
        <v>248628</v>
      </c>
      <c r="H109" s="46"/>
      <c r="J109" s="46">
        <v>8572</v>
      </c>
      <c r="K109" s="24"/>
      <c r="L109" s="24">
        <f t="shared" si="62"/>
        <v>257200</v>
      </c>
      <c r="N109" s="20"/>
      <c r="O109" s="20"/>
      <c r="P109" s="28">
        <f t="shared" si="51"/>
        <v>257200</v>
      </c>
      <c r="Q109" s="25">
        <v>12</v>
      </c>
      <c r="S109" s="20">
        <f t="shared" si="61"/>
        <v>3086400</v>
      </c>
      <c r="T109" s="20">
        <v>250000</v>
      </c>
      <c r="U109" s="20"/>
      <c r="V109" s="20"/>
      <c r="X109" s="20"/>
      <c r="Y109" s="20"/>
      <c r="Z109" s="20"/>
      <c r="AA109" s="20"/>
      <c r="AB109" s="188">
        <f t="shared" si="53"/>
        <v>168980</v>
      </c>
      <c r="AC109" s="20"/>
      <c r="AD109" s="28"/>
      <c r="AE109" s="26">
        <f t="shared" si="64"/>
        <v>0</v>
      </c>
      <c r="AF109" s="20"/>
      <c r="AG109" s="20"/>
      <c r="AH109" s="20"/>
      <c r="AI109" s="44"/>
      <c r="AJ109" s="55"/>
      <c r="AK109" s="20"/>
      <c r="AL109" s="62">
        <f t="shared" si="54"/>
        <v>3505380</v>
      </c>
      <c r="AM109" s="20"/>
      <c r="AN109" s="20"/>
      <c r="AO109" s="20"/>
      <c r="AP109" s="20"/>
      <c r="AQ109" s="20"/>
      <c r="AR109" s="20"/>
      <c r="AS109" s="62">
        <f t="shared" si="55"/>
        <v>0</v>
      </c>
      <c r="AT109" s="11">
        <f t="shared" si="56"/>
        <v>3505380</v>
      </c>
      <c r="AU109" s="234"/>
      <c r="AV109" s="27">
        <f t="shared" si="57"/>
        <v>946452.60000000009</v>
      </c>
      <c r="AY109" s="20">
        <v>33320</v>
      </c>
      <c r="AZ109" s="20"/>
      <c r="BA109" s="20"/>
      <c r="BB109" s="20">
        <v>35700</v>
      </c>
      <c r="BC109" s="11">
        <f t="shared" si="47"/>
        <v>1015472.6000000001</v>
      </c>
      <c r="BD109" s="105"/>
    </row>
    <row r="110" spans="1:56" s="104" customFormat="1" ht="15" customHeight="1" thickBot="1" x14ac:dyDescent="0.25">
      <c r="A110" s="169"/>
      <c r="B110" s="182" t="s">
        <v>43</v>
      </c>
      <c r="C110" s="183"/>
      <c r="D110" s="184"/>
      <c r="E110" s="185"/>
      <c r="F110" s="171"/>
      <c r="G110" s="35">
        <v>129000</v>
      </c>
      <c r="H110" s="58"/>
      <c r="I110" s="106"/>
      <c r="J110" s="58"/>
      <c r="K110" s="35"/>
      <c r="L110" s="35">
        <f t="shared" si="62"/>
        <v>129000</v>
      </c>
      <c r="M110" s="106"/>
      <c r="N110" s="31"/>
      <c r="O110" s="31"/>
      <c r="P110" s="28">
        <f t="shared" si="51"/>
        <v>129000</v>
      </c>
      <c r="Q110" s="25">
        <v>12</v>
      </c>
      <c r="R110" s="106"/>
      <c r="S110" s="31">
        <f t="shared" si="61"/>
        <v>1548000</v>
      </c>
      <c r="T110" s="70">
        <v>120000</v>
      </c>
      <c r="U110" s="31"/>
      <c r="V110" s="31"/>
      <c r="W110" s="106"/>
      <c r="X110" s="31"/>
      <c r="Y110" s="31"/>
      <c r="Z110" s="31"/>
      <c r="AA110" s="31"/>
      <c r="AB110" s="188">
        <f t="shared" si="53"/>
        <v>168980</v>
      </c>
      <c r="AC110" s="31"/>
      <c r="AD110" s="29"/>
      <c r="AE110" s="70">
        <f t="shared" si="64"/>
        <v>0</v>
      </c>
      <c r="AF110" s="31"/>
      <c r="AG110" s="31"/>
      <c r="AH110" s="31"/>
      <c r="AI110" s="71"/>
      <c r="AJ110" s="72"/>
      <c r="AK110" s="31"/>
      <c r="AL110" s="62">
        <f t="shared" si="54"/>
        <v>1836980</v>
      </c>
      <c r="AM110" s="31"/>
      <c r="AN110" s="31"/>
      <c r="AO110" s="31"/>
      <c r="AP110" s="31"/>
      <c r="AQ110" s="31"/>
      <c r="AR110" s="31"/>
      <c r="AS110" s="62">
        <f t="shared" si="55"/>
        <v>0</v>
      </c>
      <c r="AT110" s="11">
        <f t="shared" si="56"/>
        <v>1836980</v>
      </c>
      <c r="AU110" s="234"/>
      <c r="AV110" s="27">
        <f t="shared" si="57"/>
        <v>495984.60000000003</v>
      </c>
      <c r="AW110" s="106"/>
      <c r="AX110" s="106"/>
      <c r="AY110" s="20">
        <v>33320</v>
      </c>
      <c r="AZ110" s="20"/>
      <c r="BA110" s="20"/>
      <c r="BB110" s="20">
        <v>35700</v>
      </c>
      <c r="BC110" s="11">
        <f>SUM(AV110:BB110)</f>
        <v>565004.60000000009</v>
      </c>
      <c r="BD110" s="105"/>
    </row>
    <row r="111" spans="1:56" ht="12.75" thickBot="1" x14ac:dyDescent="0.25">
      <c r="A111" s="204"/>
      <c r="B111" s="204"/>
      <c r="C111" s="204"/>
      <c r="D111" s="204"/>
      <c r="E111" s="204"/>
      <c r="F111" s="205"/>
      <c r="G111" s="204"/>
      <c r="H111" s="204"/>
      <c r="I111" s="204"/>
      <c r="J111" s="204"/>
      <c r="K111" s="204"/>
      <c r="L111" s="204"/>
      <c r="M111" s="223"/>
      <c r="N111" s="224"/>
      <c r="O111" s="204"/>
      <c r="P111" s="204"/>
      <c r="Q111" s="204"/>
      <c r="R111" s="204"/>
      <c r="S111" s="204"/>
      <c r="T111" s="204"/>
      <c r="U111" s="204"/>
      <c r="V111" s="225"/>
      <c r="W111" s="204"/>
      <c r="X111" s="226"/>
      <c r="Y111" s="204"/>
      <c r="Z111" s="204"/>
      <c r="AA111" s="204"/>
      <c r="AB111" s="204"/>
      <c r="AC111" s="204"/>
      <c r="AD111" s="204"/>
      <c r="AE111" s="204"/>
      <c r="AF111" s="204"/>
      <c r="AG111" s="204"/>
      <c r="AH111" s="204"/>
      <c r="AI111" s="204"/>
      <c r="AJ111" s="204"/>
      <c r="AK111" s="204"/>
      <c r="AL111" s="204"/>
      <c r="AM111" s="204"/>
      <c r="AN111" s="204"/>
      <c r="AO111" s="204"/>
      <c r="AP111" s="204"/>
      <c r="AQ111" s="204"/>
      <c r="AR111" s="204"/>
      <c r="AS111" s="204"/>
      <c r="AT111" s="227"/>
      <c r="AV111" s="204"/>
      <c r="AW111" s="204"/>
      <c r="AX111" s="204"/>
      <c r="AY111" s="204"/>
      <c r="AZ111" s="204"/>
      <c r="BA111" s="204"/>
      <c r="BB111" s="204"/>
      <c r="BC111" s="227"/>
    </row>
    <row r="112" spans="1:56" s="116" customFormat="1" x14ac:dyDescent="0.2">
      <c r="A112" s="1064" t="s">
        <v>68</v>
      </c>
      <c r="B112" s="1065"/>
      <c r="C112" s="1065"/>
      <c r="D112" s="1065"/>
      <c r="E112" s="1065"/>
      <c r="F112" s="1066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>
        <f t="shared" ref="P112" si="65">SUM(P113:P117)</f>
        <v>1009800</v>
      </c>
      <c r="Q112" s="113"/>
      <c r="R112" s="113"/>
      <c r="S112" s="113">
        <f t="shared" ref="S112:AQ112" si="66">SUM(S113:S117)</f>
        <v>9959200</v>
      </c>
      <c r="T112" s="113">
        <f t="shared" si="66"/>
        <v>750000</v>
      </c>
      <c r="U112" s="113">
        <f>SUM(U113:U117)</f>
        <v>500000</v>
      </c>
      <c r="V112" s="113">
        <f>SUM(V113:V117)</f>
        <v>0</v>
      </c>
      <c r="W112" s="113">
        <f>SUM(W113:W117)</f>
        <v>0</v>
      </c>
      <c r="X112" s="17">
        <f>SUM(X113:X117)</f>
        <v>0</v>
      </c>
      <c r="Y112" s="113">
        <f t="shared" si="66"/>
        <v>0</v>
      </c>
      <c r="Z112" s="113">
        <f t="shared" si="66"/>
        <v>0</v>
      </c>
      <c r="AA112" s="113">
        <f t="shared" si="66"/>
        <v>0</v>
      </c>
      <c r="AB112" s="113">
        <f t="shared" si="66"/>
        <v>732246.66666666663</v>
      </c>
      <c r="AC112" s="113">
        <f t="shared" si="66"/>
        <v>0</v>
      </c>
      <c r="AD112" s="113">
        <f t="shared" si="66"/>
        <v>0</v>
      </c>
      <c r="AE112" s="113">
        <f t="shared" si="66"/>
        <v>0</v>
      </c>
      <c r="AF112" s="113">
        <f t="shared" si="66"/>
        <v>0</v>
      </c>
      <c r="AG112" s="113">
        <f t="shared" si="66"/>
        <v>100000</v>
      </c>
      <c r="AH112" s="113">
        <f t="shared" si="66"/>
        <v>0</v>
      </c>
      <c r="AI112" s="113">
        <f t="shared" si="66"/>
        <v>0</v>
      </c>
      <c r="AJ112" s="113">
        <f t="shared" si="66"/>
        <v>0</v>
      </c>
      <c r="AK112" s="113">
        <f t="shared" si="66"/>
        <v>0</v>
      </c>
      <c r="AL112" s="113">
        <f t="shared" si="66"/>
        <v>12041446.666666668</v>
      </c>
      <c r="AM112" s="113">
        <f t="shared" si="66"/>
        <v>0</v>
      </c>
      <c r="AN112" s="113">
        <f t="shared" si="66"/>
        <v>0</v>
      </c>
      <c r="AO112" s="113">
        <f t="shared" si="66"/>
        <v>0</v>
      </c>
      <c r="AP112" s="113">
        <f t="shared" si="66"/>
        <v>0</v>
      </c>
      <c r="AQ112" s="113">
        <f t="shared" si="66"/>
        <v>0</v>
      </c>
      <c r="AR112" s="113">
        <v>1500000</v>
      </c>
      <c r="AS112" s="113">
        <f>SUM(AN112:AR112)</f>
        <v>1500000</v>
      </c>
      <c r="AT112" s="114">
        <f t="shared" ref="AT112:AT117" si="67">SUM(AL112,AS112)</f>
        <v>13541446.666666668</v>
      </c>
      <c r="AU112" s="233"/>
      <c r="AV112" s="112">
        <f t="shared" ref="AV112:BC112" si="68">SUM(AV113:AV117)</f>
        <v>3251190.6000000006</v>
      </c>
      <c r="AW112" s="113">
        <f t="shared" si="68"/>
        <v>0</v>
      </c>
      <c r="AX112" s="113">
        <f t="shared" si="68"/>
        <v>0</v>
      </c>
      <c r="AY112" s="113">
        <f t="shared" si="68"/>
        <v>166600</v>
      </c>
      <c r="AZ112" s="113">
        <f t="shared" si="68"/>
        <v>0</v>
      </c>
      <c r="BA112" s="113">
        <f t="shared" si="68"/>
        <v>0</v>
      </c>
      <c r="BB112" s="113">
        <f t="shared" si="68"/>
        <v>178500</v>
      </c>
      <c r="BC112" s="114">
        <f t="shared" si="68"/>
        <v>3596290.6000000006</v>
      </c>
      <c r="BD112" s="115"/>
    </row>
    <row r="113" spans="1:56" ht="18" customHeight="1" x14ac:dyDescent="0.2">
      <c r="A113" s="166"/>
      <c r="B113" s="174" t="s">
        <v>43</v>
      </c>
      <c r="C113" s="168"/>
      <c r="E113" s="92"/>
      <c r="G113" s="54">
        <v>139995</v>
      </c>
      <c r="H113" s="54">
        <v>40000</v>
      </c>
      <c r="I113" s="54">
        <v>10000</v>
      </c>
      <c r="J113" s="54">
        <v>37500</v>
      </c>
      <c r="K113" s="54">
        <v>22500</v>
      </c>
      <c r="L113" s="24">
        <v>270000</v>
      </c>
      <c r="P113" s="28">
        <f>ROUND(SUM(L113+O113+X113),-2)</f>
        <v>270000</v>
      </c>
      <c r="Q113" s="95">
        <v>12</v>
      </c>
      <c r="S113" s="20">
        <f>SUM(P113*Q113+R113)</f>
        <v>3240000</v>
      </c>
      <c r="T113" s="54">
        <v>300000</v>
      </c>
      <c r="U113" s="54">
        <v>250000</v>
      </c>
      <c r="AB113" s="188">
        <f t="shared" ref="AB113:AB117" si="69">(168980*Q113)/12</f>
        <v>168980</v>
      </c>
      <c r="AG113" s="54">
        <v>60000</v>
      </c>
      <c r="AL113" s="62">
        <f>SUM(S113,T113,U113,Y113,Z113,AA113,AB113,AC113,AE113,AG113,AH113,AI113,AK113)</f>
        <v>4018980</v>
      </c>
      <c r="AT113" s="11">
        <f t="shared" si="67"/>
        <v>4018980</v>
      </c>
      <c r="AU113" s="236"/>
      <c r="AV113" s="27">
        <f>SUM(AT113*0.27)</f>
        <v>1085124.6000000001</v>
      </c>
      <c r="AY113" s="20">
        <v>33320</v>
      </c>
      <c r="AZ113" s="20"/>
      <c r="BA113" s="20"/>
      <c r="BB113" s="20">
        <v>35700</v>
      </c>
      <c r="BC113" s="123">
        <f>SUM(AV113:BB113)</f>
        <v>1154144.6000000001</v>
      </c>
      <c r="BD113" s="97"/>
    </row>
    <row r="114" spans="1:56" ht="18" customHeight="1" x14ac:dyDescent="0.2">
      <c r="A114" s="166"/>
      <c r="B114" s="174" t="s">
        <v>43</v>
      </c>
      <c r="C114" s="168"/>
      <c r="E114" s="92"/>
      <c r="G114" s="54">
        <v>218855</v>
      </c>
      <c r="H114" s="54">
        <v>10943</v>
      </c>
      <c r="J114" s="54">
        <v>40000</v>
      </c>
      <c r="L114" s="24">
        <f>ROUND(SUM(G114:K114),-2)</f>
        <v>269800</v>
      </c>
      <c r="P114" s="28">
        <f>ROUND(SUM(L114+O114+X114),-2)</f>
        <v>269800</v>
      </c>
      <c r="Q114" s="95">
        <v>4</v>
      </c>
      <c r="S114" s="20">
        <f>SUM(P114*Q114+R114)</f>
        <v>1079200</v>
      </c>
      <c r="AB114" s="188">
        <f t="shared" si="69"/>
        <v>56326.666666666664</v>
      </c>
      <c r="AG114" s="54">
        <v>40000</v>
      </c>
      <c r="AL114" s="62">
        <f>SUM(S114,T114,U114,Y114,Z114,AA114,AB114,AC114,AE114,AG114,AH114,AI114,AK114)</f>
        <v>1175526.6666666667</v>
      </c>
      <c r="AT114" s="11">
        <f t="shared" si="67"/>
        <v>1175526.6666666667</v>
      </c>
      <c r="AU114" s="236"/>
      <c r="AV114" s="27">
        <f>SUM(AT114*0.27)</f>
        <v>317392.20000000007</v>
      </c>
      <c r="AY114" s="20">
        <v>33320</v>
      </c>
      <c r="AZ114" s="20"/>
      <c r="BA114" s="20"/>
      <c r="BB114" s="20">
        <v>35700</v>
      </c>
      <c r="BC114" s="123">
        <f>SUM(AV114:BB114)</f>
        <v>386412.20000000007</v>
      </c>
      <c r="BD114" s="97"/>
    </row>
    <row r="115" spans="1:56" ht="18" customHeight="1" x14ac:dyDescent="0.2">
      <c r="A115" s="166"/>
      <c r="B115" s="174" t="s">
        <v>43</v>
      </c>
      <c r="C115" s="168"/>
      <c r="E115" s="92"/>
      <c r="G115" s="54">
        <v>81043</v>
      </c>
      <c r="H115" s="54">
        <v>20457</v>
      </c>
      <c r="J115" s="54">
        <v>59000</v>
      </c>
      <c r="K115" s="54">
        <v>19500</v>
      </c>
      <c r="L115" s="24">
        <f>ROUND(SUM(G115:K115),-2)</f>
        <v>180000</v>
      </c>
      <c r="P115" s="28">
        <f>ROUND(SUM(L115+O115+X115),-2)</f>
        <v>180000</v>
      </c>
      <c r="Q115" s="95">
        <v>12</v>
      </c>
      <c r="S115" s="20">
        <f>SUM(P115*Q115+R115)</f>
        <v>2160000</v>
      </c>
      <c r="T115" s="54">
        <v>250000</v>
      </c>
      <c r="U115" s="54">
        <v>150000</v>
      </c>
      <c r="AB115" s="188">
        <f t="shared" si="69"/>
        <v>168980</v>
      </c>
      <c r="AL115" s="62">
        <f>SUM(S115,T115,U115,Y115,Z115,AA115,AB115,AC115,AE115,AG115,AH115,AI115,AK115)</f>
        <v>2728980</v>
      </c>
      <c r="AT115" s="11">
        <f t="shared" si="67"/>
        <v>2728980</v>
      </c>
      <c r="AU115" s="236"/>
      <c r="AV115" s="27">
        <f>SUM(AT115*0.27)</f>
        <v>736824.60000000009</v>
      </c>
      <c r="AY115" s="20">
        <v>33320</v>
      </c>
      <c r="AZ115" s="20"/>
      <c r="BA115" s="20"/>
      <c r="BB115" s="20">
        <v>35700</v>
      </c>
      <c r="BC115" s="123">
        <f>SUM(AV115:BB115)</f>
        <v>805844.60000000009</v>
      </c>
      <c r="BD115" s="97"/>
    </row>
    <row r="116" spans="1:56" ht="18" customHeight="1" x14ac:dyDescent="0.2">
      <c r="A116" s="166"/>
      <c r="B116" s="174" t="s">
        <v>43</v>
      </c>
      <c r="C116" s="168"/>
      <c r="E116" s="92"/>
      <c r="G116" s="54">
        <v>172883</v>
      </c>
      <c r="H116" s="54">
        <v>13831</v>
      </c>
      <c r="K116" s="54">
        <v>13300</v>
      </c>
      <c r="L116" s="24">
        <f>ROUND(SUM(G116:K116),-2)</f>
        <v>200000</v>
      </c>
      <c r="P116" s="28">
        <f>ROUND(SUM(L116+O116+X116),-2)</f>
        <v>200000</v>
      </c>
      <c r="Q116" s="95">
        <v>12</v>
      </c>
      <c r="S116" s="20">
        <f>SUM(P116*Q116+R116)</f>
        <v>2400000</v>
      </c>
      <c r="T116" s="54">
        <v>150000</v>
      </c>
      <c r="U116" s="54">
        <v>50000</v>
      </c>
      <c r="AB116" s="188">
        <f t="shared" si="69"/>
        <v>168980</v>
      </c>
      <c r="AL116" s="62">
        <f>SUM(S116,T116,U116,Y116,Z116,AA116,AB116,AC116,AE116,AG116,AH116,AI116,AK116)</f>
        <v>2768980</v>
      </c>
      <c r="AT116" s="11">
        <f t="shared" si="67"/>
        <v>2768980</v>
      </c>
      <c r="AU116" s="236"/>
      <c r="AV116" s="27">
        <f>SUM(AT116*0.27)</f>
        <v>747624.60000000009</v>
      </c>
      <c r="AY116" s="20">
        <v>33320</v>
      </c>
      <c r="AZ116" s="20"/>
      <c r="BA116" s="20"/>
      <c r="BB116" s="20">
        <v>35700</v>
      </c>
      <c r="BC116" s="123">
        <f>SUM(AV116:BB116)</f>
        <v>816644.60000000009</v>
      </c>
      <c r="BD116" s="97"/>
    </row>
    <row r="117" spans="1:56" ht="18" customHeight="1" thickBot="1" x14ac:dyDescent="0.25">
      <c r="A117" s="169"/>
      <c r="B117" s="182" t="s">
        <v>43</v>
      </c>
      <c r="C117" s="171"/>
      <c r="D117" s="98"/>
      <c r="E117" s="99"/>
      <c r="F117" s="171"/>
      <c r="G117" s="98">
        <v>57750</v>
      </c>
      <c r="H117" s="98">
        <v>25500</v>
      </c>
      <c r="I117" s="98"/>
      <c r="J117" s="98"/>
      <c r="K117" s="98">
        <v>6700</v>
      </c>
      <c r="L117" s="35">
        <f>ROUND(SUM(G117:K117),-2)</f>
        <v>90000</v>
      </c>
      <c r="M117" s="100"/>
      <c r="N117" s="99"/>
      <c r="O117" s="98"/>
      <c r="P117" s="29">
        <f>ROUND(SUM(L117+O117+X117),-2)</f>
        <v>90000</v>
      </c>
      <c r="Q117" s="102">
        <v>12</v>
      </c>
      <c r="R117" s="98"/>
      <c r="S117" s="31">
        <f>SUM(P117*Q117+R117)</f>
        <v>1080000</v>
      </c>
      <c r="T117" s="98">
        <v>50000</v>
      </c>
      <c r="U117" s="98">
        <v>50000</v>
      </c>
      <c r="V117" s="101"/>
      <c r="W117" s="98"/>
      <c r="X117" s="72"/>
      <c r="Y117" s="98"/>
      <c r="Z117" s="98"/>
      <c r="AA117" s="98"/>
      <c r="AB117" s="188">
        <f t="shared" si="69"/>
        <v>168980</v>
      </c>
      <c r="AC117" s="98"/>
      <c r="AD117" s="98"/>
      <c r="AE117" s="98"/>
      <c r="AF117" s="98"/>
      <c r="AG117" s="98"/>
      <c r="AH117" s="98"/>
      <c r="AI117" s="98"/>
      <c r="AJ117" s="98"/>
      <c r="AK117" s="98"/>
      <c r="AL117" s="68">
        <f>SUM(S117,T117,U117,Y117,Z117,AA117,AB117,AC117,AE117,AG117,AH117,AI117,AK117)</f>
        <v>1348980</v>
      </c>
      <c r="AM117" s="98"/>
      <c r="AN117" s="98"/>
      <c r="AO117" s="98"/>
      <c r="AP117" s="98"/>
      <c r="AQ117" s="98"/>
      <c r="AR117" s="98"/>
      <c r="AS117" s="103"/>
      <c r="AT117" s="15">
        <f t="shared" si="67"/>
        <v>1348980</v>
      </c>
      <c r="AU117" s="236"/>
      <c r="AV117" s="37">
        <f>SUM(AT117*0.27)</f>
        <v>364224.60000000003</v>
      </c>
      <c r="AW117" s="98"/>
      <c r="AX117" s="98"/>
      <c r="AY117" s="31">
        <v>33320</v>
      </c>
      <c r="AZ117" s="31"/>
      <c r="BA117" s="31"/>
      <c r="BB117" s="31">
        <v>35700</v>
      </c>
      <c r="BC117" s="124">
        <f>SUM(AV117:BB117)</f>
        <v>433244.60000000003</v>
      </c>
      <c r="BD117" s="97"/>
    </row>
    <row r="118" spans="1:56" x14ac:dyDescent="0.2">
      <c r="A118" s="117"/>
      <c r="B118" s="117"/>
      <c r="C118" s="117"/>
      <c r="D118" s="117"/>
      <c r="E118" s="117"/>
      <c r="F118" s="186"/>
      <c r="G118" s="117"/>
      <c r="H118" s="117"/>
      <c r="I118" s="117"/>
      <c r="J118" s="117"/>
      <c r="K118" s="117"/>
      <c r="L118" s="117"/>
      <c r="M118" s="118"/>
      <c r="N118" s="119"/>
      <c r="O118" s="117"/>
      <c r="P118" s="117"/>
      <c r="Q118" s="117"/>
      <c r="R118" s="117"/>
      <c r="S118" s="117"/>
      <c r="T118" s="117"/>
      <c r="U118" s="117"/>
      <c r="V118" s="120"/>
      <c r="W118" s="117"/>
      <c r="X118" s="128"/>
      <c r="Y118" s="117"/>
      <c r="Z118" s="117"/>
      <c r="AA118" s="117"/>
      <c r="AB118" s="190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21"/>
      <c r="AM118" s="117"/>
      <c r="AN118" s="117"/>
      <c r="AO118" s="117"/>
      <c r="AP118" s="117"/>
      <c r="AQ118" s="117"/>
      <c r="AR118" s="117"/>
      <c r="AS118" s="121"/>
      <c r="AT118" s="122"/>
      <c r="AV118" s="117"/>
      <c r="AW118" s="117"/>
      <c r="AX118" s="117"/>
      <c r="AY118" s="117"/>
      <c r="AZ118" s="117"/>
      <c r="BA118" s="117"/>
      <c r="BB118" s="117"/>
      <c r="BC118" s="125"/>
    </row>
  </sheetData>
  <mergeCells count="9">
    <mergeCell ref="A31:F31"/>
    <mergeCell ref="A60:F60"/>
    <mergeCell ref="A112:F112"/>
    <mergeCell ref="A9:F9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51" fitToWidth="3" fitToHeight="0" pageOrder="overThenDown" orientation="landscape" r:id="rId1"/>
  <rowBreaks count="1" manualBreakCount="1">
    <brk id="112" max="54" man="1"/>
  </rowBreaks>
  <colBreaks count="2" manualBreakCount="2">
    <brk id="45" max="116" man="1"/>
    <brk id="46" max="1048575" man="1"/>
  </colBreaks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9"/>
  <sheetViews>
    <sheetView view="pageBreakPreview" zoomScaleNormal="100" zoomScaleSheetLayoutView="100" workbookViewId="0">
      <selection activeCell="A2" sqref="A2"/>
    </sheetView>
  </sheetViews>
  <sheetFormatPr defaultColWidth="9.140625" defaultRowHeight="12.75" x14ac:dyDescent="0.2"/>
  <cols>
    <col min="1" max="1" width="36.42578125" style="784" customWidth="1"/>
    <col min="2" max="2" width="16.28515625" style="784" customWidth="1"/>
    <col min="3" max="4" width="10.42578125" style="785" customWidth="1"/>
    <col min="5" max="5" width="10.42578125" style="784" customWidth="1"/>
    <col min="6" max="16384" width="9.140625" style="784"/>
  </cols>
  <sheetData>
    <row r="1" spans="1:5" x14ac:dyDescent="0.2">
      <c r="A1" s="659" t="s">
        <v>1662</v>
      </c>
      <c r="B1" s="660"/>
    </row>
    <row r="2" spans="1:5" x14ac:dyDescent="0.2">
      <c r="A2" s="659"/>
      <c r="B2" s="660"/>
    </row>
    <row r="3" spans="1:5" x14ac:dyDescent="0.2">
      <c r="A3" s="993" t="s">
        <v>1328</v>
      </c>
      <c r="B3" s="993"/>
      <c r="C3" s="993"/>
      <c r="D3" s="993"/>
      <c r="E3" s="993"/>
    </row>
    <row r="4" spans="1:5" x14ac:dyDescent="0.2">
      <c r="A4" s="994" t="s">
        <v>1564</v>
      </c>
      <c r="B4" s="994"/>
      <c r="C4" s="994"/>
      <c r="D4" s="994"/>
      <c r="E4" s="994"/>
    </row>
    <row r="5" spans="1:5" x14ac:dyDescent="0.2">
      <c r="A5" s="992" t="s">
        <v>1622</v>
      </c>
      <c r="B5" s="992"/>
      <c r="C5" s="992"/>
      <c r="D5" s="992"/>
      <c r="E5" s="992"/>
    </row>
    <row r="6" spans="1:5" x14ac:dyDescent="0.2">
      <c r="A6" s="786"/>
      <c r="B6" s="786"/>
      <c r="C6" s="786"/>
      <c r="D6" s="786"/>
      <c r="E6" s="786"/>
    </row>
    <row r="7" spans="1:5" x14ac:dyDescent="0.2">
      <c r="A7" s="992" t="s">
        <v>1623</v>
      </c>
      <c r="B7" s="992"/>
      <c r="C7" s="992"/>
      <c r="D7" s="992"/>
      <c r="E7" s="992"/>
    </row>
    <row r="8" spans="1:5" ht="13.5" thickBot="1" x14ac:dyDescent="0.25"/>
    <row r="9" spans="1:5" s="782" customFormat="1" ht="18.75" customHeight="1" x14ac:dyDescent="0.2">
      <c r="A9" s="990"/>
      <c r="B9" s="988" t="s">
        <v>35</v>
      </c>
      <c r="C9" s="988" t="s">
        <v>1626</v>
      </c>
      <c r="D9" s="988" t="s">
        <v>1624</v>
      </c>
      <c r="E9" s="995" t="s">
        <v>1625</v>
      </c>
    </row>
    <row r="10" spans="1:5" s="782" customFormat="1" ht="18.75" customHeight="1" x14ac:dyDescent="0.2">
      <c r="A10" s="991"/>
      <c r="B10" s="989"/>
      <c r="C10" s="989"/>
      <c r="D10" s="989"/>
      <c r="E10" s="996"/>
    </row>
    <row r="11" spans="1:5" s="782" customFormat="1" ht="18.75" customHeight="1" thickBot="1" x14ac:dyDescent="0.25">
      <c r="A11" s="986" t="s">
        <v>36</v>
      </c>
      <c r="B11" s="987"/>
      <c r="C11" s="924">
        <f>SUM(C12,C17,C25,C35)</f>
        <v>101</v>
      </c>
      <c r="D11" s="924">
        <f>SUM(D12,D17,D25,D35)</f>
        <v>102</v>
      </c>
      <c r="E11" s="925">
        <f>SUM(E12,E17,E25,E35)</f>
        <v>102</v>
      </c>
    </row>
    <row r="12" spans="1:5" s="783" customFormat="1" x14ac:dyDescent="0.2">
      <c r="A12" s="930" t="s">
        <v>37</v>
      </c>
      <c r="B12" s="931"/>
      <c r="C12" s="932">
        <f>SUM(C13:C16)</f>
        <v>22</v>
      </c>
      <c r="D12" s="932">
        <f>SUM(D13:D16)</f>
        <v>22</v>
      </c>
      <c r="E12" s="933">
        <f>SUM(E13:E16)</f>
        <v>22</v>
      </c>
    </row>
    <row r="13" spans="1:5" x14ac:dyDescent="0.2">
      <c r="A13" s="918" t="s">
        <v>38</v>
      </c>
      <c r="B13" s="916" t="s">
        <v>39</v>
      </c>
      <c r="C13" s="787">
        <v>9</v>
      </c>
      <c r="D13" s="917">
        <v>9</v>
      </c>
      <c r="E13" s="919">
        <v>9</v>
      </c>
    </row>
    <row r="14" spans="1:5" x14ac:dyDescent="0.2">
      <c r="A14" s="918" t="s">
        <v>40</v>
      </c>
      <c r="B14" s="916" t="s">
        <v>39</v>
      </c>
      <c r="C14" s="787">
        <v>0</v>
      </c>
      <c r="D14" s="917">
        <v>0</v>
      </c>
      <c r="E14" s="919">
        <v>0</v>
      </c>
    </row>
    <row r="15" spans="1:5" x14ac:dyDescent="0.2">
      <c r="A15" s="918" t="s">
        <v>41</v>
      </c>
      <c r="B15" s="916" t="s">
        <v>39</v>
      </c>
      <c r="C15" s="787">
        <v>9</v>
      </c>
      <c r="D15" s="917">
        <v>9</v>
      </c>
      <c r="E15" s="919">
        <v>9</v>
      </c>
    </row>
    <row r="16" spans="1:5" ht="13.5" thickBot="1" x14ac:dyDescent="0.25">
      <c r="A16" s="920" t="s">
        <v>42</v>
      </c>
      <c r="B16" s="921" t="s">
        <v>43</v>
      </c>
      <c r="C16" s="934">
        <v>4</v>
      </c>
      <c r="D16" s="922">
        <v>4</v>
      </c>
      <c r="E16" s="923">
        <v>4</v>
      </c>
    </row>
    <row r="17" spans="1:5" s="783" customFormat="1" x14ac:dyDescent="0.2">
      <c r="A17" s="930" t="s">
        <v>44</v>
      </c>
      <c r="B17" s="931"/>
      <c r="C17" s="932">
        <f>SUM(C18:C24)</f>
        <v>25</v>
      </c>
      <c r="D17" s="932">
        <f>SUM(D18:D24)</f>
        <v>25</v>
      </c>
      <c r="E17" s="933">
        <f>SUM(E18:E24)</f>
        <v>25</v>
      </c>
    </row>
    <row r="18" spans="1:5" x14ac:dyDescent="0.2">
      <c r="A18" s="918" t="s">
        <v>45</v>
      </c>
      <c r="B18" s="916" t="s">
        <v>1311</v>
      </c>
      <c r="C18" s="917">
        <v>2</v>
      </c>
      <c r="D18" s="917">
        <v>2</v>
      </c>
      <c r="E18" s="919">
        <v>2</v>
      </c>
    </row>
    <row r="19" spans="1:5" x14ac:dyDescent="0.2">
      <c r="A19" s="918" t="s">
        <v>46</v>
      </c>
      <c r="B19" s="916" t="s">
        <v>1311</v>
      </c>
      <c r="C19" s="917">
        <v>3</v>
      </c>
      <c r="D19" s="917">
        <v>3</v>
      </c>
      <c r="E19" s="919">
        <v>3</v>
      </c>
    </row>
    <row r="20" spans="1:5" x14ac:dyDescent="0.2">
      <c r="A20" s="918" t="s">
        <v>48</v>
      </c>
      <c r="B20" s="916" t="s">
        <v>1311</v>
      </c>
      <c r="C20" s="917">
        <v>3</v>
      </c>
      <c r="D20" s="917">
        <v>3</v>
      </c>
      <c r="E20" s="919">
        <v>3</v>
      </c>
    </row>
    <row r="21" spans="1:5" x14ac:dyDescent="0.2">
      <c r="A21" s="918" t="s">
        <v>49</v>
      </c>
      <c r="B21" s="916" t="s">
        <v>1311</v>
      </c>
      <c r="C21" s="917">
        <v>4</v>
      </c>
      <c r="D21" s="917">
        <v>4</v>
      </c>
      <c r="E21" s="919">
        <v>4</v>
      </c>
    </row>
    <row r="22" spans="1:5" x14ac:dyDescent="0.2">
      <c r="A22" s="918" t="s">
        <v>50</v>
      </c>
      <c r="B22" s="916" t="s">
        <v>1311</v>
      </c>
      <c r="C22" s="917">
        <v>6</v>
      </c>
      <c r="D22" s="917">
        <v>6</v>
      </c>
      <c r="E22" s="919">
        <v>6</v>
      </c>
    </row>
    <row r="23" spans="1:5" x14ac:dyDescent="0.2">
      <c r="A23" s="918" t="s">
        <v>51</v>
      </c>
      <c r="B23" s="916" t="s">
        <v>1311</v>
      </c>
      <c r="C23" s="917">
        <v>6</v>
      </c>
      <c r="D23" s="917">
        <v>6</v>
      </c>
      <c r="E23" s="919">
        <v>6</v>
      </c>
    </row>
    <row r="24" spans="1:5" ht="13.5" thickBot="1" x14ac:dyDescent="0.25">
      <c r="A24" s="920" t="s">
        <v>1428</v>
      </c>
      <c r="B24" s="921" t="s">
        <v>47</v>
      </c>
      <c r="C24" s="922">
        <v>1</v>
      </c>
      <c r="D24" s="922">
        <v>1</v>
      </c>
      <c r="E24" s="923">
        <v>1</v>
      </c>
    </row>
    <row r="25" spans="1:5" s="783" customFormat="1" x14ac:dyDescent="0.2">
      <c r="A25" s="930" t="s">
        <v>52</v>
      </c>
      <c r="B25" s="931"/>
      <c r="C25" s="932">
        <f>SUM(C26:C34)</f>
        <v>50</v>
      </c>
      <c r="D25" s="932">
        <f>D34+D33+D32+D31+D30+D29+D28+D27+D26</f>
        <v>51</v>
      </c>
      <c r="E25" s="933">
        <f>E34+E33+E32+E31+E30+E29+E28+E27+E26</f>
        <v>51</v>
      </c>
    </row>
    <row r="26" spans="1:5" x14ac:dyDescent="0.2">
      <c r="A26" s="918" t="s">
        <v>53</v>
      </c>
      <c r="B26" s="916" t="s">
        <v>43</v>
      </c>
      <c r="C26" s="917">
        <v>1</v>
      </c>
      <c r="D26" s="917">
        <v>1</v>
      </c>
      <c r="E26" s="919">
        <v>1</v>
      </c>
    </row>
    <row r="27" spans="1:5" x14ac:dyDescent="0.2">
      <c r="A27" s="918" t="s">
        <v>54</v>
      </c>
      <c r="B27" s="916" t="s">
        <v>43</v>
      </c>
      <c r="C27" s="917">
        <v>26</v>
      </c>
      <c r="D27" s="917">
        <v>26</v>
      </c>
      <c r="E27" s="919">
        <v>26</v>
      </c>
    </row>
    <row r="28" spans="1:5" x14ac:dyDescent="0.2">
      <c r="A28" s="918" t="s">
        <v>55</v>
      </c>
      <c r="B28" s="916" t="s">
        <v>43</v>
      </c>
      <c r="C28" s="917">
        <v>13</v>
      </c>
      <c r="D28" s="917">
        <v>13</v>
      </c>
      <c r="E28" s="919">
        <v>13</v>
      </c>
    </row>
    <row r="29" spans="1:5" x14ac:dyDescent="0.2">
      <c r="A29" s="918" t="s">
        <v>56</v>
      </c>
      <c r="B29" s="916" t="s">
        <v>43</v>
      </c>
      <c r="C29" s="917">
        <v>4</v>
      </c>
      <c r="D29" s="917">
        <v>4</v>
      </c>
      <c r="E29" s="919">
        <v>4</v>
      </c>
    </row>
    <row r="30" spans="1:5" x14ac:dyDescent="0.2">
      <c r="A30" s="918" t="s">
        <v>57</v>
      </c>
      <c r="B30" s="916" t="s">
        <v>43</v>
      </c>
      <c r="C30" s="917">
        <v>1</v>
      </c>
      <c r="D30" s="917">
        <v>1</v>
      </c>
      <c r="E30" s="919">
        <v>1</v>
      </c>
    </row>
    <row r="31" spans="1:5" x14ac:dyDescent="0.2">
      <c r="A31" s="918" t="s">
        <v>58</v>
      </c>
      <c r="B31" s="916" t="s">
        <v>43</v>
      </c>
      <c r="C31" s="917">
        <v>1</v>
      </c>
      <c r="D31" s="917">
        <v>1</v>
      </c>
      <c r="E31" s="919">
        <v>1</v>
      </c>
    </row>
    <row r="32" spans="1:5" x14ac:dyDescent="0.2">
      <c r="A32" s="918" t="s">
        <v>1379</v>
      </c>
      <c r="B32" s="916" t="s">
        <v>43</v>
      </c>
      <c r="C32" s="917">
        <v>0</v>
      </c>
      <c r="D32" s="917">
        <v>1</v>
      </c>
      <c r="E32" s="919">
        <v>1</v>
      </c>
    </row>
    <row r="33" spans="1:5" x14ac:dyDescent="0.2">
      <c r="A33" s="918" t="s">
        <v>59</v>
      </c>
      <c r="B33" s="916" t="s">
        <v>43</v>
      </c>
      <c r="C33" s="917">
        <v>1</v>
      </c>
      <c r="D33" s="917">
        <v>1</v>
      </c>
      <c r="E33" s="919">
        <v>1</v>
      </c>
    </row>
    <row r="34" spans="1:5" ht="13.5" thickBot="1" x14ac:dyDescent="0.25">
      <c r="A34" s="920" t="s">
        <v>60</v>
      </c>
      <c r="B34" s="921" t="s">
        <v>43</v>
      </c>
      <c r="C34" s="922">
        <v>3</v>
      </c>
      <c r="D34" s="922">
        <v>3</v>
      </c>
      <c r="E34" s="923">
        <v>3</v>
      </c>
    </row>
    <row r="35" spans="1:5" s="783" customFormat="1" x14ac:dyDescent="0.2">
      <c r="A35" s="926" t="s">
        <v>61</v>
      </c>
      <c r="B35" s="927"/>
      <c r="C35" s="928">
        <f>SUM(C36:C39)</f>
        <v>4</v>
      </c>
      <c r="D35" s="928">
        <v>4</v>
      </c>
      <c r="E35" s="929">
        <v>4</v>
      </c>
    </row>
    <row r="36" spans="1:5" x14ac:dyDescent="0.2">
      <c r="A36" s="918" t="s">
        <v>62</v>
      </c>
      <c r="B36" s="916" t="s">
        <v>43</v>
      </c>
      <c r="C36" s="917">
        <v>1</v>
      </c>
      <c r="D36" s="917">
        <v>1</v>
      </c>
      <c r="E36" s="919">
        <v>1</v>
      </c>
    </row>
    <row r="37" spans="1:5" x14ac:dyDescent="0.2">
      <c r="A37" s="918" t="s">
        <v>63</v>
      </c>
      <c r="B37" s="916" t="s">
        <v>43</v>
      </c>
      <c r="C37" s="917">
        <v>1</v>
      </c>
      <c r="D37" s="917">
        <v>1</v>
      </c>
      <c r="E37" s="919">
        <v>1</v>
      </c>
    </row>
    <row r="38" spans="1:5" x14ac:dyDescent="0.2">
      <c r="A38" s="918" t="s">
        <v>64</v>
      </c>
      <c r="B38" s="916" t="s">
        <v>43</v>
      </c>
      <c r="C38" s="917">
        <v>1</v>
      </c>
      <c r="D38" s="917">
        <v>1</v>
      </c>
      <c r="E38" s="919">
        <v>1</v>
      </c>
    </row>
    <row r="39" spans="1:5" ht="13.5" thickBot="1" x14ac:dyDescent="0.25">
      <c r="A39" s="920" t="s">
        <v>60</v>
      </c>
      <c r="B39" s="921" t="s">
        <v>43</v>
      </c>
      <c r="C39" s="922">
        <v>1</v>
      </c>
      <c r="D39" s="922">
        <v>1</v>
      </c>
      <c r="E39" s="923">
        <v>1</v>
      </c>
    </row>
  </sheetData>
  <mergeCells count="10">
    <mergeCell ref="A11:B11"/>
    <mergeCell ref="B9:B10"/>
    <mergeCell ref="A9:A10"/>
    <mergeCell ref="A7:E7"/>
    <mergeCell ref="A3:E3"/>
    <mergeCell ref="A4:E4"/>
    <mergeCell ref="A5:E5"/>
    <mergeCell ref="C9:C10"/>
    <mergeCell ref="D9:D10"/>
    <mergeCell ref="E9:E10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0"/>
  <sheetViews>
    <sheetView view="pageBreakPreview" zoomScaleNormal="100" workbookViewId="0">
      <selection activeCell="A2" sqref="A2"/>
    </sheetView>
  </sheetViews>
  <sheetFormatPr defaultRowHeight="15" x14ac:dyDescent="0.25"/>
  <cols>
    <col min="1" max="2" width="8.85546875" style="381" customWidth="1"/>
    <col min="3" max="3" width="64.140625" style="381" customWidth="1"/>
    <col min="4" max="5" width="16" style="331" customWidth="1"/>
    <col min="6" max="6" width="14" style="331" customWidth="1"/>
    <col min="7" max="7" width="14.42578125" style="331" customWidth="1"/>
    <col min="8" max="8" width="13.28515625" style="331" customWidth="1"/>
    <col min="9" max="257" width="9.140625" style="331"/>
    <col min="258" max="259" width="8.85546875" style="331" customWidth="1"/>
    <col min="260" max="260" width="64.140625" style="331" customWidth="1"/>
    <col min="261" max="261" width="16" style="331" customWidth="1"/>
    <col min="262" max="262" width="13" style="331" customWidth="1"/>
    <col min="263" max="263" width="12.42578125" style="331" customWidth="1"/>
    <col min="264" max="264" width="12.140625" style="331" customWidth="1"/>
    <col min="265" max="513" width="9.140625" style="331"/>
    <col min="514" max="515" width="8.85546875" style="331" customWidth="1"/>
    <col min="516" max="516" width="64.140625" style="331" customWidth="1"/>
    <col min="517" max="517" width="16" style="331" customWidth="1"/>
    <col min="518" max="518" width="13" style="331" customWidth="1"/>
    <col min="519" max="519" width="12.42578125" style="331" customWidth="1"/>
    <col min="520" max="520" width="12.140625" style="331" customWidth="1"/>
    <col min="521" max="769" width="9.140625" style="331"/>
    <col min="770" max="771" width="8.85546875" style="331" customWidth="1"/>
    <col min="772" max="772" width="64.140625" style="331" customWidth="1"/>
    <col min="773" max="773" width="16" style="331" customWidth="1"/>
    <col min="774" max="774" width="13" style="331" customWidth="1"/>
    <col min="775" max="775" width="12.42578125" style="331" customWidth="1"/>
    <col min="776" max="776" width="12.140625" style="331" customWidth="1"/>
    <col min="777" max="1025" width="9.140625" style="331"/>
    <col min="1026" max="1027" width="8.85546875" style="331" customWidth="1"/>
    <col min="1028" max="1028" width="64.140625" style="331" customWidth="1"/>
    <col min="1029" max="1029" width="16" style="331" customWidth="1"/>
    <col min="1030" max="1030" width="13" style="331" customWidth="1"/>
    <col min="1031" max="1031" width="12.42578125" style="331" customWidth="1"/>
    <col min="1032" max="1032" width="12.140625" style="331" customWidth="1"/>
    <col min="1033" max="1281" width="9.140625" style="331"/>
    <col min="1282" max="1283" width="8.85546875" style="331" customWidth="1"/>
    <col min="1284" max="1284" width="64.140625" style="331" customWidth="1"/>
    <col min="1285" max="1285" width="16" style="331" customWidth="1"/>
    <col min="1286" max="1286" width="13" style="331" customWidth="1"/>
    <col min="1287" max="1287" width="12.42578125" style="331" customWidth="1"/>
    <col min="1288" max="1288" width="12.140625" style="331" customWidth="1"/>
    <col min="1289" max="1537" width="9.140625" style="331"/>
    <col min="1538" max="1539" width="8.85546875" style="331" customWidth="1"/>
    <col min="1540" max="1540" width="64.140625" style="331" customWidth="1"/>
    <col min="1541" max="1541" width="16" style="331" customWidth="1"/>
    <col min="1542" max="1542" width="13" style="331" customWidth="1"/>
    <col min="1543" max="1543" width="12.42578125" style="331" customWidth="1"/>
    <col min="1544" max="1544" width="12.140625" style="331" customWidth="1"/>
    <col min="1545" max="1793" width="9.140625" style="331"/>
    <col min="1794" max="1795" width="8.85546875" style="331" customWidth="1"/>
    <col min="1796" max="1796" width="64.140625" style="331" customWidth="1"/>
    <col min="1797" max="1797" width="16" style="331" customWidth="1"/>
    <col min="1798" max="1798" width="13" style="331" customWidth="1"/>
    <col min="1799" max="1799" width="12.42578125" style="331" customWidth="1"/>
    <col min="1800" max="1800" width="12.140625" style="331" customWidth="1"/>
    <col min="1801" max="2049" width="9.140625" style="331"/>
    <col min="2050" max="2051" width="8.85546875" style="331" customWidth="1"/>
    <col min="2052" max="2052" width="64.140625" style="331" customWidth="1"/>
    <col min="2053" max="2053" width="16" style="331" customWidth="1"/>
    <col min="2054" max="2054" width="13" style="331" customWidth="1"/>
    <col min="2055" max="2055" width="12.42578125" style="331" customWidth="1"/>
    <col min="2056" max="2056" width="12.140625" style="331" customWidth="1"/>
    <col min="2057" max="2305" width="9.140625" style="331"/>
    <col min="2306" max="2307" width="8.85546875" style="331" customWidth="1"/>
    <col min="2308" max="2308" width="64.140625" style="331" customWidth="1"/>
    <col min="2309" max="2309" width="16" style="331" customWidth="1"/>
    <col min="2310" max="2310" width="13" style="331" customWidth="1"/>
    <col min="2311" max="2311" width="12.42578125" style="331" customWidth="1"/>
    <col min="2312" max="2312" width="12.140625" style="331" customWidth="1"/>
    <col min="2313" max="2561" width="9.140625" style="331"/>
    <col min="2562" max="2563" width="8.85546875" style="331" customWidth="1"/>
    <col min="2564" max="2564" width="64.140625" style="331" customWidth="1"/>
    <col min="2565" max="2565" width="16" style="331" customWidth="1"/>
    <col min="2566" max="2566" width="13" style="331" customWidth="1"/>
    <col min="2567" max="2567" width="12.42578125" style="331" customWidth="1"/>
    <col min="2568" max="2568" width="12.140625" style="331" customWidth="1"/>
    <col min="2569" max="2817" width="9.140625" style="331"/>
    <col min="2818" max="2819" width="8.85546875" style="331" customWidth="1"/>
    <col min="2820" max="2820" width="64.140625" style="331" customWidth="1"/>
    <col min="2821" max="2821" width="16" style="331" customWidth="1"/>
    <col min="2822" max="2822" width="13" style="331" customWidth="1"/>
    <col min="2823" max="2823" width="12.42578125" style="331" customWidth="1"/>
    <col min="2824" max="2824" width="12.140625" style="331" customWidth="1"/>
    <col min="2825" max="3073" width="9.140625" style="331"/>
    <col min="3074" max="3075" width="8.85546875" style="331" customWidth="1"/>
    <col min="3076" max="3076" width="64.140625" style="331" customWidth="1"/>
    <col min="3077" max="3077" width="16" style="331" customWidth="1"/>
    <col min="3078" max="3078" width="13" style="331" customWidth="1"/>
    <col min="3079" max="3079" width="12.42578125" style="331" customWidth="1"/>
    <col min="3080" max="3080" width="12.140625" style="331" customWidth="1"/>
    <col min="3081" max="3329" width="9.140625" style="331"/>
    <col min="3330" max="3331" width="8.85546875" style="331" customWidth="1"/>
    <col min="3332" max="3332" width="64.140625" style="331" customWidth="1"/>
    <col min="3333" max="3333" width="16" style="331" customWidth="1"/>
    <col min="3334" max="3334" width="13" style="331" customWidth="1"/>
    <col min="3335" max="3335" width="12.42578125" style="331" customWidth="1"/>
    <col min="3336" max="3336" width="12.140625" style="331" customWidth="1"/>
    <col min="3337" max="3585" width="9.140625" style="331"/>
    <col min="3586" max="3587" width="8.85546875" style="331" customWidth="1"/>
    <col min="3588" max="3588" width="64.140625" style="331" customWidth="1"/>
    <col min="3589" max="3589" width="16" style="331" customWidth="1"/>
    <col min="3590" max="3590" width="13" style="331" customWidth="1"/>
    <col min="3591" max="3591" width="12.42578125" style="331" customWidth="1"/>
    <col min="3592" max="3592" width="12.140625" style="331" customWidth="1"/>
    <col min="3593" max="3841" width="9.140625" style="331"/>
    <col min="3842" max="3843" width="8.85546875" style="331" customWidth="1"/>
    <col min="3844" max="3844" width="64.140625" style="331" customWidth="1"/>
    <col min="3845" max="3845" width="16" style="331" customWidth="1"/>
    <col min="3846" max="3846" width="13" style="331" customWidth="1"/>
    <col min="3847" max="3847" width="12.42578125" style="331" customWidth="1"/>
    <col min="3848" max="3848" width="12.140625" style="331" customWidth="1"/>
    <col min="3849" max="4097" width="9.140625" style="331"/>
    <col min="4098" max="4099" width="8.85546875" style="331" customWidth="1"/>
    <col min="4100" max="4100" width="64.140625" style="331" customWidth="1"/>
    <col min="4101" max="4101" width="16" style="331" customWidth="1"/>
    <col min="4102" max="4102" width="13" style="331" customWidth="1"/>
    <col min="4103" max="4103" width="12.42578125" style="331" customWidth="1"/>
    <col min="4104" max="4104" width="12.140625" style="331" customWidth="1"/>
    <col min="4105" max="4353" width="9.140625" style="331"/>
    <col min="4354" max="4355" width="8.85546875" style="331" customWidth="1"/>
    <col min="4356" max="4356" width="64.140625" style="331" customWidth="1"/>
    <col min="4357" max="4357" width="16" style="331" customWidth="1"/>
    <col min="4358" max="4358" width="13" style="331" customWidth="1"/>
    <col min="4359" max="4359" width="12.42578125" style="331" customWidth="1"/>
    <col min="4360" max="4360" width="12.140625" style="331" customWidth="1"/>
    <col min="4361" max="4609" width="9.140625" style="331"/>
    <col min="4610" max="4611" width="8.85546875" style="331" customWidth="1"/>
    <col min="4612" max="4612" width="64.140625" style="331" customWidth="1"/>
    <col min="4613" max="4613" width="16" style="331" customWidth="1"/>
    <col min="4614" max="4614" width="13" style="331" customWidth="1"/>
    <col min="4615" max="4615" width="12.42578125" style="331" customWidth="1"/>
    <col min="4616" max="4616" width="12.140625" style="331" customWidth="1"/>
    <col min="4617" max="4865" width="9.140625" style="331"/>
    <col min="4866" max="4867" width="8.85546875" style="331" customWidth="1"/>
    <col min="4868" max="4868" width="64.140625" style="331" customWidth="1"/>
    <col min="4869" max="4869" width="16" style="331" customWidth="1"/>
    <col min="4870" max="4870" width="13" style="331" customWidth="1"/>
    <col min="4871" max="4871" width="12.42578125" style="331" customWidth="1"/>
    <col min="4872" max="4872" width="12.140625" style="331" customWidth="1"/>
    <col min="4873" max="5121" width="9.140625" style="331"/>
    <col min="5122" max="5123" width="8.85546875" style="331" customWidth="1"/>
    <col min="5124" max="5124" width="64.140625" style="331" customWidth="1"/>
    <col min="5125" max="5125" width="16" style="331" customWidth="1"/>
    <col min="5126" max="5126" width="13" style="331" customWidth="1"/>
    <col min="5127" max="5127" width="12.42578125" style="331" customWidth="1"/>
    <col min="5128" max="5128" width="12.140625" style="331" customWidth="1"/>
    <col min="5129" max="5377" width="9.140625" style="331"/>
    <col min="5378" max="5379" width="8.85546875" style="331" customWidth="1"/>
    <col min="5380" max="5380" width="64.140625" style="331" customWidth="1"/>
    <col min="5381" max="5381" width="16" style="331" customWidth="1"/>
    <col min="5382" max="5382" width="13" style="331" customWidth="1"/>
    <col min="5383" max="5383" width="12.42578125" style="331" customWidth="1"/>
    <col min="5384" max="5384" width="12.140625" style="331" customWidth="1"/>
    <col min="5385" max="5633" width="9.140625" style="331"/>
    <col min="5634" max="5635" width="8.85546875" style="331" customWidth="1"/>
    <col min="5636" max="5636" width="64.140625" style="331" customWidth="1"/>
    <col min="5637" max="5637" width="16" style="331" customWidth="1"/>
    <col min="5638" max="5638" width="13" style="331" customWidth="1"/>
    <col min="5639" max="5639" width="12.42578125" style="331" customWidth="1"/>
    <col min="5640" max="5640" width="12.140625" style="331" customWidth="1"/>
    <col min="5641" max="5889" width="9.140625" style="331"/>
    <col min="5890" max="5891" width="8.85546875" style="331" customWidth="1"/>
    <col min="5892" max="5892" width="64.140625" style="331" customWidth="1"/>
    <col min="5893" max="5893" width="16" style="331" customWidth="1"/>
    <col min="5894" max="5894" width="13" style="331" customWidth="1"/>
    <col min="5895" max="5895" width="12.42578125" style="331" customWidth="1"/>
    <col min="5896" max="5896" width="12.140625" style="331" customWidth="1"/>
    <col min="5897" max="6145" width="9.140625" style="331"/>
    <col min="6146" max="6147" width="8.85546875" style="331" customWidth="1"/>
    <col min="6148" max="6148" width="64.140625" style="331" customWidth="1"/>
    <col min="6149" max="6149" width="16" style="331" customWidth="1"/>
    <col min="6150" max="6150" width="13" style="331" customWidth="1"/>
    <col min="6151" max="6151" width="12.42578125" style="331" customWidth="1"/>
    <col min="6152" max="6152" width="12.140625" style="331" customWidth="1"/>
    <col min="6153" max="6401" width="9.140625" style="331"/>
    <col min="6402" max="6403" width="8.85546875" style="331" customWidth="1"/>
    <col min="6404" max="6404" width="64.140625" style="331" customWidth="1"/>
    <col min="6405" max="6405" width="16" style="331" customWidth="1"/>
    <col min="6406" max="6406" width="13" style="331" customWidth="1"/>
    <col min="6407" max="6407" width="12.42578125" style="331" customWidth="1"/>
    <col min="6408" max="6408" width="12.140625" style="331" customWidth="1"/>
    <col min="6409" max="6657" width="9.140625" style="331"/>
    <col min="6658" max="6659" width="8.85546875" style="331" customWidth="1"/>
    <col min="6660" max="6660" width="64.140625" style="331" customWidth="1"/>
    <col min="6661" max="6661" width="16" style="331" customWidth="1"/>
    <col min="6662" max="6662" width="13" style="331" customWidth="1"/>
    <col min="6663" max="6663" width="12.42578125" style="331" customWidth="1"/>
    <col min="6664" max="6664" width="12.140625" style="331" customWidth="1"/>
    <col min="6665" max="6913" width="9.140625" style="331"/>
    <col min="6914" max="6915" width="8.85546875" style="331" customWidth="1"/>
    <col min="6916" max="6916" width="64.140625" style="331" customWidth="1"/>
    <col min="6917" max="6917" width="16" style="331" customWidth="1"/>
    <col min="6918" max="6918" width="13" style="331" customWidth="1"/>
    <col min="6919" max="6919" width="12.42578125" style="331" customWidth="1"/>
    <col min="6920" max="6920" width="12.140625" style="331" customWidth="1"/>
    <col min="6921" max="7169" width="9.140625" style="331"/>
    <col min="7170" max="7171" width="8.85546875" style="331" customWidth="1"/>
    <col min="7172" max="7172" width="64.140625" style="331" customWidth="1"/>
    <col min="7173" max="7173" width="16" style="331" customWidth="1"/>
    <col min="7174" max="7174" width="13" style="331" customWidth="1"/>
    <col min="7175" max="7175" width="12.42578125" style="331" customWidth="1"/>
    <col min="7176" max="7176" width="12.140625" style="331" customWidth="1"/>
    <col min="7177" max="7425" width="9.140625" style="331"/>
    <col min="7426" max="7427" width="8.85546875" style="331" customWidth="1"/>
    <col min="7428" max="7428" width="64.140625" style="331" customWidth="1"/>
    <col min="7429" max="7429" width="16" style="331" customWidth="1"/>
    <col min="7430" max="7430" width="13" style="331" customWidth="1"/>
    <col min="7431" max="7431" width="12.42578125" style="331" customWidth="1"/>
    <col min="7432" max="7432" width="12.140625" style="331" customWidth="1"/>
    <col min="7433" max="7681" width="9.140625" style="331"/>
    <col min="7682" max="7683" width="8.85546875" style="331" customWidth="1"/>
    <col min="7684" max="7684" width="64.140625" style="331" customWidth="1"/>
    <col min="7685" max="7685" width="16" style="331" customWidth="1"/>
    <col min="7686" max="7686" width="13" style="331" customWidth="1"/>
    <col min="7687" max="7687" width="12.42578125" style="331" customWidth="1"/>
    <col min="7688" max="7688" width="12.140625" style="331" customWidth="1"/>
    <col min="7689" max="7937" width="9.140625" style="331"/>
    <col min="7938" max="7939" width="8.85546875" style="331" customWidth="1"/>
    <col min="7940" max="7940" width="64.140625" style="331" customWidth="1"/>
    <col min="7941" max="7941" width="16" style="331" customWidth="1"/>
    <col min="7942" max="7942" width="13" style="331" customWidth="1"/>
    <col min="7943" max="7943" width="12.42578125" style="331" customWidth="1"/>
    <col min="7944" max="7944" width="12.140625" style="331" customWidth="1"/>
    <col min="7945" max="8193" width="9.140625" style="331"/>
    <col min="8194" max="8195" width="8.85546875" style="331" customWidth="1"/>
    <col min="8196" max="8196" width="64.140625" style="331" customWidth="1"/>
    <col min="8197" max="8197" width="16" style="331" customWidth="1"/>
    <col min="8198" max="8198" width="13" style="331" customWidth="1"/>
    <col min="8199" max="8199" width="12.42578125" style="331" customWidth="1"/>
    <col min="8200" max="8200" width="12.140625" style="331" customWidth="1"/>
    <col min="8201" max="8449" width="9.140625" style="331"/>
    <col min="8450" max="8451" width="8.85546875" style="331" customWidth="1"/>
    <col min="8452" max="8452" width="64.140625" style="331" customWidth="1"/>
    <col min="8453" max="8453" width="16" style="331" customWidth="1"/>
    <col min="8454" max="8454" width="13" style="331" customWidth="1"/>
    <col min="8455" max="8455" width="12.42578125" style="331" customWidth="1"/>
    <col min="8456" max="8456" width="12.140625" style="331" customWidth="1"/>
    <col min="8457" max="8705" width="9.140625" style="331"/>
    <col min="8706" max="8707" width="8.85546875" style="331" customWidth="1"/>
    <col min="8708" max="8708" width="64.140625" style="331" customWidth="1"/>
    <col min="8709" max="8709" width="16" style="331" customWidth="1"/>
    <col min="8710" max="8710" width="13" style="331" customWidth="1"/>
    <col min="8711" max="8711" width="12.42578125" style="331" customWidth="1"/>
    <col min="8712" max="8712" width="12.140625" style="331" customWidth="1"/>
    <col min="8713" max="8961" width="9.140625" style="331"/>
    <col min="8962" max="8963" width="8.85546875" style="331" customWidth="1"/>
    <col min="8964" max="8964" width="64.140625" style="331" customWidth="1"/>
    <col min="8965" max="8965" width="16" style="331" customWidth="1"/>
    <col min="8966" max="8966" width="13" style="331" customWidth="1"/>
    <col min="8967" max="8967" width="12.42578125" style="331" customWidth="1"/>
    <col min="8968" max="8968" width="12.140625" style="331" customWidth="1"/>
    <col min="8969" max="9217" width="9.140625" style="331"/>
    <col min="9218" max="9219" width="8.85546875" style="331" customWidth="1"/>
    <col min="9220" max="9220" width="64.140625" style="331" customWidth="1"/>
    <col min="9221" max="9221" width="16" style="331" customWidth="1"/>
    <col min="9222" max="9222" width="13" style="331" customWidth="1"/>
    <col min="9223" max="9223" width="12.42578125" style="331" customWidth="1"/>
    <col min="9224" max="9224" width="12.140625" style="331" customWidth="1"/>
    <col min="9225" max="9473" width="9.140625" style="331"/>
    <col min="9474" max="9475" width="8.85546875" style="331" customWidth="1"/>
    <col min="9476" max="9476" width="64.140625" style="331" customWidth="1"/>
    <col min="9477" max="9477" width="16" style="331" customWidth="1"/>
    <col min="9478" max="9478" width="13" style="331" customWidth="1"/>
    <col min="9479" max="9479" width="12.42578125" style="331" customWidth="1"/>
    <col min="9480" max="9480" width="12.140625" style="331" customWidth="1"/>
    <col min="9481" max="9729" width="9.140625" style="331"/>
    <col min="9730" max="9731" width="8.85546875" style="331" customWidth="1"/>
    <col min="9732" max="9732" width="64.140625" style="331" customWidth="1"/>
    <col min="9733" max="9733" width="16" style="331" customWidth="1"/>
    <col min="9734" max="9734" width="13" style="331" customWidth="1"/>
    <col min="9735" max="9735" width="12.42578125" style="331" customWidth="1"/>
    <col min="9736" max="9736" width="12.140625" style="331" customWidth="1"/>
    <col min="9737" max="9985" width="9.140625" style="331"/>
    <col min="9986" max="9987" width="8.85546875" style="331" customWidth="1"/>
    <col min="9988" max="9988" width="64.140625" style="331" customWidth="1"/>
    <col min="9989" max="9989" width="16" style="331" customWidth="1"/>
    <col min="9990" max="9990" width="13" style="331" customWidth="1"/>
    <col min="9991" max="9991" width="12.42578125" style="331" customWidth="1"/>
    <col min="9992" max="9992" width="12.140625" style="331" customWidth="1"/>
    <col min="9993" max="10241" width="9.140625" style="331"/>
    <col min="10242" max="10243" width="8.85546875" style="331" customWidth="1"/>
    <col min="10244" max="10244" width="64.140625" style="331" customWidth="1"/>
    <col min="10245" max="10245" width="16" style="331" customWidth="1"/>
    <col min="10246" max="10246" width="13" style="331" customWidth="1"/>
    <col min="10247" max="10247" width="12.42578125" style="331" customWidth="1"/>
    <col min="10248" max="10248" width="12.140625" style="331" customWidth="1"/>
    <col min="10249" max="10497" width="9.140625" style="331"/>
    <col min="10498" max="10499" width="8.85546875" style="331" customWidth="1"/>
    <col min="10500" max="10500" width="64.140625" style="331" customWidth="1"/>
    <col min="10501" max="10501" width="16" style="331" customWidth="1"/>
    <col min="10502" max="10502" width="13" style="331" customWidth="1"/>
    <col min="10503" max="10503" width="12.42578125" style="331" customWidth="1"/>
    <col min="10504" max="10504" width="12.140625" style="331" customWidth="1"/>
    <col min="10505" max="10753" width="9.140625" style="331"/>
    <col min="10754" max="10755" width="8.85546875" style="331" customWidth="1"/>
    <col min="10756" max="10756" width="64.140625" style="331" customWidth="1"/>
    <col min="10757" max="10757" width="16" style="331" customWidth="1"/>
    <col min="10758" max="10758" width="13" style="331" customWidth="1"/>
    <col min="10759" max="10759" width="12.42578125" style="331" customWidth="1"/>
    <col min="10760" max="10760" width="12.140625" style="331" customWidth="1"/>
    <col min="10761" max="11009" width="9.140625" style="331"/>
    <col min="11010" max="11011" width="8.85546875" style="331" customWidth="1"/>
    <col min="11012" max="11012" width="64.140625" style="331" customWidth="1"/>
    <col min="11013" max="11013" width="16" style="331" customWidth="1"/>
    <col min="11014" max="11014" width="13" style="331" customWidth="1"/>
    <col min="11015" max="11015" width="12.42578125" style="331" customWidth="1"/>
    <col min="11016" max="11016" width="12.140625" style="331" customWidth="1"/>
    <col min="11017" max="11265" width="9.140625" style="331"/>
    <col min="11266" max="11267" width="8.85546875" style="331" customWidth="1"/>
    <col min="11268" max="11268" width="64.140625" style="331" customWidth="1"/>
    <col min="11269" max="11269" width="16" style="331" customWidth="1"/>
    <col min="11270" max="11270" width="13" style="331" customWidth="1"/>
    <col min="11271" max="11271" width="12.42578125" style="331" customWidth="1"/>
    <col min="11272" max="11272" width="12.140625" style="331" customWidth="1"/>
    <col min="11273" max="11521" width="9.140625" style="331"/>
    <col min="11522" max="11523" width="8.85546875" style="331" customWidth="1"/>
    <col min="11524" max="11524" width="64.140625" style="331" customWidth="1"/>
    <col min="11525" max="11525" width="16" style="331" customWidth="1"/>
    <col min="11526" max="11526" width="13" style="331" customWidth="1"/>
    <col min="11527" max="11527" width="12.42578125" style="331" customWidth="1"/>
    <col min="11528" max="11528" width="12.140625" style="331" customWidth="1"/>
    <col min="11529" max="11777" width="9.140625" style="331"/>
    <col min="11778" max="11779" width="8.85546875" style="331" customWidth="1"/>
    <col min="11780" max="11780" width="64.140625" style="331" customWidth="1"/>
    <col min="11781" max="11781" width="16" style="331" customWidth="1"/>
    <col min="11782" max="11782" width="13" style="331" customWidth="1"/>
    <col min="11783" max="11783" width="12.42578125" style="331" customWidth="1"/>
    <col min="11784" max="11784" width="12.140625" style="331" customWidth="1"/>
    <col min="11785" max="12033" width="9.140625" style="331"/>
    <col min="12034" max="12035" width="8.85546875" style="331" customWidth="1"/>
    <col min="12036" max="12036" width="64.140625" style="331" customWidth="1"/>
    <col min="12037" max="12037" width="16" style="331" customWidth="1"/>
    <col min="12038" max="12038" width="13" style="331" customWidth="1"/>
    <col min="12039" max="12039" width="12.42578125" style="331" customWidth="1"/>
    <col min="12040" max="12040" width="12.140625" style="331" customWidth="1"/>
    <col min="12041" max="12289" width="9.140625" style="331"/>
    <col min="12290" max="12291" width="8.85546875" style="331" customWidth="1"/>
    <col min="12292" max="12292" width="64.140625" style="331" customWidth="1"/>
    <col min="12293" max="12293" width="16" style="331" customWidth="1"/>
    <col min="12294" max="12294" width="13" style="331" customWidth="1"/>
    <col min="12295" max="12295" width="12.42578125" style="331" customWidth="1"/>
    <col min="12296" max="12296" width="12.140625" style="331" customWidth="1"/>
    <col min="12297" max="12545" width="9.140625" style="331"/>
    <col min="12546" max="12547" width="8.85546875" style="331" customWidth="1"/>
    <col min="12548" max="12548" width="64.140625" style="331" customWidth="1"/>
    <col min="12549" max="12549" width="16" style="331" customWidth="1"/>
    <col min="12550" max="12550" width="13" style="331" customWidth="1"/>
    <col min="12551" max="12551" width="12.42578125" style="331" customWidth="1"/>
    <col min="12552" max="12552" width="12.140625" style="331" customWidth="1"/>
    <col min="12553" max="12801" width="9.140625" style="331"/>
    <col min="12802" max="12803" width="8.85546875" style="331" customWidth="1"/>
    <col min="12804" max="12804" width="64.140625" style="331" customWidth="1"/>
    <col min="12805" max="12805" width="16" style="331" customWidth="1"/>
    <col min="12806" max="12806" width="13" style="331" customWidth="1"/>
    <col min="12807" max="12807" width="12.42578125" style="331" customWidth="1"/>
    <col min="12808" max="12808" width="12.140625" style="331" customWidth="1"/>
    <col min="12809" max="13057" width="9.140625" style="331"/>
    <col min="13058" max="13059" width="8.85546875" style="331" customWidth="1"/>
    <col min="13060" max="13060" width="64.140625" style="331" customWidth="1"/>
    <col min="13061" max="13061" width="16" style="331" customWidth="1"/>
    <col min="13062" max="13062" width="13" style="331" customWidth="1"/>
    <col min="13063" max="13063" width="12.42578125" style="331" customWidth="1"/>
    <col min="13064" max="13064" width="12.140625" style="331" customWidth="1"/>
    <col min="13065" max="13313" width="9.140625" style="331"/>
    <col min="13314" max="13315" width="8.85546875" style="331" customWidth="1"/>
    <col min="13316" max="13316" width="64.140625" style="331" customWidth="1"/>
    <col min="13317" max="13317" width="16" style="331" customWidth="1"/>
    <col min="13318" max="13318" width="13" style="331" customWidth="1"/>
    <col min="13319" max="13319" width="12.42578125" style="331" customWidth="1"/>
    <col min="13320" max="13320" width="12.140625" style="331" customWidth="1"/>
    <col min="13321" max="13569" width="9.140625" style="331"/>
    <col min="13570" max="13571" width="8.85546875" style="331" customWidth="1"/>
    <col min="13572" max="13572" width="64.140625" style="331" customWidth="1"/>
    <col min="13573" max="13573" width="16" style="331" customWidth="1"/>
    <col min="13574" max="13574" width="13" style="331" customWidth="1"/>
    <col min="13575" max="13575" width="12.42578125" style="331" customWidth="1"/>
    <col min="13576" max="13576" width="12.140625" style="331" customWidth="1"/>
    <col min="13577" max="13825" width="9.140625" style="331"/>
    <col min="13826" max="13827" width="8.85546875" style="331" customWidth="1"/>
    <col min="13828" max="13828" width="64.140625" style="331" customWidth="1"/>
    <col min="13829" max="13829" width="16" style="331" customWidth="1"/>
    <col min="13830" max="13830" width="13" style="331" customWidth="1"/>
    <col min="13831" max="13831" width="12.42578125" style="331" customWidth="1"/>
    <col min="13832" max="13832" width="12.140625" style="331" customWidth="1"/>
    <col min="13833" max="14081" width="9.140625" style="331"/>
    <col min="14082" max="14083" width="8.85546875" style="331" customWidth="1"/>
    <col min="14084" max="14084" width="64.140625" style="331" customWidth="1"/>
    <col min="14085" max="14085" width="16" style="331" customWidth="1"/>
    <col min="14086" max="14086" width="13" style="331" customWidth="1"/>
    <col min="14087" max="14087" width="12.42578125" style="331" customWidth="1"/>
    <col min="14088" max="14088" width="12.140625" style="331" customWidth="1"/>
    <col min="14089" max="14337" width="9.140625" style="331"/>
    <col min="14338" max="14339" width="8.85546875" style="331" customWidth="1"/>
    <col min="14340" max="14340" width="64.140625" style="331" customWidth="1"/>
    <col min="14341" max="14341" width="16" style="331" customWidth="1"/>
    <col min="14342" max="14342" width="13" style="331" customWidth="1"/>
    <col min="14343" max="14343" width="12.42578125" style="331" customWidth="1"/>
    <col min="14344" max="14344" width="12.140625" style="331" customWidth="1"/>
    <col min="14345" max="14593" width="9.140625" style="331"/>
    <col min="14594" max="14595" width="8.85546875" style="331" customWidth="1"/>
    <col min="14596" max="14596" width="64.140625" style="331" customWidth="1"/>
    <col min="14597" max="14597" width="16" style="331" customWidth="1"/>
    <col min="14598" max="14598" width="13" style="331" customWidth="1"/>
    <col min="14599" max="14599" width="12.42578125" style="331" customWidth="1"/>
    <col min="14600" max="14600" width="12.140625" style="331" customWidth="1"/>
    <col min="14601" max="14849" width="9.140625" style="331"/>
    <col min="14850" max="14851" width="8.85546875" style="331" customWidth="1"/>
    <col min="14852" max="14852" width="64.140625" style="331" customWidth="1"/>
    <col min="14853" max="14853" width="16" style="331" customWidth="1"/>
    <col min="14854" max="14854" width="13" style="331" customWidth="1"/>
    <col min="14855" max="14855" width="12.42578125" style="331" customWidth="1"/>
    <col min="14856" max="14856" width="12.140625" style="331" customWidth="1"/>
    <col min="14857" max="15105" width="9.140625" style="331"/>
    <col min="15106" max="15107" width="8.85546875" style="331" customWidth="1"/>
    <col min="15108" max="15108" width="64.140625" style="331" customWidth="1"/>
    <col min="15109" max="15109" width="16" style="331" customWidth="1"/>
    <col min="15110" max="15110" width="13" style="331" customWidth="1"/>
    <col min="15111" max="15111" width="12.42578125" style="331" customWidth="1"/>
    <col min="15112" max="15112" width="12.140625" style="331" customWidth="1"/>
    <col min="15113" max="15361" width="9.140625" style="331"/>
    <col min="15362" max="15363" width="8.85546875" style="331" customWidth="1"/>
    <col min="15364" max="15364" width="64.140625" style="331" customWidth="1"/>
    <col min="15365" max="15365" width="16" style="331" customWidth="1"/>
    <col min="15366" max="15366" width="13" style="331" customWidth="1"/>
    <col min="15367" max="15367" width="12.42578125" style="331" customWidth="1"/>
    <col min="15368" max="15368" width="12.140625" style="331" customWidth="1"/>
    <col min="15369" max="15617" width="9.140625" style="331"/>
    <col min="15618" max="15619" width="8.85546875" style="331" customWidth="1"/>
    <col min="15620" max="15620" width="64.140625" style="331" customWidth="1"/>
    <col min="15621" max="15621" width="16" style="331" customWidth="1"/>
    <col min="15622" max="15622" width="13" style="331" customWidth="1"/>
    <col min="15623" max="15623" width="12.42578125" style="331" customWidth="1"/>
    <col min="15624" max="15624" width="12.140625" style="331" customWidth="1"/>
    <col min="15625" max="15873" width="9.140625" style="331"/>
    <col min="15874" max="15875" width="8.85546875" style="331" customWidth="1"/>
    <col min="15876" max="15876" width="64.140625" style="331" customWidth="1"/>
    <col min="15877" max="15877" width="16" style="331" customWidth="1"/>
    <col min="15878" max="15878" width="13" style="331" customWidth="1"/>
    <col min="15879" max="15879" width="12.42578125" style="331" customWidth="1"/>
    <col min="15880" max="15880" width="12.140625" style="331" customWidth="1"/>
    <col min="15881" max="16129" width="9.140625" style="331"/>
    <col min="16130" max="16131" width="8.85546875" style="331" customWidth="1"/>
    <col min="16132" max="16132" width="64.140625" style="331" customWidth="1"/>
    <col min="16133" max="16133" width="16" style="331" customWidth="1"/>
    <col min="16134" max="16134" width="13" style="331" customWidth="1"/>
    <col min="16135" max="16135" width="12.42578125" style="331" customWidth="1"/>
    <col min="16136" max="16136" width="12.140625" style="331" customWidth="1"/>
    <col min="16137" max="16384" width="9.140625" style="331"/>
  </cols>
  <sheetData>
    <row r="1" spans="1:14" s="333" customFormat="1" ht="12.75" x14ac:dyDescent="0.2">
      <c r="A1" s="984" t="s">
        <v>1647</v>
      </c>
      <c r="B1" s="984"/>
      <c r="C1" s="984"/>
      <c r="D1" s="984"/>
      <c r="E1" s="984"/>
      <c r="F1" s="984"/>
      <c r="G1" s="984"/>
      <c r="H1" s="984"/>
      <c r="I1" s="984"/>
      <c r="J1" s="984"/>
      <c r="K1" s="984"/>
      <c r="L1" s="984"/>
      <c r="M1" s="984"/>
      <c r="N1" s="984"/>
    </row>
    <row r="2" spans="1:14" s="333" customFormat="1" ht="12.75" x14ac:dyDescent="0.2"/>
    <row r="3" spans="1:14" s="333" customFormat="1" ht="14.25" x14ac:dyDescent="0.2">
      <c r="A3" s="985" t="s">
        <v>1328</v>
      </c>
      <c r="B3" s="985"/>
      <c r="C3" s="985"/>
      <c r="D3" s="985"/>
      <c r="E3" s="985"/>
      <c r="F3" s="985"/>
      <c r="G3" s="985"/>
    </row>
    <row r="4" spans="1:14" s="333" customFormat="1" ht="14.25" x14ac:dyDescent="0.2">
      <c r="A4" s="985" t="s">
        <v>1464</v>
      </c>
      <c r="B4" s="985"/>
      <c r="C4" s="985"/>
      <c r="D4" s="985"/>
      <c r="E4" s="985"/>
      <c r="F4" s="985"/>
      <c r="G4" s="985"/>
    </row>
    <row r="5" spans="1:14" s="333" customFormat="1" x14ac:dyDescent="0.25">
      <c r="A5" s="381"/>
      <c r="B5" s="381"/>
      <c r="C5" s="381"/>
    </row>
    <row r="6" spans="1:14" s="333" customFormat="1" ht="12.75" x14ac:dyDescent="0.2"/>
    <row r="7" spans="1:14" s="333" customFormat="1" ht="15.75" thickBot="1" x14ac:dyDescent="0.25">
      <c r="A7" s="999"/>
      <c r="B7" s="999"/>
      <c r="C7" s="382"/>
      <c r="F7" s="337"/>
    </row>
    <row r="8" spans="1:14" s="333" customFormat="1" x14ac:dyDescent="0.2">
      <c r="A8" s="1000"/>
      <c r="B8" s="1001"/>
      <c r="C8" s="383" t="s">
        <v>1465</v>
      </c>
      <c r="D8" s="383" t="s">
        <v>1552</v>
      </c>
      <c r="E8" s="383" t="s">
        <v>1553</v>
      </c>
      <c r="F8" s="383" t="s">
        <v>1554</v>
      </c>
      <c r="G8" s="383" t="s">
        <v>1555</v>
      </c>
      <c r="H8" s="383" t="s">
        <v>1556</v>
      </c>
    </row>
    <row r="9" spans="1:14" s="333" customFormat="1" x14ac:dyDescent="0.25">
      <c r="A9" s="997"/>
      <c r="B9" s="998"/>
      <c r="C9" s="384"/>
      <c r="D9" s="385" t="s">
        <v>1466</v>
      </c>
      <c r="E9" s="385" t="s">
        <v>1467</v>
      </c>
      <c r="F9" s="385" t="s">
        <v>1467</v>
      </c>
      <c r="G9" s="385" t="s">
        <v>1467</v>
      </c>
      <c r="H9" s="386" t="s">
        <v>1467</v>
      </c>
    </row>
    <row r="10" spans="1:14" s="391" customFormat="1" x14ac:dyDescent="0.2">
      <c r="A10" s="387" t="s">
        <v>1468</v>
      </c>
      <c r="B10" s="388"/>
      <c r="C10" s="388" t="s">
        <v>1469</v>
      </c>
      <c r="D10" s="389">
        <f>SUM(D11:D16)</f>
        <v>480800290</v>
      </c>
      <c r="E10" s="389">
        <f>SUM(E11:E16)</f>
        <v>503300000</v>
      </c>
      <c r="F10" s="389">
        <f>SUM(F11:F16)</f>
        <v>503300000</v>
      </c>
      <c r="G10" s="389">
        <f>SUM(G11:G16)</f>
        <v>503300000</v>
      </c>
      <c r="H10" s="390">
        <f>SUM(H11:H16)</f>
        <v>503300000</v>
      </c>
    </row>
    <row r="11" spans="1:14" s="333" customFormat="1" x14ac:dyDescent="0.2">
      <c r="A11" s="392"/>
      <c r="B11" s="393" t="s">
        <v>1470</v>
      </c>
      <c r="C11" s="394" t="s">
        <v>1471</v>
      </c>
      <c r="D11" s="395">
        <f>'04 Közhatalmi bevételek'!B18</f>
        <v>478000290</v>
      </c>
      <c r="E11" s="395">
        <v>501300000</v>
      </c>
      <c r="F11" s="395">
        <v>501300000</v>
      </c>
      <c r="G11" s="395">
        <v>501300000</v>
      </c>
      <c r="H11" s="396">
        <v>501300000</v>
      </c>
    </row>
    <row r="12" spans="1:14" s="333" customFormat="1" ht="30" x14ac:dyDescent="0.2">
      <c r="A12" s="392"/>
      <c r="B12" s="393" t="s">
        <v>1472</v>
      </c>
      <c r="C12" s="394" t="s">
        <v>1473</v>
      </c>
      <c r="D12" s="395">
        <v>0</v>
      </c>
      <c r="E12" s="395"/>
      <c r="F12" s="395">
        <v>0</v>
      </c>
      <c r="G12" s="395">
        <v>0</v>
      </c>
      <c r="H12" s="396">
        <v>0</v>
      </c>
    </row>
    <row r="13" spans="1:14" s="333" customFormat="1" ht="17.25" customHeight="1" x14ac:dyDescent="0.25">
      <c r="A13" s="392"/>
      <c r="B13" s="393" t="s">
        <v>1474</v>
      </c>
      <c r="C13" s="397" t="s">
        <v>1475</v>
      </c>
      <c r="D13" s="398">
        <v>0</v>
      </c>
      <c r="E13" s="398"/>
      <c r="F13" s="398">
        <v>0</v>
      </c>
      <c r="G13" s="398">
        <v>0</v>
      </c>
      <c r="H13" s="399">
        <v>0</v>
      </c>
    </row>
    <row r="14" spans="1:14" s="333" customFormat="1" ht="30" x14ac:dyDescent="0.2">
      <c r="A14" s="392"/>
      <c r="B14" s="393" t="s">
        <v>1476</v>
      </c>
      <c r="C14" s="394" t="s">
        <v>1477</v>
      </c>
      <c r="D14" s="395">
        <v>0</v>
      </c>
      <c r="E14" s="395"/>
      <c r="F14" s="395">
        <v>0</v>
      </c>
      <c r="G14" s="395">
        <v>0</v>
      </c>
      <c r="H14" s="396">
        <v>0</v>
      </c>
    </row>
    <row r="15" spans="1:14" s="333" customFormat="1" x14ac:dyDescent="0.2">
      <c r="A15" s="392"/>
      <c r="B15" s="400" t="s">
        <v>1478</v>
      </c>
      <c r="C15" s="394" t="s">
        <v>1479</v>
      </c>
      <c r="D15" s="395">
        <f>'04 Közhatalmi bevételek'!B20</f>
        <v>2800000</v>
      </c>
      <c r="E15" s="395">
        <v>2000000</v>
      </c>
      <c r="F15" s="395">
        <v>2000000</v>
      </c>
      <c r="G15" s="395">
        <v>2000000</v>
      </c>
      <c r="H15" s="396">
        <v>2000000</v>
      </c>
    </row>
    <row r="16" spans="1:14" s="333" customFormat="1" x14ac:dyDescent="0.2">
      <c r="A16" s="392"/>
      <c r="B16" s="400" t="s">
        <v>1480</v>
      </c>
      <c r="C16" s="394" t="s">
        <v>1481</v>
      </c>
      <c r="D16" s="395">
        <v>0</v>
      </c>
      <c r="E16" s="395"/>
      <c r="F16" s="395">
        <v>0</v>
      </c>
      <c r="G16" s="395">
        <v>0</v>
      </c>
      <c r="H16" s="401">
        <v>0</v>
      </c>
    </row>
    <row r="17" spans="1:8" s="391" customFormat="1" ht="31.5" customHeight="1" x14ac:dyDescent="0.2">
      <c r="A17" s="387" t="s">
        <v>1407</v>
      </c>
      <c r="B17" s="388"/>
      <c r="C17" s="388" t="s">
        <v>1482</v>
      </c>
      <c r="D17" s="402">
        <f>D10*50%</f>
        <v>240400145</v>
      </c>
      <c r="E17" s="402">
        <f>E10*50%</f>
        <v>251650000</v>
      </c>
      <c r="F17" s="402">
        <f>F10*50%</f>
        <v>251650000</v>
      </c>
      <c r="G17" s="402">
        <f>G10*50%</f>
        <v>251650000</v>
      </c>
      <c r="H17" s="403">
        <f>H10*50%</f>
        <v>251650000</v>
      </c>
    </row>
    <row r="18" spans="1:8" s="391" customFormat="1" ht="14.25" x14ac:dyDescent="0.2">
      <c r="A18" s="404" t="s">
        <v>1409</v>
      </c>
      <c r="B18" s="405"/>
      <c r="C18" s="405" t="s">
        <v>1483</v>
      </c>
      <c r="D18" s="406">
        <f>SUM(D19:D25)</f>
        <v>0</v>
      </c>
      <c r="E18" s="406">
        <f>SUM(E19:E25)</f>
        <v>0</v>
      </c>
      <c r="F18" s="406">
        <f>SUM(F19:F25)</f>
        <v>0</v>
      </c>
      <c r="G18" s="406">
        <f>SUM(G19:G25)</f>
        <v>0</v>
      </c>
      <c r="H18" s="407">
        <f>SUM(H19:H25)</f>
        <v>0</v>
      </c>
    </row>
    <row r="19" spans="1:8" s="333" customFormat="1" x14ac:dyDescent="0.25">
      <c r="A19" s="408"/>
      <c r="B19" s="409" t="s">
        <v>1484</v>
      </c>
      <c r="C19" s="410" t="s">
        <v>1485</v>
      </c>
      <c r="D19" s="411">
        <v>0</v>
      </c>
      <c r="E19" s="411">
        <v>0</v>
      </c>
      <c r="F19" s="411">
        <v>0</v>
      </c>
      <c r="G19" s="411">
        <v>0</v>
      </c>
      <c r="H19" s="412">
        <v>0</v>
      </c>
    </row>
    <row r="20" spans="1:8" s="333" customFormat="1" x14ac:dyDescent="0.25">
      <c r="A20" s="408"/>
      <c r="B20" s="409" t="s">
        <v>1486</v>
      </c>
      <c r="C20" s="410" t="s">
        <v>1487</v>
      </c>
      <c r="D20" s="413">
        <v>0</v>
      </c>
      <c r="E20" s="413">
        <v>0</v>
      </c>
      <c r="F20" s="413">
        <v>0</v>
      </c>
      <c r="G20" s="413">
        <v>0</v>
      </c>
      <c r="H20" s="414">
        <v>0</v>
      </c>
    </row>
    <row r="21" spans="1:8" s="333" customFormat="1" x14ac:dyDescent="0.25">
      <c r="A21" s="408"/>
      <c r="B21" s="409" t="s">
        <v>1488</v>
      </c>
      <c r="C21" s="410" t="s">
        <v>1489</v>
      </c>
      <c r="D21" s="413">
        <v>0</v>
      </c>
      <c r="E21" s="413">
        <v>0</v>
      </c>
      <c r="F21" s="413">
        <v>0</v>
      </c>
      <c r="G21" s="413">
        <v>0</v>
      </c>
      <c r="H21" s="414">
        <v>0</v>
      </c>
    </row>
    <row r="22" spans="1:8" s="333" customFormat="1" x14ac:dyDescent="0.25">
      <c r="A22" s="408"/>
      <c r="B22" s="409" t="s">
        <v>1490</v>
      </c>
      <c r="C22" s="410" t="s">
        <v>1491</v>
      </c>
      <c r="D22" s="413">
        <v>0</v>
      </c>
      <c r="E22" s="413">
        <v>0</v>
      </c>
      <c r="F22" s="413">
        <v>0</v>
      </c>
      <c r="G22" s="413">
        <v>0</v>
      </c>
      <c r="H22" s="414">
        <v>0</v>
      </c>
    </row>
    <row r="23" spans="1:8" s="333" customFormat="1" x14ac:dyDescent="0.25">
      <c r="A23" s="408"/>
      <c r="B23" s="409" t="s">
        <v>1492</v>
      </c>
      <c r="C23" s="410" t="s">
        <v>1493</v>
      </c>
      <c r="D23" s="413">
        <v>0</v>
      </c>
      <c r="E23" s="413">
        <v>0</v>
      </c>
      <c r="F23" s="413">
        <v>0</v>
      </c>
      <c r="G23" s="413">
        <v>0</v>
      </c>
      <c r="H23" s="414">
        <v>0</v>
      </c>
    </row>
    <row r="24" spans="1:8" s="333" customFormat="1" x14ac:dyDescent="0.25">
      <c r="A24" s="408"/>
      <c r="B24" s="409" t="s">
        <v>1494</v>
      </c>
      <c r="C24" s="410" t="s">
        <v>1495</v>
      </c>
      <c r="D24" s="413">
        <v>0</v>
      </c>
      <c r="E24" s="413">
        <v>0</v>
      </c>
      <c r="F24" s="413">
        <v>0</v>
      </c>
      <c r="G24" s="413">
        <v>0</v>
      </c>
      <c r="H24" s="414">
        <v>0</v>
      </c>
    </row>
    <row r="25" spans="1:8" s="333" customFormat="1" x14ac:dyDescent="0.25">
      <c r="A25" s="408"/>
      <c r="B25" s="409" t="s">
        <v>1496</v>
      </c>
      <c r="C25" s="410" t="s">
        <v>1497</v>
      </c>
      <c r="D25" s="413">
        <v>0</v>
      </c>
      <c r="E25" s="413">
        <v>0</v>
      </c>
      <c r="F25" s="413">
        <v>0</v>
      </c>
      <c r="G25" s="413">
        <v>0</v>
      </c>
      <c r="H25" s="414">
        <v>0</v>
      </c>
    </row>
    <row r="26" spans="1:8" s="333" customFormat="1" ht="15.75" thickBot="1" x14ac:dyDescent="0.3">
      <c r="A26" s="415"/>
      <c r="B26" s="416"/>
      <c r="C26" s="416"/>
      <c r="D26" s="416"/>
      <c r="E26" s="416"/>
      <c r="F26" s="416"/>
      <c r="G26" s="416"/>
      <c r="H26" s="417"/>
    </row>
    <row r="27" spans="1:8" s="333" customFormat="1" x14ac:dyDescent="0.25">
      <c r="A27" s="381"/>
      <c r="B27" s="381"/>
      <c r="C27" s="381"/>
    </row>
    <row r="28" spans="1:8" s="333" customFormat="1" x14ac:dyDescent="0.25">
      <c r="A28" s="381"/>
      <c r="B28" s="381"/>
      <c r="C28" s="381"/>
    </row>
    <row r="29" spans="1:8" s="333" customFormat="1" x14ac:dyDescent="0.25">
      <c r="A29" s="381"/>
      <c r="B29" s="381"/>
      <c r="C29" s="381"/>
    </row>
    <row r="30" spans="1:8" s="333" customFormat="1" x14ac:dyDescent="0.25">
      <c r="A30" s="381"/>
      <c r="B30" s="381"/>
      <c r="C30" s="381"/>
    </row>
  </sheetData>
  <mergeCells count="6">
    <mergeCell ref="A9:B9"/>
    <mergeCell ref="A1:N1"/>
    <mergeCell ref="A3:G3"/>
    <mergeCell ref="A4:G4"/>
    <mergeCell ref="A7:B7"/>
    <mergeCell ref="A8:B8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22"/>
  <sheetViews>
    <sheetView workbookViewId="0">
      <selection activeCell="A2" sqref="A2"/>
    </sheetView>
  </sheetViews>
  <sheetFormatPr defaultRowHeight="12.75" x14ac:dyDescent="0.2"/>
  <cols>
    <col min="1" max="1" width="42.28515625" customWidth="1"/>
    <col min="2" max="3" width="19.7109375" customWidth="1"/>
  </cols>
  <sheetData>
    <row r="1" spans="1:3" x14ac:dyDescent="0.2">
      <c r="A1" s="659" t="s">
        <v>1648</v>
      </c>
      <c r="B1" s="660"/>
      <c r="C1" s="660"/>
    </row>
    <row r="2" spans="1:3" x14ac:dyDescent="0.2">
      <c r="A2" s="659"/>
      <c r="B2" s="660"/>
      <c r="C2" s="660"/>
    </row>
    <row r="3" spans="1:3" x14ac:dyDescent="0.2">
      <c r="A3" s="993" t="s">
        <v>1328</v>
      </c>
      <c r="B3" s="993"/>
      <c r="C3" s="993"/>
    </row>
    <row r="4" spans="1:3" x14ac:dyDescent="0.2">
      <c r="A4" s="994" t="s">
        <v>1600</v>
      </c>
      <c r="B4" s="994"/>
      <c r="C4" s="994"/>
    </row>
    <row r="5" spans="1:3" x14ac:dyDescent="0.2">
      <c r="A5" s="994" t="s">
        <v>1627</v>
      </c>
      <c r="B5" s="994"/>
      <c r="C5" s="994"/>
    </row>
    <row r="6" spans="1:3" x14ac:dyDescent="0.2">
      <c r="A6" s="675"/>
      <c r="B6" s="675"/>
      <c r="C6" s="436"/>
    </row>
    <row r="7" spans="1:3" x14ac:dyDescent="0.2">
      <c r="A7" s="994" t="s">
        <v>1408</v>
      </c>
      <c r="B7" s="994"/>
      <c r="C7" s="994"/>
    </row>
    <row r="8" spans="1:3" x14ac:dyDescent="0.2">
      <c r="A8" s="661"/>
      <c r="B8" s="660"/>
      <c r="C8" s="660"/>
    </row>
    <row r="9" spans="1:3" ht="13.5" thickBot="1" x14ac:dyDescent="0.25">
      <c r="A9" s="660"/>
      <c r="B9" s="662"/>
      <c r="C9" s="662"/>
    </row>
    <row r="10" spans="1:3" ht="25.5" x14ac:dyDescent="0.2">
      <c r="A10" s="663" t="s">
        <v>1391</v>
      </c>
      <c r="B10" s="664" t="s">
        <v>1522</v>
      </c>
      <c r="C10" s="664" t="s">
        <v>1567</v>
      </c>
    </row>
    <row r="11" spans="1:3" x14ac:dyDescent="0.2">
      <c r="A11" s="665" t="s">
        <v>1448</v>
      </c>
      <c r="B11" s="666">
        <v>85000000</v>
      </c>
      <c r="C11" s="666">
        <v>85000000</v>
      </c>
    </row>
    <row r="12" spans="1:3" x14ac:dyDescent="0.2">
      <c r="A12" s="665" t="s">
        <v>1450</v>
      </c>
      <c r="B12" s="666">
        <v>60000000</v>
      </c>
      <c r="C12" s="666">
        <v>388317802</v>
      </c>
    </row>
    <row r="13" spans="1:3" x14ac:dyDescent="0.2">
      <c r="A13" s="665" t="s">
        <v>1601</v>
      </c>
      <c r="B13" s="666">
        <v>0</v>
      </c>
      <c r="C13" s="666">
        <v>0</v>
      </c>
    </row>
    <row r="14" spans="1:3" x14ac:dyDescent="0.2">
      <c r="A14" s="665" t="s">
        <v>1602</v>
      </c>
      <c r="B14" s="667">
        <v>23000000</v>
      </c>
      <c r="C14" s="667">
        <v>23000000</v>
      </c>
    </row>
    <row r="15" spans="1:3" x14ac:dyDescent="0.2">
      <c r="A15" s="665" t="s">
        <v>1603</v>
      </c>
      <c r="B15" s="667">
        <v>0</v>
      </c>
      <c r="C15" s="667">
        <v>0</v>
      </c>
    </row>
    <row r="16" spans="1:3" x14ac:dyDescent="0.2">
      <c r="A16" s="665" t="s">
        <v>1604</v>
      </c>
      <c r="B16" s="667">
        <v>310000290</v>
      </c>
      <c r="C16" s="667">
        <v>310000290</v>
      </c>
    </row>
    <row r="17" spans="1:3" x14ac:dyDescent="0.2">
      <c r="A17" s="665" t="s">
        <v>1605</v>
      </c>
      <c r="B17" s="668">
        <v>0</v>
      </c>
      <c r="C17" s="668">
        <v>0</v>
      </c>
    </row>
    <row r="18" spans="1:3" ht="13.5" thickBot="1" x14ac:dyDescent="0.25">
      <c r="A18" s="669" t="s">
        <v>1606</v>
      </c>
      <c r="B18" s="670">
        <f>SUM(B11:B17)</f>
        <v>478000290</v>
      </c>
      <c r="C18" s="670">
        <f>SUM(C11:C17)</f>
        <v>806318092</v>
      </c>
    </row>
    <row r="19" spans="1:3" x14ac:dyDescent="0.2">
      <c r="A19" s="671" t="s">
        <v>1607</v>
      </c>
      <c r="B19" s="672">
        <v>22000000</v>
      </c>
      <c r="C19" s="672">
        <v>22000000</v>
      </c>
    </row>
    <row r="20" spans="1:3" x14ac:dyDescent="0.2">
      <c r="A20" s="665" t="s">
        <v>1608</v>
      </c>
      <c r="B20" s="666">
        <v>2800000</v>
      </c>
      <c r="C20" s="666">
        <v>14327435</v>
      </c>
    </row>
    <row r="21" spans="1:3" x14ac:dyDescent="0.2">
      <c r="A21" s="665" t="s">
        <v>1609</v>
      </c>
      <c r="B21" s="666">
        <v>500000</v>
      </c>
      <c r="C21" s="666">
        <v>500000</v>
      </c>
    </row>
    <row r="22" spans="1:3" ht="13.5" thickBot="1" x14ac:dyDescent="0.25">
      <c r="A22" s="673" t="s">
        <v>1610</v>
      </c>
      <c r="B22" s="674">
        <f>SUM(B18:B21)</f>
        <v>503300290</v>
      </c>
      <c r="C22" s="674">
        <f>SUM(C18:C21)</f>
        <v>843145527</v>
      </c>
    </row>
  </sheetData>
  <mergeCells count="4">
    <mergeCell ref="A3:C3"/>
    <mergeCell ref="A4:C4"/>
    <mergeCell ref="A5:C5"/>
    <mergeCell ref="A7:C7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436"/>
  <sheetViews>
    <sheetView view="pageBreakPreview" zoomScale="85" zoomScaleNormal="100" zoomScaleSheetLayoutView="85" workbookViewId="0">
      <selection activeCell="A2" sqref="A2"/>
    </sheetView>
  </sheetViews>
  <sheetFormatPr defaultColWidth="9.140625" defaultRowHeight="15" x14ac:dyDescent="0.2"/>
  <cols>
    <col min="1" max="1" width="38.5703125" style="788" customWidth="1"/>
    <col min="2" max="2" width="14.140625" style="788" bestFit="1" customWidth="1"/>
    <col min="3" max="4" width="12.7109375" style="788" bestFit="1" customWidth="1"/>
    <col min="5" max="5" width="11.42578125" style="788" bestFit="1" customWidth="1"/>
    <col min="6" max="6" width="11.140625" style="788" customWidth="1"/>
    <col min="7" max="7" width="10.5703125" style="788" customWidth="1"/>
    <col min="8" max="9" width="14.140625" style="789" bestFit="1" customWidth="1"/>
    <col min="10" max="10" width="12.28515625" style="789" bestFit="1" customWidth="1"/>
    <col min="11" max="11" width="12.7109375" style="789" bestFit="1" customWidth="1"/>
    <col min="12" max="12" width="11.7109375" style="789" customWidth="1"/>
    <col min="13" max="13" width="14.140625" style="788" customWidth="1"/>
    <col min="14" max="14" width="13.5703125" style="788" bestFit="1" customWidth="1"/>
    <col min="15" max="15" width="12.7109375" style="788" bestFit="1" customWidth="1"/>
    <col min="16" max="16384" width="9.140625" style="788"/>
  </cols>
  <sheetData>
    <row r="1" spans="1:15" x14ac:dyDescent="0.2">
      <c r="A1" s="659" t="s">
        <v>1649</v>
      </c>
      <c r="B1" s="660"/>
      <c r="C1" s="660"/>
    </row>
    <row r="2" spans="1:15" x14ac:dyDescent="0.2">
      <c r="A2" s="659"/>
      <c r="B2" s="660"/>
      <c r="C2" s="660"/>
    </row>
    <row r="3" spans="1:15" x14ac:dyDescent="0.2">
      <c r="A3" s="1002" t="s">
        <v>1328</v>
      </c>
      <c r="B3" s="1002"/>
      <c r="C3" s="1002"/>
      <c r="D3" s="1002"/>
      <c r="E3" s="1002"/>
      <c r="F3" s="1002"/>
      <c r="G3" s="1002"/>
      <c r="H3" s="1002"/>
      <c r="I3" s="1002"/>
      <c r="J3" s="1002"/>
      <c r="K3" s="1002"/>
      <c r="L3" s="1002"/>
      <c r="M3" s="1002"/>
    </row>
    <row r="4" spans="1:15" x14ac:dyDescent="0.2">
      <c r="A4" s="1003" t="s">
        <v>1600</v>
      </c>
      <c r="B4" s="1003"/>
      <c r="C4" s="1003"/>
      <c r="D4" s="1003"/>
      <c r="E4" s="1003"/>
      <c r="F4" s="1003"/>
      <c r="G4" s="1003"/>
      <c r="H4" s="1003"/>
      <c r="I4" s="1003"/>
      <c r="J4" s="1003"/>
      <c r="K4" s="1003"/>
      <c r="L4" s="1003"/>
      <c r="M4" s="1003"/>
    </row>
    <row r="5" spans="1:15" x14ac:dyDescent="0.2">
      <c r="A5" s="1003" t="s">
        <v>1627</v>
      </c>
      <c r="B5" s="1003"/>
      <c r="C5" s="1003"/>
      <c r="D5" s="1003"/>
      <c r="E5" s="1003"/>
      <c r="F5" s="1003"/>
      <c r="G5" s="1003"/>
      <c r="H5" s="1003"/>
      <c r="I5" s="1003"/>
      <c r="J5" s="1003"/>
      <c r="K5" s="1003"/>
      <c r="L5" s="1003"/>
      <c r="M5" s="1003"/>
    </row>
    <row r="6" spans="1:15" x14ac:dyDescent="0.2">
      <c r="A6" s="675"/>
      <c r="B6" s="675"/>
      <c r="C6" s="675"/>
    </row>
    <row r="7" spans="1:15" x14ac:dyDescent="0.2">
      <c r="A7" s="675"/>
      <c r="B7" s="675"/>
      <c r="C7" s="675"/>
      <c r="F7" s="538" t="s">
        <v>1628</v>
      </c>
    </row>
    <row r="8" spans="1:15" ht="15.75" thickBot="1" x14ac:dyDescent="0.25"/>
    <row r="9" spans="1:15" ht="33.75" customHeight="1" thickBot="1" x14ac:dyDescent="0.25">
      <c r="A9" s="1004" t="s">
        <v>1196</v>
      </c>
      <c r="B9" s="1007" t="s">
        <v>1376</v>
      </c>
      <c r="C9" s="1008"/>
      <c r="D9" s="1008"/>
      <c r="E9" s="1008"/>
      <c r="F9" s="1008"/>
      <c r="G9" s="1009"/>
      <c r="H9" s="1010" t="s">
        <v>1377</v>
      </c>
      <c r="I9" s="1011"/>
      <c r="J9" s="1011"/>
      <c r="K9" s="1011"/>
      <c r="L9" s="1011"/>
      <c r="M9" s="1012"/>
    </row>
    <row r="10" spans="1:15" ht="24" customHeight="1" x14ac:dyDescent="0.2">
      <c r="A10" s="1005"/>
      <c r="B10" s="1013" t="s">
        <v>1197</v>
      </c>
      <c r="C10" s="1014"/>
      <c r="D10" s="1015"/>
      <c r="E10" s="1013" t="s">
        <v>1198</v>
      </c>
      <c r="F10" s="1016"/>
      <c r="G10" s="1017"/>
      <c r="H10" s="1013" t="s">
        <v>1197</v>
      </c>
      <c r="I10" s="1014"/>
      <c r="J10" s="1015"/>
      <c r="K10" s="1013" t="s">
        <v>1198</v>
      </c>
      <c r="L10" s="1016"/>
      <c r="M10" s="1017"/>
    </row>
    <row r="11" spans="1:15" s="685" customFormat="1" ht="42.75" customHeight="1" thickBot="1" x14ac:dyDescent="0.25">
      <c r="A11" s="1006"/>
      <c r="B11" s="790" t="s">
        <v>1199</v>
      </c>
      <c r="C11" s="791" t="s">
        <v>1200</v>
      </c>
      <c r="D11" s="792" t="s">
        <v>1201</v>
      </c>
      <c r="E11" s="793" t="s">
        <v>1202</v>
      </c>
      <c r="F11" s="794" t="s">
        <v>1203</v>
      </c>
      <c r="G11" s="795" t="s">
        <v>1204</v>
      </c>
      <c r="H11" s="790" t="s">
        <v>1199</v>
      </c>
      <c r="I11" s="791" t="s">
        <v>1200</v>
      </c>
      <c r="J11" s="792" t="s">
        <v>1201</v>
      </c>
      <c r="K11" s="796" t="s">
        <v>1202</v>
      </c>
      <c r="L11" s="794" t="s">
        <v>1203</v>
      </c>
      <c r="M11" s="795" t="s">
        <v>1204</v>
      </c>
    </row>
    <row r="12" spans="1:15" s="685" customFormat="1" ht="31.5" customHeight="1" thickBot="1" x14ac:dyDescent="0.25">
      <c r="A12" s="797" t="s">
        <v>1205</v>
      </c>
      <c r="B12" s="798">
        <f t="shared" ref="B12:G12" si="0">SUM(B13:B15)</f>
        <v>10916000</v>
      </c>
      <c r="C12" s="799">
        <f t="shared" si="0"/>
        <v>8595275.5905511808</v>
      </c>
      <c r="D12" s="800">
        <f t="shared" si="0"/>
        <v>2320724.4094488188</v>
      </c>
      <c r="E12" s="798">
        <f t="shared" si="0"/>
        <v>1093000</v>
      </c>
      <c r="F12" s="799">
        <f t="shared" si="0"/>
        <v>0</v>
      </c>
      <c r="G12" s="800">
        <f t="shared" si="0"/>
        <v>9823000</v>
      </c>
      <c r="H12" s="798">
        <f t="shared" ref="H12:M12" si="1">SUM(H13:H15)</f>
        <v>172244186</v>
      </c>
      <c r="I12" s="799">
        <f t="shared" si="1"/>
        <v>135731642.5905512</v>
      </c>
      <c r="J12" s="799">
        <f t="shared" si="1"/>
        <v>36512543.409448817</v>
      </c>
      <c r="K12" s="801">
        <f t="shared" si="1"/>
        <v>13540459</v>
      </c>
      <c r="L12" s="802">
        <f t="shared" si="1"/>
        <v>0</v>
      </c>
      <c r="M12" s="824">
        <f t="shared" si="1"/>
        <v>158703727</v>
      </c>
    </row>
    <row r="13" spans="1:15" s="687" customFormat="1" ht="65.25" customHeight="1" x14ac:dyDescent="0.2">
      <c r="A13" s="803" t="s">
        <v>1551</v>
      </c>
      <c r="B13" s="804">
        <v>10916000</v>
      </c>
      <c r="C13" s="805">
        <f>B13/1.27</f>
        <v>8595275.5905511808</v>
      </c>
      <c r="D13" s="806">
        <f>C13*27%</f>
        <v>2320724.4094488188</v>
      </c>
      <c r="E13" s="804">
        <v>1093000</v>
      </c>
      <c r="F13" s="807"/>
      <c r="G13" s="806">
        <v>9823000</v>
      </c>
      <c r="H13" s="804">
        <v>10916000</v>
      </c>
      <c r="I13" s="807">
        <f>H13/1.27</f>
        <v>8595275.5905511808</v>
      </c>
      <c r="J13" s="806">
        <f>I13*27%</f>
        <v>2320724.4094488188</v>
      </c>
      <c r="K13" s="804">
        <v>1093000</v>
      </c>
      <c r="L13" s="807">
        <v>0</v>
      </c>
      <c r="M13" s="806">
        <v>9823000</v>
      </c>
      <c r="N13" s="808">
        <f t="shared" ref="N13:N14" si="2">SUM(K13:M13)</f>
        <v>10916000</v>
      </c>
      <c r="O13" s="809">
        <f>SUM(I13:J13)</f>
        <v>10916000</v>
      </c>
    </row>
    <row r="14" spans="1:15" s="687" customFormat="1" ht="65.25" customHeight="1" x14ac:dyDescent="0.2">
      <c r="A14" s="810" t="s">
        <v>1549</v>
      </c>
      <c r="B14" s="811">
        <v>0</v>
      </c>
      <c r="C14" s="812">
        <v>0</v>
      </c>
      <c r="D14" s="813">
        <v>0</v>
      </c>
      <c r="E14" s="814">
        <v>0</v>
      </c>
      <c r="F14" s="815">
        <v>0</v>
      </c>
      <c r="G14" s="816">
        <v>0</v>
      </c>
      <c r="H14" s="814">
        <v>104880727</v>
      </c>
      <c r="I14" s="815">
        <v>82689549</v>
      </c>
      <c r="J14" s="816">
        <v>22191178</v>
      </c>
      <c r="K14" s="814">
        <v>0</v>
      </c>
      <c r="L14" s="815">
        <v>0</v>
      </c>
      <c r="M14" s="816">
        <v>104880727</v>
      </c>
      <c r="N14" s="808">
        <f t="shared" si="2"/>
        <v>104880727</v>
      </c>
      <c r="O14" s="809">
        <f t="shared" ref="O14:O15" si="3">SUM(I14:J14)</f>
        <v>104880727</v>
      </c>
    </row>
    <row r="15" spans="1:15" s="808" customFormat="1" ht="65.25" customHeight="1" thickBot="1" x14ac:dyDescent="0.25">
      <c r="A15" s="817" t="s">
        <v>1550</v>
      </c>
      <c r="B15" s="818">
        <v>0</v>
      </c>
      <c r="C15" s="819">
        <v>0</v>
      </c>
      <c r="D15" s="820">
        <v>0</v>
      </c>
      <c r="E15" s="821">
        <v>0</v>
      </c>
      <c r="F15" s="822">
        <v>0</v>
      </c>
      <c r="G15" s="823">
        <v>0</v>
      </c>
      <c r="H15" s="821">
        <v>56447459</v>
      </c>
      <c r="I15" s="822">
        <v>44446818</v>
      </c>
      <c r="J15" s="823">
        <v>12000641</v>
      </c>
      <c r="K15" s="821">
        <v>12447459</v>
      </c>
      <c r="L15" s="822">
        <v>0</v>
      </c>
      <c r="M15" s="823">
        <v>44000000</v>
      </c>
      <c r="N15" s="808">
        <f>SUM(K15:M15)</f>
        <v>56447459</v>
      </c>
      <c r="O15" s="809">
        <f t="shared" si="3"/>
        <v>56447459</v>
      </c>
    </row>
    <row r="16" spans="1:15" x14ac:dyDescent="0.2">
      <c r="B16" s="789"/>
      <c r="C16" s="789"/>
      <c r="D16" s="789"/>
      <c r="E16" s="789"/>
      <c r="F16" s="789"/>
      <c r="G16" s="789"/>
      <c r="H16" s="788"/>
      <c r="I16" s="788"/>
      <c r="J16" s="788"/>
      <c r="K16" s="788"/>
      <c r="L16" s="788"/>
    </row>
    <row r="17" spans="2:12" x14ac:dyDescent="0.2">
      <c r="B17" s="789"/>
      <c r="C17" s="789"/>
      <c r="D17" s="789"/>
      <c r="E17" s="789"/>
      <c r="F17" s="789"/>
      <c r="G17" s="789"/>
      <c r="H17" s="788"/>
      <c r="I17" s="788"/>
      <c r="J17" s="788"/>
      <c r="K17" s="788"/>
      <c r="L17" s="788"/>
    </row>
    <row r="18" spans="2:12" x14ac:dyDescent="0.2">
      <c r="B18" s="789"/>
      <c r="C18" s="789"/>
      <c r="D18" s="789"/>
      <c r="E18" s="789"/>
      <c r="F18" s="789"/>
      <c r="G18" s="789"/>
      <c r="H18" s="788"/>
      <c r="I18" s="788"/>
      <c r="J18" s="788"/>
      <c r="K18" s="788"/>
      <c r="L18" s="788"/>
    </row>
    <row r="19" spans="2:12" x14ac:dyDescent="0.2">
      <c r="B19" s="789"/>
      <c r="C19" s="789"/>
      <c r="D19" s="789"/>
      <c r="E19" s="789"/>
      <c r="F19" s="789"/>
      <c r="G19" s="789"/>
      <c r="H19" s="788"/>
      <c r="I19" s="788"/>
      <c r="J19" s="788"/>
      <c r="K19" s="788"/>
      <c r="L19" s="788"/>
    </row>
    <row r="20" spans="2:12" x14ac:dyDescent="0.2">
      <c r="B20" s="789"/>
      <c r="C20" s="789"/>
      <c r="D20" s="789"/>
      <c r="E20" s="789"/>
      <c r="F20" s="789"/>
      <c r="G20" s="789"/>
      <c r="H20" s="788"/>
      <c r="I20" s="788"/>
      <c r="J20" s="788"/>
      <c r="K20" s="788"/>
      <c r="L20" s="788"/>
    </row>
    <row r="21" spans="2:12" x14ac:dyDescent="0.2">
      <c r="B21" s="789"/>
      <c r="C21" s="789"/>
      <c r="D21" s="789"/>
      <c r="E21" s="789"/>
      <c r="F21" s="789"/>
      <c r="G21" s="789"/>
      <c r="H21" s="788"/>
      <c r="I21" s="788"/>
      <c r="J21" s="788"/>
      <c r="K21" s="788"/>
      <c r="L21" s="788"/>
    </row>
    <row r="22" spans="2:12" x14ac:dyDescent="0.2">
      <c r="B22" s="789"/>
      <c r="C22" s="789"/>
      <c r="D22" s="789"/>
      <c r="E22" s="789"/>
      <c r="F22" s="789"/>
      <c r="G22" s="789"/>
      <c r="H22" s="788"/>
      <c r="I22" s="788"/>
      <c r="J22" s="788"/>
      <c r="K22" s="788"/>
      <c r="L22" s="788"/>
    </row>
    <row r="23" spans="2:12" x14ac:dyDescent="0.2">
      <c r="B23" s="789"/>
      <c r="C23" s="789"/>
      <c r="D23" s="789"/>
      <c r="E23" s="789"/>
      <c r="F23" s="789"/>
      <c r="G23" s="789"/>
      <c r="H23" s="788"/>
      <c r="I23" s="788"/>
      <c r="J23" s="788"/>
      <c r="K23" s="788"/>
      <c r="L23" s="788"/>
    </row>
    <row r="24" spans="2:12" x14ac:dyDescent="0.2">
      <c r="B24" s="789"/>
      <c r="C24" s="789"/>
      <c r="D24" s="789"/>
      <c r="E24" s="789"/>
      <c r="F24" s="789"/>
      <c r="G24" s="789"/>
      <c r="H24" s="788"/>
      <c r="I24" s="788"/>
      <c r="J24" s="788"/>
      <c r="K24" s="788"/>
      <c r="L24" s="788"/>
    </row>
    <row r="25" spans="2:12" x14ac:dyDescent="0.2">
      <c r="B25" s="789"/>
      <c r="C25" s="789"/>
      <c r="D25" s="789"/>
      <c r="E25" s="789"/>
      <c r="F25" s="789"/>
      <c r="G25" s="789"/>
      <c r="H25" s="788"/>
      <c r="I25" s="788"/>
      <c r="J25" s="788"/>
      <c r="K25" s="788"/>
      <c r="L25" s="788"/>
    </row>
    <row r="26" spans="2:12" x14ac:dyDescent="0.2">
      <c r="B26" s="789"/>
      <c r="C26" s="789"/>
      <c r="D26" s="789"/>
      <c r="E26" s="789"/>
      <c r="F26" s="789"/>
      <c r="G26" s="789"/>
      <c r="H26" s="788"/>
      <c r="I26" s="788"/>
      <c r="J26" s="788"/>
      <c r="K26" s="788"/>
      <c r="L26" s="788"/>
    </row>
    <row r="27" spans="2:12" x14ac:dyDescent="0.2">
      <c r="B27" s="789"/>
      <c r="C27" s="789"/>
      <c r="D27" s="789"/>
      <c r="E27" s="789"/>
      <c r="F27" s="789"/>
      <c r="G27" s="789"/>
      <c r="H27" s="788"/>
      <c r="I27" s="788"/>
      <c r="J27" s="788"/>
      <c r="K27" s="788"/>
      <c r="L27" s="788"/>
    </row>
    <row r="28" spans="2:12" x14ac:dyDescent="0.2">
      <c r="B28" s="789"/>
      <c r="C28" s="789"/>
      <c r="D28" s="789"/>
      <c r="E28" s="789"/>
      <c r="F28" s="789"/>
      <c r="G28" s="789"/>
      <c r="H28" s="788"/>
      <c r="I28" s="788"/>
      <c r="J28" s="788"/>
      <c r="K28" s="788"/>
      <c r="L28" s="788"/>
    </row>
    <row r="29" spans="2:12" x14ac:dyDescent="0.2">
      <c r="B29" s="789"/>
      <c r="C29" s="789"/>
      <c r="D29" s="789"/>
      <c r="E29" s="789"/>
      <c r="F29" s="789"/>
      <c r="G29" s="789"/>
      <c r="H29" s="788"/>
      <c r="I29" s="788"/>
      <c r="J29" s="788"/>
      <c r="K29" s="788"/>
      <c r="L29" s="788"/>
    </row>
    <row r="30" spans="2:12" x14ac:dyDescent="0.2">
      <c r="B30" s="789"/>
      <c r="C30" s="789"/>
      <c r="D30" s="789"/>
      <c r="E30" s="789"/>
      <c r="F30" s="789"/>
      <c r="G30" s="789"/>
      <c r="H30" s="788"/>
      <c r="I30" s="788"/>
      <c r="J30" s="788"/>
      <c r="K30" s="788"/>
      <c r="L30" s="788"/>
    </row>
    <row r="31" spans="2:12" x14ac:dyDescent="0.2">
      <c r="B31" s="789"/>
      <c r="C31" s="789"/>
      <c r="D31" s="789"/>
      <c r="E31" s="789"/>
      <c r="F31" s="789"/>
      <c r="G31" s="789"/>
      <c r="H31" s="788"/>
      <c r="I31" s="788"/>
      <c r="J31" s="788"/>
      <c r="K31" s="788"/>
      <c r="L31" s="788"/>
    </row>
    <row r="32" spans="2:12" x14ac:dyDescent="0.2">
      <c r="B32" s="789"/>
      <c r="C32" s="789"/>
      <c r="D32" s="789"/>
      <c r="E32" s="789"/>
      <c r="F32" s="789"/>
      <c r="G32" s="789"/>
      <c r="H32" s="788"/>
      <c r="I32" s="788"/>
      <c r="J32" s="788"/>
      <c r="K32" s="788"/>
      <c r="L32" s="788"/>
    </row>
    <row r="33" spans="2:12" x14ac:dyDescent="0.2">
      <c r="B33" s="789"/>
      <c r="C33" s="789"/>
      <c r="D33" s="789"/>
      <c r="E33" s="789"/>
      <c r="F33" s="789"/>
      <c r="G33" s="789"/>
      <c r="H33" s="788"/>
      <c r="I33" s="788"/>
      <c r="J33" s="788"/>
      <c r="K33" s="788"/>
      <c r="L33" s="788"/>
    </row>
    <row r="34" spans="2:12" x14ac:dyDescent="0.2">
      <c r="B34" s="789"/>
      <c r="C34" s="789"/>
      <c r="D34" s="789"/>
      <c r="E34" s="789"/>
      <c r="F34" s="789"/>
      <c r="G34" s="789"/>
      <c r="H34" s="788"/>
      <c r="I34" s="788"/>
      <c r="J34" s="788"/>
      <c r="K34" s="788"/>
      <c r="L34" s="788"/>
    </row>
    <row r="35" spans="2:12" x14ac:dyDescent="0.2">
      <c r="B35" s="789"/>
      <c r="C35" s="789"/>
      <c r="D35" s="789"/>
      <c r="E35" s="789"/>
      <c r="F35" s="789"/>
      <c r="G35" s="789"/>
      <c r="H35" s="788"/>
      <c r="I35" s="788"/>
      <c r="J35" s="788"/>
      <c r="K35" s="788"/>
      <c r="L35" s="788"/>
    </row>
    <row r="36" spans="2:12" x14ac:dyDescent="0.2">
      <c r="B36" s="789"/>
      <c r="C36" s="789"/>
      <c r="D36" s="789"/>
      <c r="E36" s="789"/>
      <c r="F36" s="789"/>
      <c r="G36" s="789"/>
      <c r="H36" s="788"/>
      <c r="I36" s="788"/>
      <c r="J36" s="788"/>
      <c r="K36" s="788"/>
      <c r="L36" s="788"/>
    </row>
    <row r="37" spans="2:12" x14ac:dyDescent="0.2">
      <c r="B37" s="789"/>
      <c r="C37" s="789"/>
      <c r="D37" s="789"/>
      <c r="E37" s="789"/>
      <c r="F37" s="789"/>
      <c r="G37" s="789"/>
      <c r="H37" s="788"/>
      <c r="I37" s="788"/>
      <c r="J37" s="788"/>
      <c r="K37" s="788"/>
      <c r="L37" s="788"/>
    </row>
    <row r="38" spans="2:12" x14ac:dyDescent="0.2">
      <c r="B38" s="789"/>
      <c r="C38" s="789"/>
      <c r="D38" s="789"/>
      <c r="E38" s="789"/>
      <c r="F38" s="789"/>
      <c r="G38" s="789"/>
      <c r="H38" s="788"/>
      <c r="I38" s="788"/>
      <c r="J38" s="788"/>
      <c r="K38" s="788"/>
      <c r="L38" s="788"/>
    </row>
    <row r="39" spans="2:12" x14ac:dyDescent="0.2">
      <c r="B39" s="789"/>
      <c r="C39" s="789"/>
      <c r="D39" s="789"/>
      <c r="E39" s="789"/>
      <c r="F39" s="789"/>
      <c r="G39" s="789"/>
      <c r="H39" s="788"/>
      <c r="I39" s="788"/>
      <c r="J39" s="788"/>
      <c r="K39" s="788"/>
      <c r="L39" s="788"/>
    </row>
    <row r="40" spans="2:12" x14ac:dyDescent="0.2">
      <c r="B40" s="789"/>
      <c r="C40" s="789"/>
      <c r="D40" s="789"/>
      <c r="E40" s="789"/>
      <c r="F40" s="789"/>
      <c r="G40" s="789"/>
      <c r="H40" s="788"/>
      <c r="I40" s="788"/>
      <c r="J40" s="788"/>
      <c r="K40" s="788"/>
      <c r="L40" s="788"/>
    </row>
    <row r="41" spans="2:12" x14ac:dyDescent="0.2">
      <c r="B41" s="789"/>
      <c r="C41" s="789"/>
      <c r="D41" s="789"/>
      <c r="E41" s="789"/>
      <c r="F41" s="789"/>
      <c r="G41" s="789"/>
      <c r="H41" s="788"/>
      <c r="I41" s="788"/>
      <c r="J41" s="788"/>
      <c r="K41" s="788"/>
      <c r="L41" s="788"/>
    </row>
    <row r="42" spans="2:12" x14ac:dyDescent="0.2">
      <c r="B42" s="789"/>
      <c r="C42" s="789"/>
      <c r="D42" s="789"/>
      <c r="E42" s="789"/>
      <c r="F42" s="789"/>
      <c r="G42" s="789"/>
      <c r="H42" s="788"/>
      <c r="I42" s="788"/>
      <c r="J42" s="788"/>
      <c r="K42" s="788"/>
      <c r="L42" s="788"/>
    </row>
    <row r="43" spans="2:12" x14ac:dyDescent="0.2">
      <c r="B43" s="789"/>
      <c r="C43" s="789"/>
      <c r="D43" s="789"/>
      <c r="E43" s="789"/>
      <c r="F43" s="789"/>
      <c r="G43" s="789"/>
      <c r="H43" s="788"/>
      <c r="I43" s="788"/>
      <c r="J43" s="788"/>
      <c r="K43" s="788"/>
      <c r="L43" s="788"/>
    </row>
    <row r="44" spans="2:12" x14ac:dyDescent="0.2">
      <c r="B44" s="789"/>
      <c r="C44" s="789"/>
      <c r="D44" s="789"/>
      <c r="E44" s="789"/>
      <c r="F44" s="789"/>
      <c r="G44" s="789"/>
      <c r="H44" s="788"/>
      <c r="I44" s="788"/>
      <c r="J44" s="788"/>
      <c r="K44" s="788"/>
      <c r="L44" s="788"/>
    </row>
    <row r="45" spans="2:12" x14ac:dyDescent="0.2">
      <c r="B45" s="789"/>
      <c r="C45" s="789"/>
      <c r="D45" s="789"/>
      <c r="E45" s="789"/>
      <c r="F45" s="789"/>
      <c r="G45" s="789"/>
      <c r="H45" s="788"/>
      <c r="I45" s="788"/>
      <c r="J45" s="788"/>
      <c r="K45" s="788"/>
      <c r="L45" s="788"/>
    </row>
    <row r="46" spans="2:12" x14ac:dyDescent="0.2">
      <c r="B46" s="789"/>
      <c r="C46" s="789"/>
      <c r="D46" s="789"/>
      <c r="E46" s="789"/>
      <c r="F46" s="789"/>
      <c r="G46" s="789"/>
      <c r="H46" s="788"/>
      <c r="I46" s="788"/>
      <c r="J46" s="788"/>
      <c r="K46" s="788"/>
      <c r="L46" s="788"/>
    </row>
    <row r="47" spans="2:12" x14ac:dyDescent="0.2">
      <c r="B47" s="789"/>
      <c r="C47" s="789"/>
      <c r="D47" s="789"/>
      <c r="E47" s="789"/>
      <c r="F47" s="789"/>
      <c r="G47" s="789"/>
      <c r="H47" s="788"/>
      <c r="I47" s="788"/>
      <c r="J47" s="788"/>
      <c r="K47" s="788"/>
      <c r="L47" s="788"/>
    </row>
    <row r="48" spans="2:12" x14ac:dyDescent="0.2">
      <c r="B48" s="789"/>
      <c r="C48" s="789"/>
      <c r="D48" s="789"/>
      <c r="E48" s="789"/>
      <c r="F48" s="789"/>
      <c r="G48" s="789"/>
      <c r="H48" s="788"/>
      <c r="I48" s="788"/>
      <c r="J48" s="788"/>
      <c r="K48" s="788"/>
      <c r="L48" s="788"/>
    </row>
    <row r="49" spans="2:12" x14ac:dyDescent="0.2">
      <c r="B49" s="789"/>
      <c r="C49" s="789"/>
      <c r="D49" s="789"/>
      <c r="E49" s="789"/>
      <c r="F49" s="789"/>
      <c r="G49" s="789"/>
      <c r="H49" s="788"/>
      <c r="I49" s="788"/>
      <c r="J49" s="788"/>
      <c r="K49" s="788"/>
      <c r="L49" s="788"/>
    </row>
    <row r="50" spans="2:12" x14ac:dyDescent="0.2">
      <c r="B50" s="789"/>
      <c r="C50" s="789"/>
      <c r="D50" s="789"/>
      <c r="E50" s="789"/>
      <c r="F50" s="789"/>
      <c r="G50" s="789"/>
      <c r="H50" s="788"/>
      <c r="I50" s="788"/>
      <c r="J50" s="788"/>
      <c r="K50" s="788"/>
      <c r="L50" s="788"/>
    </row>
    <row r="51" spans="2:12" x14ac:dyDescent="0.2">
      <c r="B51" s="789"/>
      <c r="C51" s="789"/>
      <c r="D51" s="789"/>
      <c r="E51" s="789"/>
      <c r="F51" s="789"/>
      <c r="G51" s="789"/>
      <c r="H51" s="788"/>
      <c r="I51" s="788"/>
      <c r="J51" s="788"/>
      <c r="K51" s="788"/>
      <c r="L51" s="788"/>
    </row>
    <row r="52" spans="2:12" x14ac:dyDescent="0.2">
      <c r="B52" s="789"/>
      <c r="C52" s="789"/>
      <c r="D52" s="789"/>
      <c r="E52" s="789"/>
      <c r="F52" s="789"/>
      <c r="G52" s="789"/>
      <c r="H52" s="788"/>
      <c r="I52" s="788"/>
      <c r="J52" s="788"/>
      <c r="K52" s="788"/>
      <c r="L52" s="788"/>
    </row>
    <row r="53" spans="2:12" x14ac:dyDescent="0.2">
      <c r="B53" s="789"/>
      <c r="C53" s="789"/>
      <c r="D53" s="789"/>
      <c r="E53" s="789"/>
      <c r="F53" s="789"/>
      <c r="G53" s="789"/>
      <c r="H53" s="788"/>
      <c r="I53" s="788"/>
      <c r="J53" s="788"/>
      <c r="K53" s="788"/>
      <c r="L53" s="788"/>
    </row>
    <row r="54" spans="2:12" x14ac:dyDescent="0.2">
      <c r="B54" s="789"/>
      <c r="C54" s="789"/>
      <c r="D54" s="789"/>
      <c r="E54" s="789"/>
      <c r="F54" s="789"/>
      <c r="G54" s="789"/>
      <c r="H54" s="788"/>
      <c r="I54" s="788"/>
      <c r="J54" s="788"/>
      <c r="K54" s="788"/>
      <c r="L54" s="788"/>
    </row>
    <row r="55" spans="2:12" x14ac:dyDescent="0.2">
      <c r="B55" s="789"/>
      <c r="C55" s="789"/>
      <c r="D55" s="789"/>
      <c r="E55" s="789"/>
      <c r="F55" s="789"/>
      <c r="G55" s="789"/>
      <c r="H55" s="788"/>
      <c r="I55" s="788"/>
      <c r="J55" s="788"/>
      <c r="K55" s="788"/>
      <c r="L55" s="788"/>
    </row>
    <row r="56" spans="2:12" x14ac:dyDescent="0.2">
      <c r="B56" s="789"/>
      <c r="C56" s="789"/>
      <c r="D56" s="789"/>
      <c r="E56" s="789"/>
      <c r="F56" s="789"/>
      <c r="G56" s="789"/>
      <c r="H56" s="788"/>
      <c r="I56" s="788"/>
      <c r="J56" s="788"/>
      <c r="K56" s="788"/>
      <c r="L56" s="788"/>
    </row>
    <row r="57" spans="2:12" x14ac:dyDescent="0.2">
      <c r="B57" s="789"/>
      <c r="C57" s="789"/>
      <c r="D57" s="789"/>
      <c r="E57" s="789"/>
      <c r="F57" s="789"/>
      <c r="G57" s="789"/>
      <c r="H57" s="788"/>
      <c r="I57" s="788"/>
      <c r="J57" s="788"/>
      <c r="K57" s="788"/>
      <c r="L57" s="788"/>
    </row>
    <row r="58" spans="2:12" x14ac:dyDescent="0.2">
      <c r="B58" s="789"/>
      <c r="C58" s="789"/>
      <c r="D58" s="789"/>
      <c r="E58" s="789"/>
      <c r="F58" s="789"/>
      <c r="G58" s="789"/>
      <c r="H58" s="788"/>
      <c r="I58" s="788"/>
      <c r="J58" s="788"/>
      <c r="K58" s="788"/>
      <c r="L58" s="788"/>
    </row>
    <row r="59" spans="2:12" x14ac:dyDescent="0.2">
      <c r="B59" s="789"/>
      <c r="C59" s="789"/>
      <c r="D59" s="789"/>
      <c r="E59" s="789"/>
      <c r="F59" s="789"/>
      <c r="G59" s="789"/>
      <c r="H59" s="788"/>
      <c r="I59" s="788"/>
      <c r="J59" s="788"/>
      <c r="K59" s="788"/>
      <c r="L59" s="788"/>
    </row>
    <row r="60" spans="2:12" x14ac:dyDescent="0.2">
      <c r="B60" s="789"/>
      <c r="C60" s="789"/>
      <c r="D60" s="789"/>
      <c r="E60" s="789"/>
      <c r="F60" s="789"/>
      <c r="G60" s="789"/>
      <c r="H60" s="788"/>
      <c r="I60" s="788"/>
      <c r="J60" s="788"/>
      <c r="K60" s="788"/>
      <c r="L60" s="788"/>
    </row>
    <row r="61" spans="2:12" x14ac:dyDescent="0.2">
      <c r="B61" s="789"/>
      <c r="C61" s="789"/>
      <c r="D61" s="789"/>
      <c r="E61" s="789"/>
      <c r="F61" s="789"/>
      <c r="G61" s="789"/>
      <c r="H61" s="788"/>
      <c r="I61" s="788"/>
      <c r="J61" s="788"/>
      <c r="K61" s="788"/>
      <c r="L61" s="788"/>
    </row>
    <row r="62" spans="2:12" x14ac:dyDescent="0.2">
      <c r="B62" s="789"/>
      <c r="C62" s="789"/>
      <c r="D62" s="789"/>
      <c r="E62" s="789"/>
      <c r="F62" s="789"/>
      <c r="G62" s="789"/>
      <c r="H62" s="788"/>
      <c r="I62" s="788"/>
      <c r="J62" s="788"/>
      <c r="K62" s="788"/>
      <c r="L62" s="788"/>
    </row>
    <row r="63" spans="2:12" x14ac:dyDescent="0.2">
      <c r="B63" s="789"/>
      <c r="C63" s="789"/>
      <c r="D63" s="789"/>
      <c r="E63" s="789"/>
      <c r="F63" s="789"/>
      <c r="G63" s="789"/>
      <c r="H63" s="788"/>
      <c r="I63" s="788"/>
      <c r="J63" s="788"/>
      <c r="K63" s="788"/>
      <c r="L63" s="788"/>
    </row>
    <row r="64" spans="2:12" x14ac:dyDescent="0.2">
      <c r="B64" s="789"/>
      <c r="C64" s="789"/>
      <c r="D64" s="789"/>
      <c r="E64" s="789"/>
      <c r="F64" s="789"/>
      <c r="G64" s="789"/>
      <c r="H64" s="788"/>
      <c r="I64" s="788"/>
      <c r="J64" s="788"/>
      <c r="K64" s="788"/>
      <c r="L64" s="788"/>
    </row>
    <row r="65" spans="2:12" x14ac:dyDescent="0.2">
      <c r="B65" s="789"/>
      <c r="C65" s="789"/>
      <c r="D65" s="789"/>
      <c r="E65" s="789"/>
      <c r="F65" s="789"/>
      <c r="G65" s="789"/>
      <c r="H65" s="788"/>
      <c r="I65" s="788"/>
      <c r="J65" s="788"/>
      <c r="K65" s="788"/>
      <c r="L65" s="788"/>
    </row>
    <row r="66" spans="2:12" x14ac:dyDescent="0.2">
      <c r="B66" s="789"/>
      <c r="C66" s="789"/>
      <c r="D66" s="789"/>
      <c r="E66" s="789"/>
      <c r="F66" s="789"/>
      <c r="G66" s="789"/>
      <c r="H66" s="788"/>
      <c r="I66" s="788"/>
      <c r="J66" s="788"/>
      <c r="K66" s="788"/>
      <c r="L66" s="788"/>
    </row>
    <row r="67" spans="2:12" x14ac:dyDescent="0.2">
      <c r="B67" s="789"/>
      <c r="C67" s="789"/>
      <c r="D67" s="789"/>
      <c r="E67" s="789"/>
      <c r="F67" s="789"/>
      <c r="G67" s="789"/>
      <c r="H67" s="788"/>
      <c r="I67" s="788"/>
      <c r="J67" s="788"/>
      <c r="K67" s="788"/>
      <c r="L67" s="788"/>
    </row>
    <row r="68" spans="2:12" x14ac:dyDescent="0.2">
      <c r="B68" s="789"/>
      <c r="C68" s="789"/>
      <c r="D68" s="789"/>
      <c r="E68" s="789"/>
      <c r="F68" s="789"/>
      <c r="G68" s="789"/>
      <c r="H68" s="788"/>
      <c r="I68" s="788"/>
      <c r="J68" s="788"/>
      <c r="K68" s="788"/>
      <c r="L68" s="788"/>
    </row>
    <row r="69" spans="2:12" x14ac:dyDescent="0.2">
      <c r="B69" s="789"/>
      <c r="C69" s="789"/>
      <c r="D69" s="789"/>
      <c r="E69" s="789"/>
      <c r="F69" s="789"/>
      <c r="G69" s="789"/>
      <c r="H69" s="788"/>
      <c r="I69" s="788"/>
      <c r="J69" s="788"/>
      <c r="K69" s="788"/>
      <c r="L69" s="788"/>
    </row>
    <row r="70" spans="2:12" x14ac:dyDescent="0.2">
      <c r="B70" s="789"/>
      <c r="C70" s="789"/>
      <c r="D70" s="789"/>
      <c r="E70" s="789"/>
      <c r="F70" s="789"/>
      <c r="G70" s="789"/>
      <c r="H70" s="788"/>
      <c r="I70" s="788"/>
      <c r="J70" s="788"/>
      <c r="K70" s="788"/>
      <c r="L70" s="788"/>
    </row>
    <row r="71" spans="2:12" x14ac:dyDescent="0.2">
      <c r="B71" s="789"/>
      <c r="C71" s="789"/>
      <c r="D71" s="789"/>
      <c r="E71" s="789"/>
      <c r="F71" s="789"/>
      <c r="G71" s="789"/>
      <c r="H71" s="788"/>
      <c r="I71" s="788"/>
      <c r="J71" s="788"/>
      <c r="K71" s="788"/>
      <c r="L71" s="788"/>
    </row>
    <row r="72" spans="2:12" x14ac:dyDescent="0.2">
      <c r="B72" s="789"/>
      <c r="C72" s="789"/>
      <c r="D72" s="789"/>
      <c r="E72" s="789"/>
      <c r="F72" s="789"/>
      <c r="G72" s="789"/>
      <c r="H72" s="788"/>
      <c r="I72" s="788"/>
      <c r="J72" s="788"/>
      <c r="K72" s="788"/>
      <c r="L72" s="788"/>
    </row>
    <row r="73" spans="2:12" x14ac:dyDescent="0.2">
      <c r="B73" s="789"/>
      <c r="C73" s="789"/>
      <c r="D73" s="789"/>
      <c r="E73" s="789"/>
      <c r="F73" s="789"/>
      <c r="G73" s="789"/>
      <c r="H73" s="788"/>
      <c r="I73" s="788"/>
      <c r="J73" s="788"/>
      <c r="K73" s="788"/>
      <c r="L73" s="788"/>
    </row>
    <row r="74" spans="2:12" x14ac:dyDescent="0.2">
      <c r="B74" s="789"/>
      <c r="C74" s="789"/>
      <c r="D74" s="789"/>
      <c r="E74" s="789"/>
      <c r="F74" s="789"/>
      <c r="G74" s="789"/>
      <c r="H74" s="788"/>
      <c r="I74" s="788"/>
      <c r="J74" s="788"/>
      <c r="K74" s="788"/>
      <c r="L74" s="788"/>
    </row>
    <row r="75" spans="2:12" x14ac:dyDescent="0.2">
      <c r="B75" s="789"/>
      <c r="C75" s="789"/>
      <c r="D75" s="789"/>
      <c r="E75" s="789"/>
      <c r="F75" s="789"/>
      <c r="G75" s="789"/>
      <c r="H75" s="788"/>
      <c r="I75" s="788"/>
      <c r="J75" s="788"/>
      <c r="K75" s="788"/>
      <c r="L75" s="788"/>
    </row>
    <row r="76" spans="2:12" x14ac:dyDescent="0.2">
      <c r="B76" s="789"/>
      <c r="C76" s="789"/>
      <c r="D76" s="789"/>
      <c r="E76" s="789"/>
      <c r="F76" s="789"/>
      <c r="G76" s="789"/>
      <c r="H76" s="788"/>
      <c r="I76" s="788"/>
      <c r="J76" s="788"/>
      <c r="K76" s="788"/>
      <c r="L76" s="788"/>
    </row>
    <row r="77" spans="2:12" x14ac:dyDescent="0.2">
      <c r="B77" s="789"/>
      <c r="C77" s="789"/>
      <c r="D77" s="789"/>
      <c r="E77" s="789"/>
      <c r="F77" s="789"/>
      <c r="G77" s="789"/>
      <c r="H77" s="788"/>
      <c r="I77" s="788"/>
      <c r="J77" s="788"/>
      <c r="K77" s="788"/>
      <c r="L77" s="788"/>
    </row>
    <row r="78" spans="2:12" x14ac:dyDescent="0.2">
      <c r="B78" s="789"/>
      <c r="C78" s="789"/>
      <c r="D78" s="789"/>
      <c r="E78" s="789"/>
      <c r="F78" s="789"/>
      <c r="G78" s="789"/>
      <c r="H78" s="788"/>
      <c r="I78" s="788"/>
      <c r="J78" s="788"/>
      <c r="K78" s="788"/>
      <c r="L78" s="788"/>
    </row>
    <row r="79" spans="2:12" x14ac:dyDescent="0.2">
      <c r="B79" s="789"/>
      <c r="C79" s="789"/>
      <c r="D79" s="789"/>
      <c r="E79" s="789"/>
      <c r="F79" s="789"/>
      <c r="G79" s="789"/>
      <c r="H79" s="788"/>
      <c r="I79" s="788"/>
      <c r="J79" s="788"/>
      <c r="K79" s="788"/>
      <c r="L79" s="788"/>
    </row>
    <row r="80" spans="2:12" x14ac:dyDescent="0.2">
      <c r="B80" s="789"/>
      <c r="C80" s="789"/>
      <c r="D80" s="789"/>
      <c r="E80" s="789"/>
      <c r="F80" s="789"/>
      <c r="G80" s="789"/>
      <c r="H80" s="788"/>
      <c r="I80" s="788"/>
      <c r="J80" s="788"/>
      <c r="K80" s="788"/>
      <c r="L80" s="788"/>
    </row>
    <row r="81" spans="2:12" x14ac:dyDescent="0.2">
      <c r="B81" s="789"/>
      <c r="C81" s="789"/>
      <c r="D81" s="789"/>
      <c r="E81" s="789"/>
      <c r="F81" s="789"/>
      <c r="G81" s="789"/>
      <c r="H81" s="788"/>
      <c r="I81" s="788"/>
      <c r="J81" s="788"/>
      <c r="K81" s="788"/>
      <c r="L81" s="788"/>
    </row>
    <row r="82" spans="2:12" x14ac:dyDescent="0.2">
      <c r="B82" s="789"/>
      <c r="C82" s="789"/>
      <c r="D82" s="789"/>
      <c r="E82" s="789"/>
      <c r="F82" s="789"/>
      <c r="G82" s="789"/>
      <c r="H82" s="788"/>
      <c r="I82" s="788"/>
      <c r="J82" s="788"/>
      <c r="K82" s="788"/>
      <c r="L82" s="788"/>
    </row>
    <row r="83" spans="2:12" x14ac:dyDescent="0.2">
      <c r="B83" s="789"/>
      <c r="C83" s="789"/>
      <c r="D83" s="789"/>
      <c r="E83" s="789"/>
      <c r="F83" s="789"/>
      <c r="G83" s="789"/>
      <c r="H83" s="788"/>
      <c r="I83" s="788"/>
      <c r="J83" s="788"/>
      <c r="K83" s="788"/>
      <c r="L83" s="788"/>
    </row>
    <row r="84" spans="2:12" x14ac:dyDescent="0.2">
      <c r="B84" s="789"/>
      <c r="C84" s="789"/>
      <c r="D84" s="789"/>
      <c r="E84" s="789"/>
      <c r="F84" s="789"/>
      <c r="G84" s="789"/>
      <c r="H84" s="788"/>
      <c r="I84" s="788"/>
      <c r="J84" s="788"/>
      <c r="K84" s="788"/>
      <c r="L84" s="788"/>
    </row>
    <row r="85" spans="2:12" x14ac:dyDescent="0.2">
      <c r="B85" s="789"/>
      <c r="C85" s="789"/>
      <c r="D85" s="789"/>
      <c r="E85" s="789"/>
      <c r="F85" s="789"/>
      <c r="G85" s="789"/>
      <c r="H85" s="788"/>
      <c r="I85" s="788"/>
      <c r="J85" s="788"/>
      <c r="K85" s="788"/>
      <c r="L85" s="788"/>
    </row>
    <row r="86" spans="2:12" x14ac:dyDescent="0.2">
      <c r="B86" s="789"/>
      <c r="C86" s="789"/>
      <c r="D86" s="789"/>
      <c r="E86" s="789"/>
      <c r="F86" s="789"/>
      <c r="G86" s="789"/>
      <c r="H86" s="788"/>
      <c r="I86" s="788"/>
      <c r="J86" s="788"/>
      <c r="K86" s="788"/>
      <c r="L86" s="788"/>
    </row>
    <row r="87" spans="2:12" x14ac:dyDescent="0.2">
      <c r="B87" s="789"/>
      <c r="C87" s="789"/>
      <c r="D87" s="789"/>
      <c r="E87" s="789"/>
      <c r="F87" s="789"/>
      <c r="G87" s="789"/>
      <c r="H87" s="788"/>
      <c r="I87" s="788"/>
      <c r="J87" s="788"/>
      <c r="K87" s="788"/>
      <c r="L87" s="788"/>
    </row>
    <row r="88" spans="2:12" x14ac:dyDescent="0.2">
      <c r="B88" s="789"/>
      <c r="C88" s="789"/>
      <c r="D88" s="789"/>
      <c r="E88" s="789"/>
      <c r="F88" s="789"/>
      <c r="G88" s="789"/>
      <c r="H88" s="788"/>
      <c r="I88" s="788"/>
      <c r="J88" s="788"/>
      <c r="K88" s="788"/>
      <c r="L88" s="788"/>
    </row>
    <row r="89" spans="2:12" x14ac:dyDescent="0.2">
      <c r="B89" s="789"/>
      <c r="C89" s="789"/>
      <c r="D89" s="789"/>
      <c r="E89" s="789"/>
      <c r="F89" s="789"/>
      <c r="G89" s="789"/>
      <c r="H89" s="788"/>
      <c r="I89" s="788"/>
      <c r="J89" s="788"/>
      <c r="K89" s="788"/>
      <c r="L89" s="788"/>
    </row>
    <row r="90" spans="2:12" x14ac:dyDescent="0.2">
      <c r="B90" s="789"/>
      <c r="C90" s="789"/>
      <c r="D90" s="789"/>
      <c r="E90" s="789"/>
      <c r="F90" s="789"/>
      <c r="G90" s="789"/>
      <c r="H90" s="788"/>
      <c r="I90" s="788"/>
      <c r="J90" s="788"/>
      <c r="K90" s="788"/>
      <c r="L90" s="788"/>
    </row>
    <row r="91" spans="2:12" x14ac:dyDescent="0.2">
      <c r="B91" s="789"/>
      <c r="C91" s="789"/>
      <c r="D91" s="789"/>
      <c r="E91" s="789"/>
      <c r="F91" s="789"/>
      <c r="G91" s="789"/>
      <c r="H91" s="788"/>
      <c r="I91" s="788"/>
      <c r="J91" s="788"/>
      <c r="K91" s="788"/>
      <c r="L91" s="788"/>
    </row>
    <row r="92" spans="2:12" x14ac:dyDescent="0.2">
      <c r="B92" s="789"/>
      <c r="C92" s="789"/>
      <c r="D92" s="789"/>
      <c r="E92" s="789"/>
      <c r="F92" s="789"/>
      <c r="G92" s="789"/>
      <c r="H92" s="788"/>
      <c r="I92" s="788"/>
      <c r="J92" s="788"/>
      <c r="K92" s="788"/>
      <c r="L92" s="788"/>
    </row>
    <row r="93" spans="2:12" x14ac:dyDescent="0.2">
      <c r="B93" s="789"/>
      <c r="C93" s="789"/>
      <c r="D93" s="789"/>
      <c r="E93" s="789"/>
      <c r="F93" s="789"/>
      <c r="G93" s="789"/>
      <c r="H93" s="788"/>
      <c r="I93" s="788"/>
      <c r="J93" s="788"/>
      <c r="K93" s="788"/>
      <c r="L93" s="788"/>
    </row>
    <row r="94" spans="2:12" x14ac:dyDescent="0.2">
      <c r="B94" s="789"/>
      <c r="C94" s="789"/>
      <c r="D94" s="789"/>
      <c r="E94" s="789"/>
      <c r="F94" s="789"/>
      <c r="G94" s="789"/>
      <c r="H94" s="788"/>
      <c r="I94" s="788"/>
      <c r="J94" s="788"/>
      <c r="K94" s="788"/>
      <c r="L94" s="788"/>
    </row>
    <row r="95" spans="2:12" x14ac:dyDescent="0.2">
      <c r="B95" s="789"/>
      <c r="C95" s="789"/>
      <c r="D95" s="789"/>
      <c r="E95" s="789"/>
      <c r="F95" s="789"/>
      <c r="G95" s="789"/>
      <c r="H95" s="788"/>
      <c r="I95" s="788"/>
      <c r="J95" s="788"/>
      <c r="K95" s="788"/>
      <c r="L95" s="788"/>
    </row>
    <row r="96" spans="2:12" x14ac:dyDescent="0.2">
      <c r="B96" s="789"/>
      <c r="C96" s="789"/>
      <c r="D96" s="789"/>
      <c r="E96" s="789"/>
      <c r="F96" s="789"/>
      <c r="G96" s="789"/>
      <c r="H96" s="788"/>
      <c r="I96" s="788"/>
      <c r="J96" s="788"/>
      <c r="K96" s="788"/>
      <c r="L96" s="788"/>
    </row>
    <row r="97" spans="2:12" x14ac:dyDescent="0.2">
      <c r="B97" s="789"/>
      <c r="C97" s="789"/>
      <c r="D97" s="789"/>
      <c r="E97" s="789"/>
      <c r="F97" s="789"/>
      <c r="G97" s="789"/>
      <c r="H97" s="788"/>
      <c r="I97" s="788"/>
      <c r="J97" s="788"/>
      <c r="K97" s="788"/>
      <c r="L97" s="788"/>
    </row>
    <row r="98" spans="2:12" x14ac:dyDescent="0.2">
      <c r="B98" s="789"/>
      <c r="C98" s="789"/>
      <c r="D98" s="789"/>
      <c r="E98" s="789"/>
      <c r="F98" s="789"/>
      <c r="G98" s="789"/>
      <c r="H98" s="788"/>
      <c r="I98" s="788"/>
      <c r="J98" s="788"/>
      <c r="K98" s="788"/>
      <c r="L98" s="788"/>
    </row>
    <row r="99" spans="2:12" x14ac:dyDescent="0.2">
      <c r="B99" s="789"/>
      <c r="C99" s="789"/>
      <c r="D99" s="789"/>
      <c r="E99" s="789"/>
      <c r="F99" s="789"/>
      <c r="G99" s="789"/>
      <c r="H99" s="788"/>
      <c r="I99" s="788"/>
      <c r="J99" s="788"/>
      <c r="K99" s="788"/>
      <c r="L99" s="788"/>
    </row>
    <row r="100" spans="2:12" x14ac:dyDescent="0.2">
      <c r="B100" s="789"/>
      <c r="C100" s="789"/>
      <c r="D100" s="789"/>
      <c r="E100" s="789"/>
      <c r="F100" s="789"/>
      <c r="G100" s="789"/>
      <c r="H100" s="788"/>
      <c r="I100" s="788"/>
      <c r="J100" s="788"/>
      <c r="K100" s="788"/>
      <c r="L100" s="788"/>
    </row>
    <row r="101" spans="2:12" x14ac:dyDescent="0.2">
      <c r="B101" s="789"/>
      <c r="C101" s="789"/>
      <c r="D101" s="789"/>
      <c r="E101" s="789"/>
      <c r="F101" s="789"/>
      <c r="G101" s="789"/>
      <c r="H101" s="788"/>
      <c r="I101" s="788"/>
      <c r="J101" s="788"/>
      <c r="K101" s="788"/>
      <c r="L101" s="788"/>
    </row>
    <row r="102" spans="2:12" x14ac:dyDescent="0.2">
      <c r="B102" s="789"/>
      <c r="C102" s="789"/>
      <c r="D102" s="789"/>
      <c r="E102" s="789"/>
      <c r="F102" s="789"/>
      <c r="G102" s="789"/>
      <c r="H102" s="788"/>
      <c r="I102" s="788"/>
      <c r="J102" s="788"/>
      <c r="K102" s="788"/>
      <c r="L102" s="788"/>
    </row>
    <row r="103" spans="2:12" x14ac:dyDescent="0.2">
      <c r="B103" s="789"/>
      <c r="C103" s="789"/>
      <c r="D103" s="789"/>
      <c r="E103" s="789"/>
      <c r="F103" s="789"/>
      <c r="G103" s="789"/>
      <c r="H103" s="788"/>
      <c r="I103" s="788"/>
      <c r="J103" s="788"/>
      <c r="K103" s="788"/>
      <c r="L103" s="788"/>
    </row>
    <row r="104" spans="2:12" x14ac:dyDescent="0.2">
      <c r="B104" s="789"/>
      <c r="C104" s="789"/>
      <c r="D104" s="789"/>
      <c r="E104" s="789"/>
      <c r="F104" s="789"/>
      <c r="G104" s="789"/>
      <c r="H104" s="788"/>
      <c r="I104" s="788"/>
      <c r="J104" s="788"/>
      <c r="K104" s="788"/>
      <c r="L104" s="788"/>
    </row>
    <row r="105" spans="2:12" x14ac:dyDescent="0.2">
      <c r="B105" s="789"/>
      <c r="C105" s="789"/>
      <c r="D105" s="789"/>
      <c r="E105" s="789"/>
      <c r="F105" s="789"/>
      <c r="G105" s="789"/>
      <c r="H105" s="788"/>
      <c r="I105" s="788"/>
      <c r="J105" s="788"/>
      <c r="K105" s="788"/>
      <c r="L105" s="788"/>
    </row>
    <row r="106" spans="2:12" x14ac:dyDescent="0.2">
      <c r="B106" s="789"/>
      <c r="C106" s="789"/>
      <c r="D106" s="789"/>
      <c r="E106" s="789"/>
      <c r="F106" s="789"/>
      <c r="G106" s="789"/>
      <c r="H106" s="788"/>
      <c r="I106" s="788"/>
      <c r="J106" s="788"/>
      <c r="K106" s="788"/>
      <c r="L106" s="788"/>
    </row>
    <row r="107" spans="2:12" x14ac:dyDescent="0.2">
      <c r="B107" s="789"/>
      <c r="C107" s="789"/>
      <c r="D107" s="789"/>
      <c r="E107" s="789"/>
      <c r="F107" s="789"/>
      <c r="G107" s="789"/>
      <c r="H107" s="788"/>
      <c r="I107" s="788"/>
      <c r="J107" s="788"/>
      <c r="K107" s="788"/>
      <c r="L107" s="788"/>
    </row>
    <row r="108" spans="2:12" x14ac:dyDescent="0.2">
      <c r="B108" s="789"/>
      <c r="C108" s="789"/>
      <c r="D108" s="789"/>
      <c r="E108" s="789"/>
      <c r="F108" s="789"/>
      <c r="G108" s="789"/>
      <c r="H108" s="788"/>
      <c r="I108" s="788"/>
      <c r="J108" s="788"/>
      <c r="K108" s="788"/>
      <c r="L108" s="788"/>
    </row>
    <row r="109" spans="2:12" x14ac:dyDescent="0.2">
      <c r="B109" s="789"/>
      <c r="C109" s="789"/>
      <c r="D109" s="789"/>
      <c r="E109" s="789"/>
      <c r="F109" s="789"/>
      <c r="G109" s="789"/>
      <c r="H109" s="788"/>
      <c r="I109" s="788"/>
      <c r="J109" s="788"/>
      <c r="K109" s="788"/>
      <c r="L109" s="788"/>
    </row>
    <row r="110" spans="2:12" x14ac:dyDescent="0.2">
      <c r="B110" s="789"/>
      <c r="C110" s="789"/>
      <c r="D110" s="789"/>
      <c r="E110" s="789"/>
      <c r="F110" s="789"/>
      <c r="G110" s="789"/>
      <c r="H110" s="788"/>
      <c r="I110" s="788"/>
      <c r="J110" s="788"/>
      <c r="K110" s="788"/>
      <c r="L110" s="788"/>
    </row>
    <row r="111" spans="2:12" x14ac:dyDescent="0.2">
      <c r="B111" s="789"/>
      <c r="C111" s="789"/>
      <c r="D111" s="789"/>
      <c r="E111" s="789"/>
      <c r="F111" s="789"/>
      <c r="G111" s="789"/>
      <c r="H111" s="788"/>
      <c r="I111" s="788"/>
      <c r="J111" s="788"/>
      <c r="K111" s="788"/>
      <c r="L111" s="788"/>
    </row>
    <row r="112" spans="2:12" x14ac:dyDescent="0.2">
      <c r="B112" s="789"/>
      <c r="C112" s="789"/>
      <c r="D112" s="789"/>
      <c r="E112" s="789"/>
      <c r="F112" s="789"/>
      <c r="G112" s="789"/>
      <c r="H112" s="788"/>
      <c r="I112" s="788"/>
      <c r="J112" s="788"/>
      <c r="K112" s="788"/>
      <c r="L112" s="788"/>
    </row>
    <row r="113" spans="2:12" x14ac:dyDescent="0.2">
      <c r="B113" s="789"/>
      <c r="C113" s="789"/>
      <c r="D113" s="789"/>
      <c r="E113" s="789"/>
      <c r="F113" s="789"/>
      <c r="G113" s="789"/>
      <c r="H113" s="788"/>
      <c r="I113" s="788"/>
      <c r="J113" s="788"/>
      <c r="K113" s="788"/>
      <c r="L113" s="788"/>
    </row>
    <row r="114" spans="2:12" x14ac:dyDescent="0.2">
      <c r="B114" s="789"/>
      <c r="C114" s="789"/>
      <c r="D114" s="789"/>
      <c r="E114" s="789"/>
      <c r="F114" s="789"/>
      <c r="G114" s="789"/>
      <c r="H114" s="788"/>
      <c r="I114" s="788"/>
      <c r="J114" s="788"/>
      <c r="K114" s="788"/>
      <c r="L114" s="788"/>
    </row>
    <row r="115" spans="2:12" x14ac:dyDescent="0.2">
      <c r="B115" s="789"/>
      <c r="C115" s="789"/>
      <c r="D115" s="789"/>
      <c r="E115" s="789"/>
      <c r="F115" s="789"/>
      <c r="G115" s="789"/>
      <c r="H115" s="788"/>
      <c r="I115" s="788"/>
      <c r="J115" s="788"/>
      <c r="K115" s="788"/>
      <c r="L115" s="788"/>
    </row>
    <row r="116" spans="2:12" x14ac:dyDescent="0.2">
      <c r="B116" s="789"/>
      <c r="C116" s="789"/>
      <c r="D116" s="789"/>
      <c r="E116" s="789"/>
      <c r="F116" s="789"/>
      <c r="G116" s="789"/>
      <c r="H116" s="788"/>
      <c r="I116" s="788"/>
      <c r="J116" s="788"/>
      <c r="K116" s="788"/>
      <c r="L116" s="788"/>
    </row>
    <row r="117" spans="2:12" x14ac:dyDescent="0.2">
      <c r="B117" s="789"/>
      <c r="C117" s="789"/>
      <c r="D117" s="789"/>
      <c r="E117" s="789"/>
      <c r="F117" s="789"/>
      <c r="G117" s="789"/>
      <c r="H117" s="788"/>
      <c r="I117" s="788"/>
      <c r="J117" s="788"/>
      <c r="K117" s="788"/>
      <c r="L117" s="788"/>
    </row>
    <row r="118" spans="2:12" x14ac:dyDescent="0.2">
      <c r="B118" s="789"/>
      <c r="C118" s="789"/>
      <c r="D118" s="789"/>
      <c r="E118" s="789"/>
      <c r="F118" s="789"/>
      <c r="G118" s="789"/>
      <c r="H118" s="788"/>
      <c r="I118" s="788"/>
      <c r="J118" s="788"/>
      <c r="K118" s="788"/>
      <c r="L118" s="788"/>
    </row>
    <row r="119" spans="2:12" x14ac:dyDescent="0.2">
      <c r="B119" s="789"/>
      <c r="C119" s="789"/>
      <c r="D119" s="789"/>
      <c r="E119" s="789"/>
      <c r="F119" s="789"/>
      <c r="G119" s="789"/>
      <c r="H119" s="788"/>
      <c r="I119" s="788"/>
      <c r="J119" s="788"/>
      <c r="K119" s="788"/>
      <c r="L119" s="788"/>
    </row>
    <row r="120" spans="2:12" x14ac:dyDescent="0.2">
      <c r="B120" s="789"/>
      <c r="C120" s="789"/>
      <c r="D120" s="789"/>
      <c r="E120" s="789"/>
      <c r="F120" s="789"/>
      <c r="G120" s="789"/>
      <c r="H120" s="788"/>
      <c r="I120" s="788"/>
      <c r="J120" s="788"/>
      <c r="K120" s="788"/>
      <c r="L120" s="788"/>
    </row>
    <row r="121" spans="2:12" x14ac:dyDescent="0.2">
      <c r="B121" s="789"/>
      <c r="C121" s="789"/>
      <c r="D121" s="789"/>
      <c r="E121" s="789"/>
      <c r="F121" s="789"/>
      <c r="G121" s="789"/>
      <c r="H121" s="788"/>
      <c r="I121" s="788"/>
      <c r="J121" s="788"/>
      <c r="K121" s="788"/>
      <c r="L121" s="788"/>
    </row>
    <row r="122" spans="2:12" x14ac:dyDescent="0.2">
      <c r="B122" s="789"/>
      <c r="C122" s="789"/>
      <c r="D122" s="789"/>
      <c r="E122" s="789"/>
      <c r="F122" s="789"/>
      <c r="G122" s="789"/>
      <c r="H122" s="788"/>
      <c r="I122" s="788"/>
      <c r="J122" s="788"/>
      <c r="K122" s="788"/>
      <c r="L122" s="788"/>
    </row>
    <row r="123" spans="2:12" x14ac:dyDescent="0.2">
      <c r="B123" s="789"/>
      <c r="C123" s="789"/>
      <c r="D123" s="789"/>
      <c r="E123" s="789"/>
      <c r="F123" s="789"/>
      <c r="G123" s="789"/>
      <c r="H123" s="788"/>
      <c r="I123" s="788"/>
      <c r="J123" s="788"/>
      <c r="K123" s="788"/>
      <c r="L123" s="788"/>
    </row>
    <row r="124" spans="2:12" x14ac:dyDescent="0.2">
      <c r="B124" s="789"/>
      <c r="C124" s="789"/>
      <c r="D124" s="789"/>
      <c r="E124" s="789"/>
      <c r="F124" s="789"/>
      <c r="G124" s="789"/>
      <c r="H124" s="788"/>
      <c r="I124" s="788"/>
      <c r="J124" s="788"/>
      <c r="K124" s="788"/>
      <c r="L124" s="788"/>
    </row>
    <row r="125" spans="2:12" x14ac:dyDescent="0.2">
      <c r="B125" s="789"/>
      <c r="C125" s="789"/>
      <c r="D125" s="789"/>
      <c r="E125" s="789"/>
      <c r="F125" s="789"/>
      <c r="G125" s="789"/>
      <c r="H125" s="788"/>
      <c r="I125" s="788"/>
      <c r="J125" s="788"/>
      <c r="K125" s="788"/>
      <c r="L125" s="788"/>
    </row>
    <row r="126" spans="2:12" x14ac:dyDescent="0.2">
      <c r="B126" s="789"/>
      <c r="C126" s="789"/>
      <c r="D126" s="789"/>
      <c r="E126" s="789"/>
      <c r="F126" s="789"/>
      <c r="G126" s="789"/>
      <c r="H126" s="788"/>
      <c r="I126" s="788"/>
      <c r="J126" s="788"/>
      <c r="K126" s="788"/>
      <c r="L126" s="788"/>
    </row>
    <row r="127" spans="2:12" x14ac:dyDescent="0.2">
      <c r="B127" s="789"/>
      <c r="C127" s="789"/>
      <c r="D127" s="789"/>
      <c r="E127" s="789"/>
      <c r="F127" s="789"/>
      <c r="G127" s="789"/>
      <c r="H127" s="788"/>
      <c r="I127" s="788"/>
      <c r="J127" s="788"/>
      <c r="K127" s="788"/>
      <c r="L127" s="788"/>
    </row>
    <row r="128" spans="2:12" x14ac:dyDescent="0.2">
      <c r="B128" s="789"/>
      <c r="C128" s="789"/>
      <c r="D128" s="789"/>
      <c r="E128" s="789"/>
      <c r="F128" s="789"/>
      <c r="G128" s="789"/>
      <c r="H128" s="788"/>
      <c r="I128" s="788"/>
      <c r="J128" s="788"/>
      <c r="K128" s="788"/>
      <c r="L128" s="788"/>
    </row>
    <row r="129" spans="2:12" x14ac:dyDescent="0.2">
      <c r="B129" s="789"/>
      <c r="C129" s="789"/>
      <c r="D129" s="789"/>
      <c r="E129" s="789"/>
      <c r="F129" s="789"/>
      <c r="G129" s="789"/>
      <c r="H129" s="788"/>
      <c r="I129" s="788"/>
      <c r="J129" s="788"/>
      <c r="K129" s="788"/>
      <c r="L129" s="788"/>
    </row>
    <row r="130" spans="2:12" x14ac:dyDescent="0.2">
      <c r="B130" s="789"/>
      <c r="C130" s="789"/>
      <c r="D130" s="789"/>
      <c r="E130" s="789"/>
      <c r="F130" s="789"/>
      <c r="G130" s="789"/>
      <c r="H130" s="788"/>
      <c r="I130" s="788"/>
      <c r="J130" s="788"/>
      <c r="K130" s="788"/>
      <c r="L130" s="788"/>
    </row>
    <row r="131" spans="2:12" x14ac:dyDescent="0.2">
      <c r="B131" s="789"/>
      <c r="C131" s="789"/>
      <c r="D131" s="789"/>
      <c r="E131" s="789"/>
      <c r="F131" s="789"/>
      <c r="G131" s="789"/>
      <c r="H131" s="788"/>
      <c r="I131" s="788"/>
      <c r="J131" s="788"/>
      <c r="K131" s="788"/>
      <c r="L131" s="788"/>
    </row>
    <row r="132" spans="2:12" x14ac:dyDescent="0.2">
      <c r="B132" s="789"/>
      <c r="C132" s="789"/>
      <c r="D132" s="789"/>
      <c r="E132" s="789"/>
      <c r="F132" s="789"/>
      <c r="G132" s="789"/>
      <c r="H132" s="788"/>
      <c r="I132" s="788"/>
      <c r="J132" s="788"/>
      <c r="K132" s="788"/>
      <c r="L132" s="788"/>
    </row>
    <row r="133" spans="2:12" x14ac:dyDescent="0.2">
      <c r="B133" s="789"/>
      <c r="C133" s="789"/>
      <c r="D133" s="789"/>
      <c r="E133" s="789"/>
      <c r="F133" s="789"/>
      <c r="G133" s="789"/>
      <c r="H133" s="788"/>
      <c r="I133" s="788"/>
      <c r="J133" s="788"/>
      <c r="K133" s="788"/>
      <c r="L133" s="788"/>
    </row>
    <row r="134" spans="2:12" x14ac:dyDescent="0.2">
      <c r="B134" s="789"/>
      <c r="C134" s="789"/>
      <c r="D134" s="789"/>
      <c r="E134" s="789"/>
      <c r="F134" s="789"/>
      <c r="G134" s="789"/>
      <c r="H134" s="788"/>
      <c r="I134" s="788"/>
      <c r="J134" s="788"/>
      <c r="K134" s="788"/>
      <c r="L134" s="788"/>
    </row>
    <row r="135" spans="2:12" x14ac:dyDescent="0.2">
      <c r="B135" s="789"/>
      <c r="C135" s="789"/>
      <c r="D135" s="789"/>
      <c r="E135" s="789"/>
      <c r="F135" s="789"/>
      <c r="G135" s="789"/>
      <c r="H135" s="788"/>
      <c r="I135" s="788"/>
      <c r="J135" s="788"/>
      <c r="K135" s="788"/>
      <c r="L135" s="788"/>
    </row>
    <row r="136" spans="2:12" x14ac:dyDescent="0.2">
      <c r="B136" s="789"/>
      <c r="C136" s="789"/>
      <c r="D136" s="789"/>
      <c r="E136" s="789"/>
      <c r="F136" s="789"/>
      <c r="G136" s="789"/>
      <c r="H136" s="788"/>
      <c r="I136" s="788"/>
      <c r="J136" s="788"/>
      <c r="K136" s="788"/>
      <c r="L136" s="788"/>
    </row>
    <row r="137" spans="2:12" x14ac:dyDescent="0.2">
      <c r="B137" s="789"/>
      <c r="C137" s="789"/>
      <c r="D137" s="789"/>
      <c r="E137" s="789"/>
      <c r="F137" s="789"/>
      <c r="G137" s="789"/>
      <c r="H137" s="788"/>
      <c r="I137" s="788"/>
      <c r="J137" s="788"/>
      <c r="K137" s="788"/>
      <c r="L137" s="788"/>
    </row>
    <row r="138" spans="2:12" x14ac:dyDescent="0.2">
      <c r="B138" s="789"/>
      <c r="C138" s="789"/>
      <c r="D138" s="789"/>
      <c r="E138" s="789"/>
      <c r="F138" s="789"/>
      <c r="G138" s="789"/>
      <c r="H138" s="788"/>
      <c r="I138" s="788"/>
      <c r="J138" s="788"/>
      <c r="K138" s="788"/>
      <c r="L138" s="788"/>
    </row>
    <row r="139" spans="2:12" x14ac:dyDescent="0.2">
      <c r="B139" s="789"/>
      <c r="C139" s="789"/>
      <c r="D139" s="789"/>
      <c r="E139" s="789"/>
      <c r="F139" s="789"/>
      <c r="G139" s="789"/>
      <c r="H139" s="788"/>
      <c r="I139" s="788"/>
      <c r="J139" s="788"/>
      <c r="K139" s="788"/>
      <c r="L139" s="788"/>
    </row>
    <row r="140" spans="2:12" x14ac:dyDescent="0.2">
      <c r="B140" s="789"/>
      <c r="C140" s="789"/>
      <c r="D140" s="789"/>
      <c r="E140" s="789"/>
      <c r="F140" s="789"/>
      <c r="G140" s="789"/>
      <c r="H140" s="788"/>
      <c r="I140" s="788"/>
      <c r="J140" s="788"/>
      <c r="K140" s="788"/>
      <c r="L140" s="788"/>
    </row>
    <row r="141" spans="2:12" x14ac:dyDescent="0.2">
      <c r="B141" s="789"/>
      <c r="C141" s="789"/>
      <c r="D141" s="789"/>
      <c r="E141" s="789"/>
      <c r="F141" s="789"/>
      <c r="G141" s="789"/>
      <c r="H141" s="788"/>
      <c r="I141" s="788"/>
      <c r="J141" s="788"/>
      <c r="K141" s="788"/>
      <c r="L141" s="788"/>
    </row>
    <row r="142" spans="2:12" x14ac:dyDescent="0.2">
      <c r="B142" s="789"/>
      <c r="C142" s="789"/>
      <c r="D142" s="789"/>
      <c r="E142" s="789"/>
      <c r="F142" s="789"/>
      <c r="G142" s="789"/>
      <c r="H142" s="788"/>
      <c r="I142" s="788"/>
      <c r="J142" s="788"/>
      <c r="K142" s="788"/>
      <c r="L142" s="788"/>
    </row>
    <row r="143" spans="2:12" x14ac:dyDescent="0.2">
      <c r="B143" s="789"/>
      <c r="C143" s="789"/>
      <c r="D143" s="789"/>
      <c r="E143" s="789"/>
      <c r="F143" s="789"/>
      <c r="G143" s="789"/>
      <c r="H143" s="788"/>
      <c r="I143" s="788"/>
      <c r="J143" s="788"/>
      <c r="K143" s="788"/>
      <c r="L143" s="788"/>
    </row>
    <row r="144" spans="2:12" x14ac:dyDescent="0.2">
      <c r="B144" s="789"/>
      <c r="C144" s="789"/>
      <c r="D144" s="789"/>
      <c r="E144" s="789"/>
      <c r="F144" s="789"/>
      <c r="G144" s="789"/>
      <c r="H144" s="788"/>
      <c r="I144" s="788"/>
      <c r="J144" s="788"/>
      <c r="K144" s="788"/>
      <c r="L144" s="788"/>
    </row>
    <row r="145" spans="2:12" x14ac:dyDescent="0.2">
      <c r="B145" s="789"/>
      <c r="C145" s="789"/>
      <c r="D145" s="789"/>
      <c r="E145" s="789"/>
      <c r="F145" s="789"/>
      <c r="G145" s="789"/>
      <c r="H145" s="788"/>
      <c r="I145" s="788"/>
      <c r="J145" s="788"/>
      <c r="K145" s="788"/>
      <c r="L145" s="788"/>
    </row>
    <row r="146" spans="2:12" x14ac:dyDescent="0.2">
      <c r="B146" s="789"/>
      <c r="C146" s="789"/>
      <c r="D146" s="789"/>
      <c r="E146" s="789"/>
      <c r="F146" s="789"/>
      <c r="G146" s="789"/>
      <c r="H146" s="788"/>
      <c r="I146" s="788"/>
      <c r="J146" s="788"/>
      <c r="K146" s="788"/>
      <c r="L146" s="788"/>
    </row>
    <row r="147" spans="2:12" x14ac:dyDescent="0.2">
      <c r="B147" s="789"/>
      <c r="C147" s="789"/>
      <c r="D147" s="789"/>
      <c r="E147" s="789"/>
      <c r="F147" s="789"/>
      <c r="G147" s="789"/>
      <c r="H147" s="788"/>
      <c r="I147" s="788"/>
      <c r="J147" s="788"/>
      <c r="K147" s="788"/>
      <c r="L147" s="788"/>
    </row>
    <row r="148" spans="2:12" x14ac:dyDescent="0.2">
      <c r="B148" s="789"/>
      <c r="C148" s="789"/>
      <c r="D148" s="789"/>
      <c r="E148" s="789"/>
      <c r="F148" s="789"/>
      <c r="G148" s="789"/>
      <c r="H148" s="788"/>
      <c r="I148" s="788"/>
      <c r="J148" s="788"/>
      <c r="K148" s="788"/>
      <c r="L148" s="788"/>
    </row>
    <row r="149" spans="2:12" x14ac:dyDescent="0.2">
      <c r="B149" s="789"/>
      <c r="C149" s="789"/>
      <c r="D149" s="789"/>
      <c r="E149" s="789"/>
      <c r="F149" s="789"/>
      <c r="G149" s="789"/>
      <c r="H149" s="788"/>
      <c r="I149" s="788"/>
      <c r="J149" s="788"/>
      <c r="K149" s="788"/>
      <c r="L149" s="788"/>
    </row>
    <row r="150" spans="2:12" x14ac:dyDescent="0.2">
      <c r="B150" s="789"/>
      <c r="C150" s="789"/>
      <c r="D150" s="789"/>
      <c r="E150" s="789"/>
      <c r="F150" s="789"/>
      <c r="G150" s="789"/>
      <c r="H150" s="788"/>
      <c r="I150" s="788"/>
      <c r="J150" s="788"/>
      <c r="K150" s="788"/>
      <c r="L150" s="788"/>
    </row>
    <row r="151" spans="2:12" x14ac:dyDescent="0.2">
      <c r="B151" s="789"/>
      <c r="C151" s="789"/>
      <c r="D151" s="789"/>
      <c r="E151" s="789"/>
      <c r="F151" s="789"/>
      <c r="G151" s="789"/>
      <c r="H151" s="788"/>
      <c r="I151" s="788"/>
      <c r="J151" s="788"/>
      <c r="K151" s="788"/>
      <c r="L151" s="788"/>
    </row>
    <row r="152" spans="2:12" x14ac:dyDescent="0.2">
      <c r="B152" s="789"/>
      <c r="C152" s="789"/>
      <c r="D152" s="789"/>
      <c r="E152" s="789"/>
      <c r="F152" s="789"/>
      <c r="G152" s="789"/>
      <c r="H152" s="788"/>
      <c r="I152" s="788"/>
      <c r="J152" s="788"/>
      <c r="K152" s="788"/>
      <c r="L152" s="788"/>
    </row>
    <row r="153" spans="2:12" x14ac:dyDescent="0.2">
      <c r="B153" s="789"/>
      <c r="C153" s="789"/>
      <c r="D153" s="789"/>
      <c r="E153" s="789"/>
      <c r="F153" s="789"/>
      <c r="G153" s="789"/>
      <c r="H153" s="788"/>
      <c r="I153" s="788"/>
      <c r="J153" s="788"/>
      <c r="K153" s="788"/>
      <c r="L153" s="788"/>
    </row>
    <row r="154" spans="2:12" x14ac:dyDescent="0.2">
      <c r="B154" s="789"/>
      <c r="C154" s="789"/>
      <c r="D154" s="789"/>
      <c r="E154" s="789"/>
      <c r="F154" s="789"/>
      <c r="G154" s="789"/>
      <c r="H154" s="788"/>
      <c r="I154" s="788"/>
      <c r="J154" s="788"/>
      <c r="K154" s="788"/>
      <c r="L154" s="788"/>
    </row>
    <row r="155" spans="2:12" x14ac:dyDescent="0.2">
      <c r="B155" s="789"/>
      <c r="C155" s="789"/>
      <c r="D155" s="789"/>
      <c r="E155" s="789"/>
      <c r="F155" s="789"/>
      <c r="G155" s="789"/>
      <c r="H155" s="788"/>
      <c r="I155" s="788"/>
      <c r="J155" s="788"/>
      <c r="K155" s="788"/>
      <c r="L155" s="788"/>
    </row>
    <row r="156" spans="2:12" x14ac:dyDescent="0.2">
      <c r="B156" s="789"/>
      <c r="C156" s="789"/>
      <c r="D156" s="789"/>
      <c r="E156" s="789"/>
      <c r="F156" s="789"/>
      <c r="G156" s="789"/>
      <c r="H156" s="788"/>
      <c r="I156" s="788"/>
      <c r="J156" s="788"/>
      <c r="K156" s="788"/>
      <c r="L156" s="788"/>
    </row>
    <row r="157" spans="2:12" x14ac:dyDescent="0.2">
      <c r="B157" s="789"/>
      <c r="C157" s="789"/>
      <c r="D157" s="789"/>
      <c r="E157" s="789"/>
      <c r="F157" s="789"/>
      <c r="G157" s="789"/>
      <c r="H157" s="788"/>
      <c r="I157" s="788"/>
      <c r="J157" s="788"/>
      <c r="K157" s="788"/>
      <c r="L157" s="788"/>
    </row>
    <row r="158" spans="2:12" x14ac:dyDescent="0.2">
      <c r="B158" s="789"/>
      <c r="C158" s="789"/>
      <c r="D158" s="789"/>
      <c r="E158" s="789"/>
      <c r="F158" s="789"/>
      <c r="G158" s="789"/>
      <c r="H158" s="788"/>
      <c r="I158" s="788"/>
      <c r="J158" s="788"/>
      <c r="K158" s="788"/>
      <c r="L158" s="788"/>
    </row>
    <row r="159" spans="2:12" x14ac:dyDescent="0.2">
      <c r="B159" s="789"/>
      <c r="C159" s="789"/>
      <c r="D159" s="789"/>
      <c r="E159" s="789"/>
      <c r="F159" s="789"/>
      <c r="G159" s="789"/>
      <c r="H159" s="788"/>
      <c r="I159" s="788"/>
      <c r="J159" s="788"/>
      <c r="K159" s="788"/>
      <c r="L159" s="788"/>
    </row>
    <row r="160" spans="2:12" x14ac:dyDescent="0.2">
      <c r="B160" s="789"/>
      <c r="C160" s="789"/>
      <c r="D160" s="789"/>
      <c r="E160" s="789"/>
      <c r="F160" s="789"/>
      <c r="G160" s="789"/>
      <c r="H160" s="788"/>
      <c r="I160" s="788"/>
      <c r="J160" s="788"/>
      <c r="K160" s="788"/>
      <c r="L160" s="788"/>
    </row>
    <row r="161" spans="2:12" x14ac:dyDescent="0.2">
      <c r="B161" s="789"/>
      <c r="C161" s="789"/>
      <c r="D161" s="789"/>
      <c r="E161" s="789"/>
      <c r="F161" s="789"/>
      <c r="G161" s="789"/>
      <c r="H161" s="788"/>
      <c r="I161" s="788"/>
      <c r="J161" s="788"/>
      <c r="K161" s="788"/>
      <c r="L161" s="788"/>
    </row>
    <row r="162" spans="2:12" x14ac:dyDescent="0.2">
      <c r="B162" s="789"/>
      <c r="C162" s="789"/>
      <c r="D162" s="789"/>
      <c r="E162" s="789"/>
      <c r="F162" s="789"/>
      <c r="G162" s="789"/>
      <c r="H162" s="788"/>
      <c r="I162" s="788"/>
      <c r="J162" s="788"/>
      <c r="K162" s="788"/>
      <c r="L162" s="788"/>
    </row>
    <row r="163" spans="2:12" x14ac:dyDescent="0.2">
      <c r="B163" s="789"/>
      <c r="C163" s="789"/>
      <c r="D163" s="789"/>
      <c r="E163" s="789"/>
      <c r="F163" s="789"/>
      <c r="G163" s="789"/>
      <c r="H163" s="788"/>
      <c r="I163" s="788"/>
      <c r="J163" s="788"/>
      <c r="K163" s="788"/>
      <c r="L163" s="788"/>
    </row>
    <row r="164" spans="2:12" x14ac:dyDescent="0.2">
      <c r="B164" s="789"/>
      <c r="C164" s="789"/>
      <c r="D164" s="789"/>
      <c r="E164" s="789"/>
      <c r="F164" s="789"/>
      <c r="G164" s="789"/>
      <c r="H164" s="788"/>
      <c r="I164" s="788"/>
      <c r="J164" s="788"/>
      <c r="K164" s="788"/>
      <c r="L164" s="788"/>
    </row>
    <row r="165" spans="2:12" x14ac:dyDescent="0.2">
      <c r="B165" s="789"/>
      <c r="C165" s="789"/>
      <c r="D165" s="789"/>
      <c r="E165" s="789"/>
      <c r="F165" s="789"/>
      <c r="G165" s="789"/>
      <c r="H165" s="788"/>
      <c r="I165" s="788"/>
      <c r="J165" s="788"/>
      <c r="K165" s="788"/>
      <c r="L165" s="788"/>
    </row>
    <row r="166" spans="2:12" x14ac:dyDescent="0.2">
      <c r="B166" s="789"/>
      <c r="C166" s="789"/>
      <c r="D166" s="789"/>
      <c r="E166" s="789"/>
      <c r="F166" s="789"/>
      <c r="G166" s="789"/>
      <c r="H166" s="788"/>
      <c r="I166" s="788"/>
      <c r="J166" s="788"/>
      <c r="K166" s="788"/>
      <c r="L166" s="788"/>
    </row>
    <row r="167" spans="2:12" x14ac:dyDescent="0.2">
      <c r="B167" s="789"/>
      <c r="C167" s="789"/>
      <c r="D167" s="789"/>
      <c r="E167" s="789"/>
      <c r="F167" s="789"/>
      <c r="G167" s="789"/>
      <c r="H167" s="788"/>
      <c r="I167" s="788"/>
      <c r="J167" s="788"/>
      <c r="K167" s="788"/>
      <c r="L167" s="788"/>
    </row>
    <row r="168" spans="2:12" x14ac:dyDescent="0.2">
      <c r="B168" s="789"/>
      <c r="C168" s="789"/>
      <c r="D168" s="789"/>
      <c r="E168" s="789"/>
      <c r="F168" s="789"/>
      <c r="G168" s="789"/>
      <c r="H168" s="788"/>
      <c r="I168" s="788"/>
      <c r="J168" s="788"/>
      <c r="K168" s="788"/>
      <c r="L168" s="788"/>
    </row>
    <row r="169" spans="2:12" x14ac:dyDescent="0.2">
      <c r="B169" s="789"/>
      <c r="C169" s="789"/>
      <c r="D169" s="789"/>
      <c r="E169" s="789"/>
      <c r="F169" s="789"/>
      <c r="G169" s="789"/>
      <c r="H169" s="788"/>
      <c r="I169" s="788"/>
      <c r="J169" s="788"/>
      <c r="K169" s="788"/>
      <c r="L169" s="788"/>
    </row>
    <row r="170" spans="2:12" x14ac:dyDescent="0.2">
      <c r="B170" s="789"/>
      <c r="C170" s="789"/>
      <c r="D170" s="789"/>
      <c r="E170" s="789"/>
      <c r="F170" s="789"/>
      <c r="G170" s="789"/>
      <c r="H170" s="788"/>
      <c r="I170" s="788"/>
      <c r="J170" s="788"/>
      <c r="K170" s="788"/>
      <c r="L170" s="788"/>
    </row>
    <row r="171" spans="2:12" x14ac:dyDescent="0.2">
      <c r="B171" s="789"/>
      <c r="C171" s="789"/>
      <c r="D171" s="789"/>
      <c r="E171" s="789"/>
      <c r="F171" s="789"/>
      <c r="G171" s="789"/>
      <c r="H171" s="788"/>
      <c r="I171" s="788"/>
      <c r="J171" s="788"/>
      <c r="K171" s="788"/>
      <c r="L171" s="788"/>
    </row>
    <row r="172" spans="2:12" x14ac:dyDescent="0.2">
      <c r="B172" s="789"/>
      <c r="C172" s="789"/>
      <c r="D172" s="789"/>
      <c r="E172" s="789"/>
      <c r="F172" s="789"/>
      <c r="G172" s="789"/>
      <c r="H172" s="788"/>
      <c r="I172" s="788"/>
      <c r="J172" s="788"/>
      <c r="K172" s="788"/>
      <c r="L172" s="788"/>
    </row>
    <row r="173" spans="2:12" x14ac:dyDescent="0.2">
      <c r="B173" s="789"/>
      <c r="C173" s="789"/>
      <c r="D173" s="789"/>
      <c r="E173" s="789"/>
      <c r="F173" s="789"/>
      <c r="G173" s="789"/>
      <c r="H173" s="788"/>
      <c r="I173" s="788"/>
      <c r="J173" s="788"/>
      <c r="K173" s="788"/>
      <c r="L173" s="788"/>
    </row>
    <row r="174" spans="2:12" x14ac:dyDescent="0.2">
      <c r="B174" s="789"/>
      <c r="C174" s="789"/>
      <c r="D174" s="789"/>
      <c r="E174" s="789"/>
      <c r="F174" s="789"/>
      <c r="G174" s="789"/>
      <c r="H174" s="788"/>
      <c r="I174" s="788"/>
      <c r="J174" s="788"/>
      <c r="K174" s="788"/>
      <c r="L174" s="788"/>
    </row>
    <row r="175" spans="2:12" x14ac:dyDescent="0.2">
      <c r="B175" s="789"/>
      <c r="C175" s="789"/>
      <c r="D175" s="789"/>
      <c r="E175" s="789"/>
      <c r="F175" s="789"/>
      <c r="G175" s="789"/>
      <c r="H175" s="788"/>
      <c r="I175" s="788"/>
      <c r="J175" s="788"/>
      <c r="K175" s="788"/>
      <c r="L175" s="788"/>
    </row>
    <row r="176" spans="2:12" x14ac:dyDescent="0.2">
      <c r="B176" s="789"/>
      <c r="C176" s="789"/>
      <c r="D176" s="789"/>
      <c r="E176" s="789"/>
      <c r="F176" s="789"/>
      <c r="G176" s="789"/>
      <c r="H176" s="788"/>
      <c r="I176" s="788"/>
      <c r="J176" s="788"/>
      <c r="K176" s="788"/>
      <c r="L176" s="788"/>
    </row>
    <row r="177" spans="2:12" x14ac:dyDescent="0.2">
      <c r="B177" s="789"/>
      <c r="C177" s="789"/>
      <c r="D177" s="789"/>
      <c r="E177" s="789"/>
      <c r="F177" s="789"/>
      <c r="G177" s="789"/>
      <c r="H177" s="788"/>
      <c r="I177" s="788"/>
      <c r="J177" s="788"/>
      <c r="K177" s="788"/>
      <c r="L177" s="788"/>
    </row>
    <row r="178" spans="2:12" x14ac:dyDescent="0.2">
      <c r="B178" s="789"/>
      <c r="C178" s="789"/>
      <c r="D178" s="789"/>
      <c r="E178" s="789"/>
      <c r="F178" s="789"/>
      <c r="G178" s="789"/>
      <c r="H178" s="788"/>
      <c r="I178" s="788"/>
      <c r="J178" s="788"/>
      <c r="K178" s="788"/>
      <c r="L178" s="788"/>
    </row>
    <row r="179" spans="2:12" x14ac:dyDescent="0.2">
      <c r="B179" s="789"/>
      <c r="C179" s="789"/>
      <c r="D179" s="789"/>
      <c r="E179" s="789"/>
      <c r="F179" s="789"/>
      <c r="G179" s="789"/>
      <c r="H179" s="788"/>
      <c r="I179" s="788"/>
      <c r="J179" s="788"/>
      <c r="K179" s="788"/>
      <c r="L179" s="788"/>
    </row>
    <row r="180" spans="2:12" x14ac:dyDescent="0.2">
      <c r="B180" s="789"/>
      <c r="C180" s="789"/>
      <c r="D180" s="789"/>
      <c r="E180" s="789"/>
      <c r="F180" s="789"/>
      <c r="G180" s="789"/>
      <c r="H180" s="788"/>
      <c r="I180" s="788"/>
      <c r="J180" s="788"/>
      <c r="K180" s="788"/>
      <c r="L180" s="788"/>
    </row>
    <row r="181" spans="2:12" x14ac:dyDescent="0.2">
      <c r="B181" s="789"/>
      <c r="C181" s="789"/>
      <c r="D181" s="789"/>
      <c r="E181" s="789"/>
      <c r="F181" s="789"/>
      <c r="G181" s="789"/>
      <c r="H181" s="788"/>
      <c r="I181" s="788"/>
      <c r="J181" s="788"/>
      <c r="K181" s="788"/>
      <c r="L181" s="788"/>
    </row>
    <row r="182" spans="2:12" x14ac:dyDescent="0.2">
      <c r="B182" s="789"/>
      <c r="C182" s="789"/>
      <c r="D182" s="789"/>
      <c r="E182" s="789"/>
      <c r="F182" s="789"/>
      <c r="G182" s="789"/>
      <c r="H182" s="788"/>
      <c r="I182" s="788"/>
      <c r="J182" s="788"/>
      <c r="K182" s="788"/>
      <c r="L182" s="788"/>
    </row>
    <row r="183" spans="2:12" x14ac:dyDescent="0.2">
      <c r="B183" s="789"/>
      <c r="C183" s="789"/>
      <c r="D183" s="789"/>
      <c r="E183" s="789"/>
      <c r="F183" s="789"/>
      <c r="G183" s="789"/>
      <c r="H183" s="788"/>
      <c r="I183" s="788"/>
      <c r="J183" s="788"/>
      <c r="K183" s="788"/>
      <c r="L183" s="788"/>
    </row>
    <row r="184" spans="2:12" x14ac:dyDescent="0.2">
      <c r="B184" s="789"/>
      <c r="C184" s="789"/>
      <c r="D184" s="789"/>
      <c r="E184" s="789"/>
      <c r="F184" s="789"/>
      <c r="G184" s="789"/>
      <c r="H184" s="788"/>
      <c r="I184" s="788"/>
      <c r="J184" s="788"/>
      <c r="K184" s="788"/>
      <c r="L184" s="788"/>
    </row>
    <row r="185" spans="2:12" x14ac:dyDescent="0.2">
      <c r="B185" s="789"/>
      <c r="C185" s="789"/>
      <c r="D185" s="789"/>
      <c r="E185" s="789"/>
      <c r="F185" s="789"/>
      <c r="G185" s="789"/>
      <c r="H185" s="788"/>
      <c r="I185" s="788"/>
      <c r="J185" s="788"/>
      <c r="K185" s="788"/>
      <c r="L185" s="788"/>
    </row>
    <row r="186" spans="2:12" x14ac:dyDescent="0.2">
      <c r="B186" s="789"/>
      <c r="C186" s="789"/>
      <c r="D186" s="789"/>
      <c r="E186" s="789"/>
      <c r="F186" s="789"/>
      <c r="G186" s="789"/>
      <c r="H186" s="788"/>
      <c r="I186" s="788"/>
      <c r="J186" s="788"/>
      <c r="K186" s="788"/>
      <c r="L186" s="788"/>
    </row>
    <row r="187" spans="2:12" x14ac:dyDescent="0.2">
      <c r="B187" s="789"/>
      <c r="C187" s="789"/>
      <c r="D187" s="789"/>
      <c r="E187" s="789"/>
      <c r="F187" s="789"/>
      <c r="G187" s="789"/>
      <c r="H187" s="788"/>
      <c r="I187" s="788"/>
      <c r="J187" s="788"/>
      <c r="K187" s="788"/>
      <c r="L187" s="788"/>
    </row>
    <row r="188" spans="2:12" x14ac:dyDescent="0.2">
      <c r="B188" s="789"/>
      <c r="C188" s="789"/>
      <c r="D188" s="789"/>
      <c r="E188" s="789"/>
      <c r="F188" s="789"/>
      <c r="G188" s="789"/>
      <c r="H188" s="788"/>
      <c r="I188" s="788"/>
      <c r="J188" s="788"/>
      <c r="K188" s="788"/>
      <c r="L188" s="788"/>
    </row>
    <row r="189" spans="2:12" x14ac:dyDescent="0.2">
      <c r="B189" s="789"/>
      <c r="C189" s="789"/>
      <c r="D189" s="789"/>
      <c r="E189" s="789"/>
      <c r="F189" s="789"/>
      <c r="G189" s="789"/>
      <c r="H189" s="788"/>
      <c r="I189" s="788"/>
      <c r="J189" s="788"/>
      <c r="K189" s="788"/>
      <c r="L189" s="788"/>
    </row>
    <row r="190" spans="2:12" x14ac:dyDescent="0.2">
      <c r="B190" s="789"/>
      <c r="C190" s="789"/>
      <c r="D190" s="789"/>
      <c r="E190" s="789"/>
      <c r="F190" s="789"/>
      <c r="G190" s="789"/>
      <c r="H190" s="788"/>
      <c r="I190" s="788"/>
      <c r="J190" s="788"/>
      <c r="K190" s="788"/>
      <c r="L190" s="788"/>
    </row>
    <row r="191" spans="2:12" x14ac:dyDescent="0.2">
      <c r="B191" s="789"/>
      <c r="C191" s="789"/>
      <c r="D191" s="789"/>
      <c r="E191" s="789"/>
      <c r="F191" s="789"/>
      <c r="G191" s="789"/>
      <c r="H191" s="788"/>
      <c r="I191" s="788"/>
      <c r="J191" s="788"/>
      <c r="K191" s="788"/>
      <c r="L191" s="788"/>
    </row>
    <row r="192" spans="2:12" x14ac:dyDescent="0.2">
      <c r="B192" s="789"/>
      <c r="C192" s="789"/>
      <c r="D192" s="789"/>
      <c r="E192" s="789"/>
      <c r="F192" s="789"/>
      <c r="G192" s="789"/>
      <c r="H192" s="788"/>
      <c r="I192" s="788"/>
      <c r="J192" s="788"/>
      <c r="K192" s="788"/>
      <c r="L192" s="788"/>
    </row>
    <row r="193" spans="2:12" x14ac:dyDescent="0.2">
      <c r="B193" s="789"/>
      <c r="C193" s="789"/>
      <c r="D193" s="789"/>
      <c r="E193" s="789"/>
      <c r="F193" s="789"/>
      <c r="G193" s="789"/>
      <c r="H193" s="788"/>
      <c r="I193" s="788"/>
      <c r="J193" s="788"/>
      <c r="K193" s="788"/>
      <c r="L193" s="788"/>
    </row>
    <row r="194" spans="2:12" x14ac:dyDescent="0.2">
      <c r="B194" s="789"/>
      <c r="C194" s="789"/>
      <c r="D194" s="789"/>
      <c r="E194" s="789"/>
      <c r="F194" s="789"/>
      <c r="G194" s="789"/>
      <c r="H194" s="788"/>
      <c r="I194" s="788"/>
      <c r="J194" s="788"/>
      <c r="K194" s="788"/>
      <c r="L194" s="788"/>
    </row>
    <row r="195" spans="2:12" x14ac:dyDescent="0.2">
      <c r="B195" s="789"/>
      <c r="C195" s="789"/>
      <c r="D195" s="789"/>
      <c r="E195" s="789"/>
      <c r="F195" s="789"/>
      <c r="G195" s="789"/>
      <c r="H195" s="788"/>
      <c r="I195" s="788"/>
      <c r="J195" s="788"/>
      <c r="K195" s="788"/>
      <c r="L195" s="788"/>
    </row>
    <row r="196" spans="2:12" x14ac:dyDescent="0.2">
      <c r="B196" s="789"/>
      <c r="C196" s="789"/>
      <c r="D196" s="789"/>
      <c r="E196" s="789"/>
      <c r="F196" s="789"/>
      <c r="G196" s="789"/>
      <c r="H196" s="788"/>
      <c r="I196" s="788"/>
      <c r="J196" s="788"/>
      <c r="K196" s="788"/>
      <c r="L196" s="788"/>
    </row>
    <row r="197" spans="2:12" x14ac:dyDescent="0.2">
      <c r="B197" s="789"/>
      <c r="C197" s="789"/>
      <c r="D197" s="789"/>
      <c r="E197" s="789"/>
      <c r="F197" s="789"/>
      <c r="G197" s="789"/>
      <c r="H197" s="788"/>
      <c r="I197" s="788"/>
      <c r="J197" s="788"/>
      <c r="K197" s="788"/>
      <c r="L197" s="788"/>
    </row>
    <row r="198" spans="2:12" x14ac:dyDescent="0.2">
      <c r="B198" s="789"/>
      <c r="C198" s="789"/>
      <c r="D198" s="789"/>
      <c r="E198" s="789"/>
      <c r="F198" s="789"/>
      <c r="G198" s="789"/>
      <c r="H198" s="788"/>
      <c r="I198" s="788"/>
      <c r="J198" s="788"/>
      <c r="K198" s="788"/>
      <c r="L198" s="788"/>
    </row>
    <row r="199" spans="2:12" x14ac:dyDescent="0.2">
      <c r="B199" s="789"/>
      <c r="C199" s="789"/>
      <c r="D199" s="789"/>
      <c r="E199" s="789"/>
      <c r="F199" s="789"/>
      <c r="G199" s="789"/>
      <c r="H199" s="788"/>
      <c r="I199" s="788"/>
      <c r="J199" s="788"/>
      <c r="K199" s="788"/>
      <c r="L199" s="788"/>
    </row>
    <row r="200" spans="2:12" x14ac:dyDescent="0.2">
      <c r="B200" s="789"/>
      <c r="C200" s="789"/>
      <c r="D200" s="789"/>
      <c r="E200" s="789"/>
      <c r="F200" s="789"/>
      <c r="G200" s="789"/>
      <c r="H200" s="788"/>
      <c r="I200" s="788"/>
      <c r="J200" s="788"/>
      <c r="K200" s="788"/>
      <c r="L200" s="788"/>
    </row>
    <row r="201" spans="2:12" x14ac:dyDescent="0.2">
      <c r="B201" s="789"/>
      <c r="C201" s="789"/>
      <c r="D201" s="789"/>
      <c r="E201" s="789"/>
      <c r="F201" s="789"/>
      <c r="G201" s="789"/>
      <c r="H201" s="788"/>
      <c r="I201" s="788"/>
      <c r="J201" s="788"/>
      <c r="K201" s="788"/>
      <c r="L201" s="788"/>
    </row>
    <row r="202" spans="2:12" x14ac:dyDescent="0.2">
      <c r="B202" s="789"/>
      <c r="C202" s="789"/>
      <c r="D202" s="789"/>
      <c r="E202" s="789"/>
      <c r="F202" s="789"/>
      <c r="G202" s="789"/>
      <c r="H202" s="788"/>
      <c r="I202" s="788"/>
      <c r="J202" s="788"/>
      <c r="K202" s="788"/>
      <c r="L202" s="788"/>
    </row>
    <row r="203" spans="2:12" x14ac:dyDescent="0.2">
      <c r="B203" s="789"/>
      <c r="C203" s="789"/>
      <c r="D203" s="789"/>
      <c r="E203" s="789"/>
      <c r="F203" s="789"/>
      <c r="G203" s="789"/>
      <c r="H203" s="788"/>
      <c r="I203" s="788"/>
      <c r="J203" s="788"/>
      <c r="K203" s="788"/>
      <c r="L203" s="788"/>
    </row>
    <row r="204" spans="2:12" x14ac:dyDescent="0.2">
      <c r="B204" s="789"/>
      <c r="C204" s="789"/>
      <c r="D204" s="789"/>
      <c r="E204" s="789"/>
      <c r="F204" s="789"/>
      <c r="G204" s="789"/>
      <c r="H204" s="788"/>
      <c r="I204" s="788"/>
      <c r="J204" s="788"/>
      <c r="K204" s="788"/>
      <c r="L204" s="788"/>
    </row>
    <row r="205" spans="2:12" x14ac:dyDescent="0.2">
      <c r="B205" s="789"/>
      <c r="C205" s="789"/>
      <c r="D205" s="789"/>
      <c r="E205" s="789"/>
      <c r="F205" s="789"/>
      <c r="G205" s="789"/>
      <c r="H205" s="788"/>
      <c r="I205" s="788"/>
      <c r="J205" s="788"/>
      <c r="K205" s="788"/>
      <c r="L205" s="788"/>
    </row>
    <row r="206" spans="2:12" x14ac:dyDescent="0.2">
      <c r="B206" s="789"/>
      <c r="C206" s="789"/>
      <c r="D206" s="789"/>
      <c r="E206" s="789"/>
      <c r="F206" s="789"/>
      <c r="G206" s="789"/>
      <c r="H206" s="788"/>
      <c r="I206" s="788"/>
      <c r="J206" s="788"/>
      <c r="K206" s="788"/>
      <c r="L206" s="788"/>
    </row>
    <row r="207" spans="2:12" x14ac:dyDescent="0.2">
      <c r="B207" s="789"/>
      <c r="C207" s="789"/>
      <c r="D207" s="789"/>
      <c r="E207" s="789"/>
      <c r="F207" s="789"/>
      <c r="G207" s="789"/>
      <c r="H207" s="788"/>
      <c r="I207" s="788"/>
      <c r="J207" s="788"/>
      <c r="K207" s="788"/>
      <c r="L207" s="788"/>
    </row>
    <row r="208" spans="2:12" x14ac:dyDescent="0.2">
      <c r="B208" s="789"/>
      <c r="C208" s="789"/>
      <c r="D208" s="789"/>
      <c r="E208" s="789"/>
      <c r="F208" s="789"/>
      <c r="G208" s="789"/>
      <c r="H208" s="788"/>
      <c r="I208" s="788"/>
      <c r="J208" s="788"/>
      <c r="K208" s="788"/>
      <c r="L208" s="788"/>
    </row>
    <row r="209" spans="2:12" x14ac:dyDescent="0.2">
      <c r="B209" s="789"/>
      <c r="C209" s="789"/>
      <c r="D209" s="789"/>
      <c r="E209" s="789"/>
      <c r="F209" s="789"/>
      <c r="G209" s="789"/>
      <c r="H209" s="788"/>
      <c r="I209" s="788"/>
      <c r="J209" s="788"/>
      <c r="K209" s="788"/>
      <c r="L209" s="788"/>
    </row>
    <row r="210" spans="2:12" x14ac:dyDescent="0.2">
      <c r="B210" s="789"/>
      <c r="C210" s="789"/>
      <c r="D210" s="789"/>
      <c r="E210" s="789"/>
      <c r="F210" s="789"/>
      <c r="G210" s="789"/>
      <c r="H210" s="788"/>
      <c r="I210" s="788"/>
      <c r="J210" s="788"/>
      <c r="K210" s="788"/>
      <c r="L210" s="788"/>
    </row>
    <row r="211" spans="2:12" x14ac:dyDescent="0.2">
      <c r="B211" s="789"/>
      <c r="C211" s="789"/>
      <c r="D211" s="789"/>
      <c r="E211" s="789"/>
      <c r="F211" s="789"/>
      <c r="G211" s="789"/>
      <c r="H211" s="788"/>
      <c r="I211" s="788"/>
      <c r="J211" s="788"/>
      <c r="K211" s="788"/>
      <c r="L211" s="788"/>
    </row>
    <row r="212" spans="2:12" x14ac:dyDescent="0.2">
      <c r="B212" s="789"/>
      <c r="C212" s="789"/>
      <c r="D212" s="789"/>
      <c r="E212" s="789"/>
      <c r="F212" s="789"/>
      <c r="G212" s="789"/>
      <c r="H212" s="788"/>
      <c r="I212" s="788"/>
      <c r="J212" s="788"/>
      <c r="K212" s="788"/>
      <c r="L212" s="788"/>
    </row>
    <row r="213" spans="2:12" x14ac:dyDescent="0.2">
      <c r="B213" s="789"/>
      <c r="C213" s="789"/>
      <c r="D213" s="789"/>
      <c r="E213" s="789"/>
      <c r="F213" s="789"/>
      <c r="G213" s="789"/>
      <c r="H213" s="788"/>
      <c r="I213" s="788"/>
      <c r="J213" s="788"/>
      <c r="K213" s="788"/>
      <c r="L213" s="788"/>
    </row>
    <row r="214" spans="2:12" x14ac:dyDescent="0.2">
      <c r="B214" s="789"/>
      <c r="C214" s="789"/>
      <c r="D214" s="789"/>
      <c r="E214" s="789"/>
      <c r="F214" s="789"/>
      <c r="G214" s="789"/>
      <c r="H214" s="788"/>
      <c r="I214" s="788"/>
      <c r="J214" s="788"/>
      <c r="K214" s="788"/>
      <c r="L214" s="788"/>
    </row>
    <row r="215" spans="2:12" x14ac:dyDescent="0.2">
      <c r="B215" s="789"/>
      <c r="C215" s="789"/>
      <c r="D215" s="789"/>
      <c r="E215" s="789"/>
      <c r="F215" s="789"/>
      <c r="G215" s="789"/>
      <c r="H215" s="788"/>
      <c r="I215" s="788"/>
      <c r="J215" s="788"/>
      <c r="K215" s="788"/>
      <c r="L215" s="788"/>
    </row>
    <row r="216" spans="2:12" x14ac:dyDescent="0.2">
      <c r="B216" s="789"/>
      <c r="C216" s="789"/>
      <c r="D216" s="789"/>
      <c r="E216" s="789"/>
      <c r="F216" s="789"/>
      <c r="G216" s="789"/>
      <c r="H216" s="788"/>
      <c r="I216" s="788"/>
      <c r="J216" s="788"/>
      <c r="K216" s="788"/>
      <c r="L216" s="788"/>
    </row>
    <row r="217" spans="2:12" x14ac:dyDescent="0.2">
      <c r="B217" s="789"/>
      <c r="C217" s="789"/>
      <c r="D217" s="789"/>
      <c r="E217" s="789"/>
      <c r="F217" s="789"/>
      <c r="G217" s="789"/>
      <c r="H217" s="788"/>
      <c r="I217" s="788"/>
      <c r="J217" s="788"/>
      <c r="K217" s="788"/>
      <c r="L217" s="788"/>
    </row>
    <row r="218" spans="2:12" x14ac:dyDescent="0.2">
      <c r="B218" s="789"/>
      <c r="C218" s="789"/>
      <c r="D218" s="789"/>
      <c r="E218" s="789"/>
      <c r="F218" s="789"/>
      <c r="G218" s="789"/>
      <c r="H218" s="788"/>
      <c r="I218" s="788"/>
      <c r="J218" s="788"/>
      <c r="K218" s="788"/>
      <c r="L218" s="788"/>
    </row>
    <row r="219" spans="2:12" x14ac:dyDescent="0.2">
      <c r="B219" s="789"/>
      <c r="C219" s="789"/>
      <c r="D219" s="789"/>
      <c r="E219" s="789"/>
      <c r="F219" s="789"/>
      <c r="G219" s="789"/>
      <c r="H219" s="788"/>
      <c r="I219" s="788"/>
      <c r="J219" s="788"/>
      <c r="K219" s="788"/>
      <c r="L219" s="788"/>
    </row>
    <row r="220" spans="2:12" x14ac:dyDescent="0.2">
      <c r="B220" s="789"/>
      <c r="C220" s="789"/>
      <c r="D220" s="789"/>
      <c r="E220" s="789"/>
      <c r="F220" s="789"/>
      <c r="G220" s="789"/>
      <c r="H220" s="788"/>
      <c r="I220" s="788"/>
      <c r="J220" s="788"/>
      <c r="K220" s="788"/>
      <c r="L220" s="788"/>
    </row>
    <row r="221" spans="2:12" x14ac:dyDescent="0.2">
      <c r="B221" s="789"/>
      <c r="C221" s="789"/>
      <c r="D221" s="789"/>
      <c r="E221" s="789"/>
      <c r="F221" s="789"/>
      <c r="G221" s="789"/>
      <c r="H221" s="788"/>
      <c r="I221" s="788"/>
      <c r="J221" s="788"/>
      <c r="K221" s="788"/>
      <c r="L221" s="788"/>
    </row>
    <row r="222" spans="2:12" x14ac:dyDescent="0.2">
      <c r="B222" s="789"/>
      <c r="C222" s="789"/>
      <c r="D222" s="789"/>
      <c r="E222" s="789"/>
      <c r="F222" s="789"/>
      <c r="G222" s="789"/>
      <c r="H222" s="788"/>
      <c r="I222" s="788"/>
      <c r="J222" s="788"/>
      <c r="K222" s="788"/>
      <c r="L222" s="788"/>
    </row>
    <row r="223" spans="2:12" x14ac:dyDescent="0.2">
      <c r="B223" s="789"/>
      <c r="C223" s="789"/>
      <c r="D223" s="789"/>
      <c r="E223" s="789"/>
      <c r="F223" s="789"/>
      <c r="G223" s="789"/>
      <c r="H223" s="788"/>
      <c r="I223" s="788"/>
      <c r="J223" s="788"/>
      <c r="K223" s="788"/>
      <c r="L223" s="788"/>
    </row>
    <row r="224" spans="2:12" x14ac:dyDescent="0.2">
      <c r="B224" s="789"/>
      <c r="C224" s="789"/>
      <c r="D224" s="789"/>
      <c r="E224" s="789"/>
      <c r="F224" s="789"/>
      <c r="G224" s="789"/>
      <c r="H224" s="788"/>
      <c r="I224" s="788"/>
      <c r="J224" s="788"/>
      <c r="K224" s="788"/>
      <c r="L224" s="788"/>
    </row>
    <row r="225" spans="2:12" x14ac:dyDescent="0.2">
      <c r="B225" s="789"/>
      <c r="C225" s="789"/>
      <c r="D225" s="789"/>
      <c r="E225" s="789"/>
      <c r="F225" s="789"/>
      <c r="G225" s="789"/>
      <c r="H225" s="788"/>
      <c r="I225" s="788"/>
      <c r="J225" s="788"/>
      <c r="K225" s="788"/>
      <c r="L225" s="788"/>
    </row>
    <row r="226" spans="2:12" x14ac:dyDescent="0.2">
      <c r="B226" s="789"/>
      <c r="C226" s="789"/>
      <c r="D226" s="789"/>
      <c r="E226" s="789"/>
      <c r="F226" s="789"/>
      <c r="G226" s="789"/>
      <c r="H226" s="788"/>
      <c r="I226" s="788"/>
      <c r="J226" s="788"/>
      <c r="K226" s="788"/>
      <c r="L226" s="788"/>
    </row>
    <row r="227" spans="2:12" x14ac:dyDescent="0.2">
      <c r="B227" s="789"/>
      <c r="C227" s="789"/>
      <c r="D227" s="789"/>
      <c r="E227" s="789"/>
      <c r="F227" s="789"/>
      <c r="G227" s="789"/>
      <c r="H227" s="788"/>
      <c r="I227" s="788"/>
      <c r="J227" s="788"/>
      <c r="K227" s="788"/>
      <c r="L227" s="788"/>
    </row>
    <row r="228" spans="2:12" x14ac:dyDescent="0.2">
      <c r="B228" s="789"/>
      <c r="C228" s="789"/>
      <c r="D228" s="789"/>
      <c r="E228" s="789"/>
      <c r="F228" s="789"/>
      <c r="G228" s="789"/>
      <c r="H228" s="788"/>
      <c r="I228" s="788"/>
      <c r="J228" s="788"/>
      <c r="K228" s="788"/>
      <c r="L228" s="788"/>
    </row>
    <row r="229" spans="2:12" x14ac:dyDescent="0.2">
      <c r="B229" s="789"/>
      <c r="C229" s="789"/>
      <c r="D229" s="789"/>
      <c r="E229" s="789"/>
      <c r="F229" s="789"/>
      <c r="G229" s="789"/>
      <c r="H229" s="788"/>
      <c r="I229" s="788"/>
      <c r="J229" s="788"/>
      <c r="K229" s="788"/>
      <c r="L229" s="788"/>
    </row>
    <row r="230" spans="2:12" x14ac:dyDescent="0.2">
      <c r="B230" s="789"/>
      <c r="C230" s="789"/>
      <c r="D230" s="789"/>
      <c r="E230" s="789"/>
      <c r="F230" s="789"/>
      <c r="G230" s="789"/>
      <c r="H230" s="788"/>
      <c r="I230" s="788"/>
      <c r="J230" s="788"/>
      <c r="K230" s="788"/>
      <c r="L230" s="788"/>
    </row>
    <row r="231" spans="2:12" x14ac:dyDescent="0.2">
      <c r="B231" s="789"/>
      <c r="C231" s="789"/>
      <c r="D231" s="789"/>
      <c r="E231" s="789"/>
      <c r="F231" s="789"/>
      <c r="G231" s="789"/>
      <c r="H231" s="788"/>
      <c r="I231" s="788"/>
      <c r="J231" s="788"/>
      <c r="K231" s="788"/>
      <c r="L231" s="788"/>
    </row>
    <row r="232" spans="2:12" x14ac:dyDescent="0.2">
      <c r="B232" s="789"/>
      <c r="C232" s="789"/>
      <c r="D232" s="789"/>
      <c r="E232" s="789"/>
      <c r="F232" s="789"/>
      <c r="G232" s="789"/>
      <c r="H232" s="788"/>
      <c r="I232" s="788"/>
      <c r="J232" s="788"/>
      <c r="K232" s="788"/>
      <c r="L232" s="788"/>
    </row>
    <row r="233" spans="2:12" x14ac:dyDescent="0.2">
      <c r="B233" s="789"/>
      <c r="C233" s="789"/>
      <c r="D233" s="789"/>
      <c r="E233" s="789"/>
      <c r="F233" s="789"/>
      <c r="G233" s="789"/>
      <c r="H233" s="788"/>
      <c r="I233" s="788"/>
      <c r="J233" s="788"/>
      <c r="K233" s="788"/>
      <c r="L233" s="788"/>
    </row>
    <row r="234" spans="2:12" x14ac:dyDescent="0.2">
      <c r="B234" s="789"/>
      <c r="C234" s="789"/>
      <c r="D234" s="789"/>
      <c r="E234" s="789"/>
      <c r="F234" s="789"/>
      <c r="G234" s="789"/>
      <c r="H234" s="788"/>
      <c r="I234" s="788"/>
      <c r="J234" s="788"/>
      <c r="K234" s="788"/>
      <c r="L234" s="788"/>
    </row>
    <row r="235" spans="2:12" x14ac:dyDescent="0.2">
      <c r="B235" s="789"/>
      <c r="C235" s="789"/>
      <c r="D235" s="789"/>
      <c r="E235" s="789"/>
      <c r="F235" s="789"/>
      <c r="G235" s="789"/>
      <c r="H235" s="788"/>
      <c r="I235" s="788"/>
      <c r="J235" s="788"/>
      <c r="K235" s="788"/>
      <c r="L235" s="788"/>
    </row>
    <row r="236" spans="2:12" x14ac:dyDescent="0.2">
      <c r="B236" s="789"/>
      <c r="C236" s="789"/>
      <c r="D236" s="789"/>
      <c r="E236" s="789"/>
      <c r="F236" s="789"/>
      <c r="G236" s="789"/>
      <c r="H236" s="788"/>
      <c r="I236" s="788"/>
      <c r="J236" s="788"/>
      <c r="K236" s="788"/>
      <c r="L236" s="788"/>
    </row>
    <row r="237" spans="2:12" x14ac:dyDescent="0.2">
      <c r="B237" s="789"/>
      <c r="C237" s="789"/>
      <c r="D237" s="789"/>
      <c r="E237" s="789"/>
      <c r="F237" s="789"/>
      <c r="G237" s="789"/>
      <c r="H237" s="788"/>
      <c r="I237" s="788"/>
      <c r="J237" s="788"/>
      <c r="K237" s="788"/>
      <c r="L237" s="788"/>
    </row>
    <row r="238" spans="2:12" x14ac:dyDescent="0.2">
      <c r="B238" s="789"/>
      <c r="C238" s="789"/>
      <c r="D238" s="789"/>
      <c r="E238" s="789"/>
      <c r="F238" s="789"/>
      <c r="G238" s="789"/>
      <c r="H238" s="788"/>
      <c r="I238" s="788"/>
      <c r="J238" s="788"/>
      <c r="K238" s="788"/>
      <c r="L238" s="788"/>
    </row>
    <row r="239" spans="2:12" x14ac:dyDescent="0.2">
      <c r="B239" s="789"/>
      <c r="C239" s="789"/>
      <c r="D239" s="789"/>
      <c r="E239" s="789"/>
      <c r="F239" s="789"/>
      <c r="G239" s="789"/>
      <c r="H239" s="788"/>
      <c r="I239" s="788"/>
      <c r="J239" s="788"/>
      <c r="K239" s="788"/>
      <c r="L239" s="788"/>
    </row>
    <row r="240" spans="2:12" x14ac:dyDescent="0.2">
      <c r="B240" s="789"/>
      <c r="C240" s="789"/>
      <c r="D240" s="789"/>
      <c r="E240" s="789"/>
      <c r="F240" s="789"/>
      <c r="G240" s="789"/>
      <c r="H240" s="788"/>
      <c r="I240" s="788"/>
      <c r="J240" s="788"/>
      <c r="K240" s="788"/>
      <c r="L240" s="788"/>
    </row>
    <row r="241" spans="2:12" x14ac:dyDescent="0.2">
      <c r="B241" s="789"/>
      <c r="C241" s="789"/>
      <c r="D241" s="789"/>
      <c r="E241" s="789"/>
      <c r="F241" s="789"/>
      <c r="G241" s="789"/>
      <c r="H241" s="788"/>
      <c r="I241" s="788"/>
      <c r="J241" s="788"/>
      <c r="K241" s="788"/>
      <c r="L241" s="788"/>
    </row>
    <row r="242" spans="2:12" x14ac:dyDescent="0.2">
      <c r="B242" s="789"/>
      <c r="C242" s="789"/>
      <c r="D242" s="789"/>
      <c r="E242" s="789"/>
      <c r="F242" s="789"/>
      <c r="G242" s="789"/>
      <c r="H242" s="788"/>
      <c r="I242" s="788"/>
      <c r="J242" s="788"/>
      <c r="K242" s="788"/>
      <c r="L242" s="788"/>
    </row>
    <row r="243" spans="2:12" x14ac:dyDescent="0.2">
      <c r="B243" s="789"/>
      <c r="C243" s="789"/>
      <c r="D243" s="789"/>
      <c r="E243" s="789"/>
      <c r="F243" s="789"/>
      <c r="G243" s="789"/>
      <c r="H243" s="788"/>
      <c r="I243" s="788"/>
      <c r="J243" s="788"/>
      <c r="K243" s="788"/>
      <c r="L243" s="788"/>
    </row>
    <row r="244" spans="2:12" x14ac:dyDescent="0.2">
      <c r="B244" s="789"/>
      <c r="C244" s="789"/>
      <c r="D244" s="789"/>
      <c r="E244" s="789"/>
      <c r="F244" s="789"/>
      <c r="G244" s="789"/>
      <c r="H244" s="788"/>
      <c r="I244" s="788"/>
      <c r="J244" s="788"/>
      <c r="K244" s="788"/>
      <c r="L244" s="788"/>
    </row>
    <row r="245" spans="2:12" x14ac:dyDescent="0.2">
      <c r="B245" s="789"/>
      <c r="C245" s="789"/>
      <c r="D245" s="789"/>
      <c r="E245" s="789"/>
      <c r="F245" s="789"/>
      <c r="G245" s="789"/>
      <c r="H245" s="788"/>
      <c r="I245" s="788"/>
      <c r="J245" s="788"/>
      <c r="K245" s="788"/>
      <c r="L245" s="788"/>
    </row>
    <row r="246" spans="2:12" x14ac:dyDescent="0.2">
      <c r="B246" s="789"/>
      <c r="C246" s="789"/>
      <c r="D246" s="789"/>
      <c r="E246" s="789"/>
      <c r="F246" s="789"/>
      <c r="G246" s="789"/>
      <c r="H246" s="788"/>
      <c r="I246" s="788"/>
      <c r="J246" s="788"/>
      <c r="K246" s="788"/>
      <c r="L246" s="788"/>
    </row>
    <row r="247" spans="2:12" x14ac:dyDescent="0.2">
      <c r="B247" s="789"/>
      <c r="C247" s="789"/>
      <c r="D247" s="789"/>
      <c r="E247" s="789"/>
      <c r="F247" s="789"/>
      <c r="G247" s="789"/>
      <c r="H247" s="788"/>
      <c r="I247" s="788"/>
      <c r="J247" s="788"/>
      <c r="K247" s="788"/>
      <c r="L247" s="788"/>
    </row>
    <row r="248" spans="2:12" x14ac:dyDescent="0.2">
      <c r="B248" s="789"/>
      <c r="C248" s="789"/>
      <c r="D248" s="789"/>
      <c r="E248" s="789"/>
      <c r="F248" s="789"/>
      <c r="G248" s="789"/>
      <c r="H248" s="788"/>
      <c r="I248" s="788"/>
      <c r="J248" s="788"/>
      <c r="K248" s="788"/>
      <c r="L248" s="788"/>
    </row>
    <row r="249" spans="2:12" x14ac:dyDescent="0.2">
      <c r="B249" s="789"/>
      <c r="C249" s="789"/>
      <c r="D249" s="789"/>
      <c r="E249" s="789"/>
      <c r="F249" s="789"/>
      <c r="G249" s="789"/>
      <c r="H249" s="788"/>
      <c r="I249" s="788"/>
      <c r="J249" s="788"/>
      <c r="K249" s="788"/>
      <c r="L249" s="788"/>
    </row>
    <row r="250" spans="2:12" x14ac:dyDescent="0.2">
      <c r="B250" s="789"/>
      <c r="C250" s="789"/>
      <c r="D250" s="789"/>
      <c r="E250" s="789"/>
      <c r="F250" s="789"/>
      <c r="G250" s="789"/>
      <c r="H250" s="788"/>
      <c r="I250" s="788"/>
      <c r="J250" s="788"/>
      <c r="K250" s="788"/>
      <c r="L250" s="788"/>
    </row>
    <row r="251" spans="2:12" x14ac:dyDescent="0.2">
      <c r="B251" s="789"/>
      <c r="C251" s="789"/>
      <c r="D251" s="789"/>
      <c r="E251" s="789"/>
      <c r="F251" s="789"/>
      <c r="G251" s="789"/>
      <c r="H251" s="788"/>
      <c r="I251" s="788"/>
      <c r="J251" s="788"/>
      <c r="K251" s="788"/>
      <c r="L251" s="788"/>
    </row>
    <row r="252" spans="2:12" x14ac:dyDescent="0.2">
      <c r="B252" s="789"/>
      <c r="C252" s="789"/>
      <c r="D252" s="789"/>
      <c r="E252" s="789"/>
      <c r="F252" s="789"/>
      <c r="G252" s="789"/>
      <c r="H252" s="788"/>
      <c r="I252" s="788"/>
      <c r="J252" s="788"/>
      <c r="K252" s="788"/>
      <c r="L252" s="788"/>
    </row>
    <row r="253" spans="2:12" x14ac:dyDescent="0.2">
      <c r="B253" s="789"/>
      <c r="C253" s="789"/>
      <c r="D253" s="789"/>
      <c r="E253" s="789"/>
      <c r="F253" s="789"/>
      <c r="G253" s="789"/>
      <c r="H253" s="788"/>
      <c r="I253" s="788"/>
      <c r="J253" s="788"/>
      <c r="K253" s="788"/>
      <c r="L253" s="788"/>
    </row>
    <row r="254" spans="2:12" x14ac:dyDescent="0.2">
      <c r="B254" s="789"/>
      <c r="C254" s="789"/>
      <c r="D254" s="789"/>
      <c r="E254" s="789"/>
      <c r="F254" s="789"/>
      <c r="G254" s="789"/>
      <c r="H254" s="788"/>
      <c r="I254" s="788"/>
      <c r="J254" s="788"/>
      <c r="K254" s="788"/>
      <c r="L254" s="788"/>
    </row>
    <row r="255" spans="2:12" x14ac:dyDescent="0.2">
      <c r="B255" s="789"/>
      <c r="C255" s="789"/>
      <c r="D255" s="789"/>
      <c r="E255" s="789"/>
      <c r="F255" s="789"/>
      <c r="G255" s="789"/>
      <c r="H255" s="788"/>
      <c r="I255" s="788"/>
      <c r="J255" s="788"/>
      <c r="K255" s="788"/>
      <c r="L255" s="788"/>
    </row>
    <row r="256" spans="2:12" x14ac:dyDescent="0.2">
      <c r="B256" s="789"/>
      <c r="C256" s="789"/>
      <c r="D256" s="789"/>
      <c r="E256" s="789"/>
      <c r="F256" s="789"/>
      <c r="G256" s="789"/>
      <c r="H256" s="788"/>
      <c r="I256" s="788"/>
      <c r="J256" s="788"/>
      <c r="K256" s="788"/>
      <c r="L256" s="788"/>
    </row>
    <row r="257" spans="2:12" x14ac:dyDescent="0.2">
      <c r="B257" s="789"/>
      <c r="C257" s="789"/>
      <c r="D257" s="789"/>
      <c r="E257" s="789"/>
      <c r="F257" s="789"/>
      <c r="G257" s="789"/>
      <c r="H257" s="788"/>
      <c r="I257" s="788"/>
      <c r="J257" s="788"/>
      <c r="K257" s="788"/>
      <c r="L257" s="788"/>
    </row>
    <row r="258" spans="2:12" x14ac:dyDescent="0.2">
      <c r="B258" s="789"/>
      <c r="C258" s="789"/>
      <c r="D258" s="789"/>
      <c r="E258" s="789"/>
      <c r="F258" s="789"/>
      <c r="G258" s="789"/>
      <c r="H258" s="788"/>
      <c r="I258" s="788"/>
      <c r="J258" s="788"/>
      <c r="K258" s="788"/>
      <c r="L258" s="788"/>
    </row>
    <row r="259" spans="2:12" x14ac:dyDescent="0.2">
      <c r="B259" s="789"/>
      <c r="C259" s="789"/>
      <c r="D259" s="789"/>
      <c r="E259" s="789"/>
      <c r="F259" s="789"/>
      <c r="G259" s="789"/>
      <c r="H259" s="788"/>
      <c r="I259" s="788"/>
      <c r="J259" s="788"/>
      <c r="K259" s="788"/>
      <c r="L259" s="788"/>
    </row>
    <row r="260" spans="2:12" x14ac:dyDescent="0.2">
      <c r="B260" s="789"/>
      <c r="C260" s="789"/>
      <c r="D260" s="789"/>
      <c r="E260" s="789"/>
      <c r="F260" s="789"/>
      <c r="G260" s="789"/>
      <c r="H260" s="788"/>
      <c r="I260" s="788"/>
      <c r="J260" s="788"/>
      <c r="K260" s="788"/>
      <c r="L260" s="788"/>
    </row>
    <row r="261" spans="2:12" x14ac:dyDescent="0.2">
      <c r="B261" s="789"/>
      <c r="C261" s="789"/>
      <c r="D261" s="789"/>
      <c r="E261" s="789"/>
      <c r="F261" s="789"/>
      <c r="G261" s="789"/>
      <c r="H261" s="788"/>
      <c r="I261" s="788"/>
      <c r="J261" s="788"/>
      <c r="K261" s="788"/>
      <c r="L261" s="788"/>
    </row>
    <row r="262" spans="2:12" x14ac:dyDescent="0.2">
      <c r="B262" s="789"/>
      <c r="C262" s="789"/>
      <c r="D262" s="789"/>
      <c r="E262" s="789"/>
      <c r="F262" s="789"/>
      <c r="G262" s="789"/>
      <c r="H262" s="788"/>
      <c r="I262" s="788"/>
      <c r="J262" s="788"/>
      <c r="K262" s="788"/>
      <c r="L262" s="788"/>
    </row>
    <row r="263" spans="2:12" x14ac:dyDescent="0.2">
      <c r="B263" s="789"/>
      <c r="C263" s="789"/>
      <c r="D263" s="789"/>
      <c r="E263" s="789"/>
      <c r="F263" s="789"/>
      <c r="G263" s="789"/>
      <c r="H263" s="788"/>
      <c r="I263" s="788"/>
      <c r="J263" s="788"/>
      <c r="K263" s="788"/>
      <c r="L263" s="788"/>
    </row>
    <row r="264" spans="2:12" x14ac:dyDescent="0.2">
      <c r="B264" s="789"/>
      <c r="C264" s="789"/>
      <c r="D264" s="789"/>
      <c r="E264" s="789"/>
      <c r="F264" s="789"/>
      <c r="G264" s="789"/>
      <c r="H264" s="788"/>
      <c r="I264" s="788"/>
      <c r="J264" s="788"/>
      <c r="K264" s="788"/>
      <c r="L264" s="788"/>
    </row>
    <row r="265" spans="2:12" x14ac:dyDescent="0.2">
      <c r="B265" s="789"/>
      <c r="C265" s="789"/>
      <c r="D265" s="789"/>
      <c r="E265" s="789"/>
      <c r="F265" s="789"/>
      <c r="G265" s="789"/>
      <c r="H265" s="788"/>
      <c r="I265" s="788"/>
      <c r="J265" s="788"/>
      <c r="K265" s="788"/>
      <c r="L265" s="788"/>
    </row>
    <row r="266" spans="2:12" x14ac:dyDescent="0.2">
      <c r="B266" s="789"/>
      <c r="C266" s="789"/>
      <c r="D266" s="789"/>
      <c r="E266" s="789"/>
      <c r="F266" s="789"/>
      <c r="G266" s="789"/>
      <c r="H266" s="788"/>
      <c r="I266" s="788"/>
      <c r="J266" s="788"/>
      <c r="K266" s="788"/>
      <c r="L266" s="788"/>
    </row>
    <row r="267" spans="2:12" x14ac:dyDescent="0.2">
      <c r="B267" s="789"/>
      <c r="C267" s="789"/>
      <c r="D267" s="789"/>
      <c r="E267" s="789"/>
      <c r="F267" s="789"/>
      <c r="G267" s="789"/>
      <c r="H267" s="788"/>
      <c r="I267" s="788"/>
      <c r="J267" s="788"/>
      <c r="K267" s="788"/>
      <c r="L267" s="788"/>
    </row>
    <row r="268" spans="2:12" x14ac:dyDescent="0.2">
      <c r="B268" s="789"/>
      <c r="C268" s="789"/>
      <c r="D268" s="789"/>
      <c r="E268" s="789"/>
      <c r="F268" s="789"/>
      <c r="G268" s="789"/>
      <c r="H268" s="788"/>
      <c r="I268" s="788"/>
      <c r="J268" s="788"/>
      <c r="K268" s="788"/>
      <c r="L268" s="788"/>
    </row>
    <row r="269" spans="2:12" x14ac:dyDescent="0.2">
      <c r="B269" s="789"/>
      <c r="C269" s="789"/>
      <c r="D269" s="789"/>
      <c r="E269" s="789"/>
      <c r="F269" s="789"/>
      <c r="G269" s="789"/>
      <c r="H269" s="788"/>
      <c r="I269" s="788"/>
      <c r="J269" s="788"/>
      <c r="K269" s="788"/>
      <c r="L269" s="788"/>
    </row>
    <row r="270" spans="2:12" x14ac:dyDescent="0.2">
      <c r="B270" s="789"/>
      <c r="C270" s="789"/>
      <c r="D270" s="789"/>
      <c r="E270" s="789"/>
      <c r="F270" s="789"/>
      <c r="G270" s="789"/>
      <c r="H270" s="788"/>
      <c r="I270" s="788"/>
      <c r="J270" s="788"/>
      <c r="K270" s="788"/>
      <c r="L270" s="788"/>
    </row>
    <row r="271" spans="2:12" x14ac:dyDescent="0.2">
      <c r="B271" s="789"/>
      <c r="C271" s="789"/>
      <c r="D271" s="789"/>
      <c r="E271" s="789"/>
      <c r="F271" s="789"/>
      <c r="G271" s="789"/>
      <c r="H271" s="788"/>
      <c r="I271" s="788"/>
      <c r="J271" s="788"/>
      <c r="K271" s="788"/>
      <c r="L271" s="788"/>
    </row>
    <row r="272" spans="2:12" x14ac:dyDescent="0.2">
      <c r="B272" s="789"/>
      <c r="C272" s="789"/>
      <c r="D272" s="789"/>
      <c r="E272" s="789"/>
      <c r="F272" s="789"/>
      <c r="G272" s="789"/>
      <c r="H272" s="788"/>
      <c r="I272" s="788"/>
      <c r="J272" s="788"/>
      <c r="K272" s="788"/>
      <c r="L272" s="788"/>
    </row>
    <row r="273" spans="2:12" x14ac:dyDescent="0.2">
      <c r="B273" s="789"/>
      <c r="C273" s="789"/>
      <c r="D273" s="789"/>
      <c r="E273" s="789"/>
      <c r="F273" s="789"/>
      <c r="G273" s="789"/>
      <c r="H273" s="788"/>
      <c r="I273" s="788"/>
      <c r="J273" s="788"/>
      <c r="K273" s="788"/>
      <c r="L273" s="788"/>
    </row>
    <row r="274" spans="2:12" x14ac:dyDescent="0.2">
      <c r="B274" s="789"/>
      <c r="C274" s="789"/>
      <c r="D274" s="789"/>
      <c r="E274" s="789"/>
      <c r="F274" s="789"/>
      <c r="G274" s="789"/>
      <c r="H274" s="788"/>
      <c r="I274" s="788"/>
      <c r="J274" s="788"/>
      <c r="K274" s="788"/>
      <c r="L274" s="788"/>
    </row>
    <row r="275" spans="2:12" x14ac:dyDescent="0.2">
      <c r="B275" s="789"/>
      <c r="C275" s="789"/>
      <c r="D275" s="789"/>
      <c r="E275" s="789"/>
      <c r="F275" s="789"/>
      <c r="G275" s="789"/>
      <c r="H275" s="788"/>
      <c r="I275" s="788"/>
      <c r="J275" s="788"/>
      <c r="K275" s="788"/>
      <c r="L275" s="788"/>
    </row>
    <row r="276" spans="2:12" x14ac:dyDescent="0.2">
      <c r="B276" s="789"/>
      <c r="C276" s="789"/>
      <c r="D276" s="789"/>
      <c r="E276" s="789"/>
      <c r="F276" s="789"/>
      <c r="G276" s="789"/>
      <c r="H276" s="788"/>
      <c r="I276" s="788"/>
      <c r="J276" s="788"/>
      <c r="K276" s="788"/>
      <c r="L276" s="788"/>
    </row>
    <row r="277" spans="2:12" x14ac:dyDescent="0.2">
      <c r="B277" s="789"/>
      <c r="C277" s="789"/>
      <c r="D277" s="789"/>
      <c r="E277" s="789"/>
      <c r="F277" s="789"/>
      <c r="G277" s="789"/>
      <c r="H277" s="788"/>
      <c r="I277" s="788"/>
      <c r="J277" s="788"/>
      <c r="K277" s="788"/>
      <c r="L277" s="788"/>
    </row>
    <row r="278" spans="2:12" x14ac:dyDescent="0.2">
      <c r="B278" s="789"/>
      <c r="C278" s="789"/>
      <c r="D278" s="789"/>
      <c r="E278" s="789"/>
      <c r="F278" s="789"/>
      <c r="G278" s="789"/>
      <c r="H278" s="788"/>
      <c r="I278" s="788"/>
      <c r="J278" s="788"/>
      <c r="K278" s="788"/>
      <c r="L278" s="788"/>
    </row>
    <row r="279" spans="2:12" x14ac:dyDescent="0.2">
      <c r="B279" s="789"/>
      <c r="C279" s="789"/>
      <c r="D279" s="789"/>
      <c r="E279" s="789"/>
      <c r="F279" s="789"/>
      <c r="G279" s="789"/>
      <c r="H279" s="788"/>
      <c r="I279" s="788"/>
      <c r="J279" s="788"/>
      <c r="K279" s="788"/>
      <c r="L279" s="788"/>
    </row>
    <row r="280" spans="2:12" x14ac:dyDescent="0.2">
      <c r="B280" s="789"/>
      <c r="C280" s="789"/>
      <c r="D280" s="789"/>
      <c r="E280" s="789"/>
      <c r="F280" s="789"/>
      <c r="G280" s="789"/>
      <c r="H280" s="788"/>
      <c r="I280" s="788"/>
      <c r="J280" s="788"/>
      <c r="K280" s="788"/>
      <c r="L280" s="788"/>
    </row>
    <row r="281" spans="2:12" x14ac:dyDescent="0.2">
      <c r="B281" s="789"/>
      <c r="C281" s="789"/>
      <c r="D281" s="789"/>
      <c r="E281" s="789"/>
      <c r="F281" s="789"/>
      <c r="G281" s="789"/>
      <c r="H281" s="788"/>
      <c r="I281" s="788"/>
      <c r="J281" s="788"/>
      <c r="K281" s="788"/>
      <c r="L281" s="788"/>
    </row>
    <row r="282" spans="2:12" x14ac:dyDescent="0.2">
      <c r="B282" s="789"/>
      <c r="C282" s="789"/>
      <c r="D282" s="789"/>
      <c r="E282" s="789"/>
      <c r="F282" s="789"/>
      <c r="G282" s="789"/>
      <c r="H282" s="788"/>
      <c r="I282" s="788"/>
      <c r="J282" s="788"/>
      <c r="K282" s="788"/>
      <c r="L282" s="788"/>
    </row>
    <row r="283" spans="2:12" x14ac:dyDescent="0.2">
      <c r="B283" s="789"/>
      <c r="C283" s="789"/>
      <c r="D283" s="789"/>
      <c r="E283" s="789"/>
      <c r="F283" s="789"/>
      <c r="G283" s="789"/>
      <c r="H283" s="788"/>
      <c r="I283" s="788"/>
      <c r="J283" s="788"/>
      <c r="K283" s="788"/>
      <c r="L283" s="788"/>
    </row>
    <row r="284" spans="2:12" x14ac:dyDescent="0.2">
      <c r="B284" s="789"/>
      <c r="C284" s="789"/>
      <c r="D284" s="789"/>
      <c r="E284" s="789"/>
      <c r="F284" s="789"/>
      <c r="G284" s="789"/>
      <c r="H284" s="788"/>
      <c r="I284" s="788"/>
      <c r="J284" s="788"/>
      <c r="K284" s="788"/>
      <c r="L284" s="788"/>
    </row>
    <row r="285" spans="2:12" x14ac:dyDescent="0.2">
      <c r="B285" s="789"/>
      <c r="C285" s="789"/>
      <c r="D285" s="789"/>
      <c r="E285" s="789"/>
      <c r="F285" s="789"/>
      <c r="G285" s="789"/>
      <c r="H285" s="788"/>
      <c r="I285" s="788"/>
      <c r="J285" s="788"/>
      <c r="K285" s="788"/>
      <c r="L285" s="788"/>
    </row>
    <row r="286" spans="2:12" x14ac:dyDescent="0.2">
      <c r="B286" s="789"/>
      <c r="C286" s="789"/>
      <c r="D286" s="789"/>
      <c r="E286" s="789"/>
      <c r="F286" s="789"/>
      <c r="G286" s="789"/>
      <c r="H286" s="788"/>
      <c r="I286" s="788"/>
      <c r="J286" s="788"/>
      <c r="K286" s="788"/>
      <c r="L286" s="788"/>
    </row>
    <row r="287" spans="2:12" x14ac:dyDescent="0.2">
      <c r="B287" s="789"/>
      <c r="C287" s="789"/>
      <c r="D287" s="789"/>
      <c r="E287" s="789"/>
      <c r="F287" s="789"/>
      <c r="G287" s="789"/>
      <c r="H287" s="788"/>
      <c r="I287" s="788"/>
      <c r="J287" s="788"/>
      <c r="K287" s="788"/>
      <c r="L287" s="788"/>
    </row>
    <row r="288" spans="2:12" x14ac:dyDescent="0.2">
      <c r="B288" s="789"/>
      <c r="C288" s="789"/>
      <c r="D288" s="789"/>
      <c r="E288" s="789"/>
      <c r="F288" s="789"/>
      <c r="G288" s="789"/>
      <c r="H288" s="788"/>
      <c r="I288" s="788"/>
      <c r="J288" s="788"/>
      <c r="K288" s="788"/>
      <c r="L288" s="788"/>
    </row>
    <row r="289" spans="2:12" x14ac:dyDescent="0.2">
      <c r="B289" s="789"/>
      <c r="C289" s="789"/>
      <c r="D289" s="789"/>
      <c r="E289" s="789"/>
      <c r="F289" s="789"/>
      <c r="G289" s="789"/>
      <c r="H289" s="788"/>
      <c r="I289" s="788"/>
      <c r="J289" s="788"/>
      <c r="K289" s="788"/>
      <c r="L289" s="788"/>
    </row>
    <row r="290" spans="2:12" x14ac:dyDescent="0.2">
      <c r="B290" s="789"/>
      <c r="C290" s="789"/>
      <c r="D290" s="789"/>
      <c r="E290" s="789"/>
      <c r="F290" s="789"/>
      <c r="G290" s="789"/>
      <c r="H290" s="788"/>
      <c r="I290" s="788"/>
      <c r="J290" s="788"/>
      <c r="K290" s="788"/>
      <c r="L290" s="788"/>
    </row>
    <row r="291" spans="2:12" x14ac:dyDescent="0.2">
      <c r="B291" s="789"/>
      <c r="C291" s="789"/>
      <c r="D291" s="789"/>
      <c r="E291" s="789"/>
      <c r="F291" s="789"/>
      <c r="G291" s="789"/>
      <c r="H291" s="788"/>
      <c r="I291" s="788"/>
      <c r="J291" s="788"/>
      <c r="K291" s="788"/>
      <c r="L291" s="788"/>
    </row>
    <row r="292" spans="2:12" x14ac:dyDescent="0.2">
      <c r="B292" s="789"/>
      <c r="C292" s="789"/>
      <c r="D292" s="789"/>
      <c r="E292" s="789"/>
      <c r="F292" s="789"/>
      <c r="G292" s="789"/>
      <c r="H292" s="788"/>
      <c r="I292" s="788"/>
      <c r="J292" s="788"/>
      <c r="K292" s="788"/>
      <c r="L292" s="788"/>
    </row>
    <row r="293" spans="2:12" x14ac:dyDescent="0.2">
      <c r="B293" s="789"/>
      <c r="C293" s="789"/>
      <c r="D293" s="789"/>
      <c r="E293" s="789"/>
      <c r="F293" s="789"/>
      <c r="G293" s="789"/>
      <c r="H293" s="788"/>
      <c r="I293" s="788"/>
      <c r="J293" s="788"/>
      <c r="K293" s="788"/>
      <c r="L293" s="788"/>
    </row>
    <row r="294" spans="2:12" x14ac:dyDescent="0.2">
      <c r="B294" s="789"/>
      <c r="C294" s="789"/>
      <c r="D294" s="789"/>
      <c r="E294" s="789"/>
      <c r="F294" s="789"/>
      <c r="G294" s="789"/>
      <c r="H294" s="788"/>
      <c r="I294" s="788"/>
      <c r="J294" s="788"/>
      <c r="K294" s="788"/>
      <c r="L294" s="788"/>
    </row>
    <row r="295" spans="2:12" x14ac:dyDescent="0.2">
      <c r="B295" s="789"/>
      <c r="C295" s="789"/>
      <c r="D295" s="789"/>
      <c r="E295" s="789"/>
      <c r="F295" s="789"/>
      <c r="G295" s="789"/>
      <c r="H295" s="788"/>
      <c r="I295" s="788"/>
      <c r="J295" s="788"/>
      <c r="K295" s="788"/>
      <c r="L295" s="788"/>
    </row>
    <row r="296" spans="2:12" x14ac:dyDescent="0.2">
      <c r="B296" s="789"/>
      <c r="C296" s="789"/>
      <c r="D296" s="789"/>
      <c r="E296" s="789"/>
      <c r="F296" s="789"/>
      <c r="G296" s="789"/>
      <c r="H296" s="788"/>
      <c r="I296" s="788"/>
      <c r="J296" s="788"/>
      <c r="K296" s="788"/>
      <c r="L296" s="788"/>
    </row>
    <row r="297" spans="2:12" x14ac:dyDescent="0.2">
      <c r="B297" s="789"/>
      <c r="C297" s="789"/>
      <c r="D297" s="789"/>
      <c r="E297" s="789"/>
      <c r="F297" s="789"/>
      <c r="G297" s="789"/>
      <c r="H297" s="788"/>
      <c r="I297" s="788"/>
      <c r="J297" s="788"/>
      <c r="K297" s="788"/>
      <c r="L297" s="788"/>
    </row>
    <row r="298" spans="2:12" x14ac:dyDescent="0.2">
      <c r="B298" s="789"/>
      <c r="C298" s="789"/>
      <c r="D298" s="789"/>
      <c r="E298" s="789"/>
      <c r="F298" s="789"/>
      <c r="G298" s="789"/>
      <c r="H298" s="788"/>
      <c r="I298" s="788"/>
      <c r="J298" s="788"/>
      <c r="K298" s="788"/>
      <c r="L298" s="788"/>
    </row>
    <row r="299" spans="2:12" x14ac:dyDescent="0.2">
      <c r="B299" s="789"/>
      <c r="C299" s="789"/>
      <c r="D299" s="789"/>
      <c r="E299" s="789"/>
      <c r="F299" s="789"/>
      <c r="G299" s="789"/>
      <c r="H299" s="788"/>
      <c r="I299" s="788"/>
      <c r="J299" s="788"/>
      <c r="K299" s="788"/>
      <c r="L299" s="788"/>
    </row>
    <row r="300" spans="2:12" x14ac:dyDescent="0.2">
      <c r="B300" s="789"/>
      <c r="C300" s="789"/>
      <c r="D300" s="789"/>
      <c r="E300" s="789"/>
      <c r="F300" s="789"/>
      <c r="G300" s="789"/>
      <c r="H300" s="788"/>
      <c r="I300" s="788"/>
      <c r="J300" s="788"/>
      <c r="K300" s="788"/>
      <c r="L300" s="788"/>
    </row>
    <row r="301" spans="2:12" x14ac:dyDescent="0.2">
      <c r="B301" s="789"/>
      <c r="C301" s="789"/>
      <c r="D301" s="789"/>
      <c r="E301" s="789"/>
      <c r="F301" s="789"/>
      <c r="G301" s="789"/>
      <c r="H301" s="788"/>
      <c r="I301" s="788"/>
      <c r="J301" s="788"/>
      <c r="K301" s="788"/>
      <c r="L301" s="788"/>
    </row>
    <row r="302" spans="2:12" x14ac:dyDescent="0.2">
      <c r="B302" s="789"/>
      <c r="C302" s="789"/>
      <c r="D302" s="789"/>
      <c r="E302" s="789"/>
      <c r="F302" s="789"/>
      <c r="G302" s="789"/>
      <c r="H302" s="788"/>
      <c r="I302" s="788"/>
      <c r="J302" s="788"/>
      <c r="K302" s="788"/>
      <c r="L302" s="788"/>
    </row>
    <row r="303" spans="2:12" x14ac:dyDescent="0.2">
      <c r="B303" s="789"/>
      <c r="C303" s="789"/>
      <c r="D303" s="789"/>
      <c r="E303" s="789"/>
      <c r="F303" s="789"/>
      <c r="G303" s="789"/>
      <c r="H303" s="788"/>
      <c r="I303" s="788"/>
      <c r="J303" s="788"/>
      <c r="K303" s="788"/>
      <c r="L303" s="788"/>
    </row>
    <row r="304" spans="2:12" x14ac:dyDescent="0.2">
      <c r="B304" s="789"/>
      <c r="C304" s="789"/>
      <c r="D304" s="789"/>
      <c r="E304" s="789"/>
      <c r="F304" s="789"/>
      <c r="G304" s="789"/>
      <c r="H304" s="788"/>
      <c r="I304" s="788"/>
      <c r="J304" s="788"/>
      <c r="K304" s="788"/>
      <c r="L304" s="788"/>
    </row>
    <row r="305" spans="2:12" x14ac:dyDescent="0.2">
      <c r="B305" s="789"/>
      <c r="C305" s="789"/>
      <c r="D305" s="789"/>
      <c r="E305" s="789"/>
      <c r="F305" s="789"/>
      <c r="G305" s="789"/>
      <c r="H305" s="788"/>
      <c r="I305" s="788"/>
      <c r="J305" s="788"/>
      <c r="K305" s="788"/>
      <c r="L305" s="788"/>
    </row>
    <row r="306" spans="2:12" x14ac:dyDescent="0.2">
      <c r="B306" s="789"/>
      <c r="C306" s="789"/>
      <c r="D306" s="789"/>
      <c r="E306" s="789"/>
      <c r="F306" s="789"/>
      <c r="G306" s="789"/>
      <c r="H306" s="788"/>
      <c r="I306" s="788"/>
      <c r="J306" s="788"/>
      <c r="K306" s="788"/>
      <c r="L306" s="788"/>
    </row>
    <row r="307" spans="2:12" x14ac:dyDescent="0.2">
      <c r="B307" s="789"/>
      <c r="C307" s="789"/>
      <c r="D307" s="789"/>
      <c r="E307" s="789"/>
      <c r="F307" s="789"/>
      <c r="G307" s="789"/>
      <c r="H307" s="788"/>
      <c r="I307" s="788"/>
      <c r="J307" s="788"/>
      <c r="K307" s="788"/>
      <c r="L307" s="788"/>
    </row>
    <row r="308" spans="2:12" x14ac:dyDescent="0.2">
      <c r="B308" s="789"/>
      <c r="C308" s="789"/>
      <c r="D308" s="789"/>
      <c r="E308" s="789"/>
      <c r="F308" s="789"/>
      <c r="G308" s="789"/>
      <c r="H308" s="788"/>
      <c r="I308" s="788"/>
      <c r="J308" s="788"/>
      <c r="K308" s="788"/>
      <c r="L308" s="788"/>
    </row>
    <row r="309" spans="2:12" x14ac:dyDescent="0.2">
      <c r="B309" s="789"/>
      <c r="C309" s="789"/>
      <c r="D309" s="789"/>
      <c r="E309" s="789"/>
      <c r="F309" s="789"/>
      <c r="G309" s="789"/>
      <c r="H309" s="788"/>
      <c r="I309" s="788"/>
      <c r="J309" s="788"/>
      <c r="K309" s="788"/>
      <c r="L309" s="788"/>
    </row>
    <row r="310" spans="2:12" x14ac:dyDescent="0.2">
      <c r="B310" s="789"/>
      <c r="C310" s="789"/>
      <c r="D310" s="789"/>
      <c r="E310" s="789"/>
      <c r="F310" s="789"/>
      <c r="G310" s="789"/>
      <c r="H310" s="788"/>
      <c r="I310" s="788"/>
      <c r="J310" s="788"/>
      <c r="K310" s="788"/>
      <c r="L310" s="788"/>
    </row>
    <row r="311" spans="2:12" x14ac:dyDescent="0.2">
      <c r="B311" s="789"/>
      <c r="C311" s="789"/>
      <c r="D311" s="789"/>
      <c r="E311" s="789"/>
      <c r="F311" s="789"/>
      <c r="G311" s="789"/>
      <c r="H311" s="788"/>
      <c r="I311" s="788"/>
      <c r="J311" s="788"/>
      <c r="K311" s="788"/>
      <c r="L311" s="788"/>
    </row>
    <row r="312" spans="2:12" x14ac:dyDescent="0.2">
      <c r="B312" s="789"/>
      <c r="C312" s="789"/>
      <c r="D312" s="789"/>
      <c r="E312" s="789"/>
      <c r="F312" s="789"/>
      <c r="G312" s="789"/>
      <c r="H312" s="788"/>
      <c r="I312" s="788"/>
      <c r="J312" s="788"/>
      <c r="K312" s="788"/>
      <c r="L312" s="788"/>
    </row>
    <row r="313" spans="2:12" x14ac:dyDescent="0.2">
      <c r="B313" s="789"/>
      <c r="C313" s="789"/>
      <c r="D313" s="789"/>
      <c r="E313" s="789"/>
      <c r="F313" s="789"/>
      <c r="G313" s="789"/>
      <c r="H313" s="788"/>
      <c r="I313" s="788"/>
      <c r="J313" s="788"/>
      <c r="K313" s="788"/>
      <c r="L313" s="788"/>
    </row>
    <row r="314" spans="2:12" x14ac:dyDescent="0.2">
      <c r="B314" s="789"/>
      <c r="C314" s="789"/>
      <c r="D314" s="789"/>
      <c r="E314" s="789"/>
      <c r="F314" s="789"/>
      <c r="G314" s="789"/>
      <c r="H314" s="788"/>
      <c r="I314" s="788"/>
      <c r="J314" s="788"/>
      <c r="K314" s="788"/>
      <c r="L314" s="788"/>
    </row>
    <row r="315" spans="2:12" x14ac:dyDescent="0.2">
      <c r="B315" s="789"/>
      <c r="C315" s="789"/>
      <c r="D315" s="789"/>
      <c r="E315" s="789"/>
      <c r="F315" s="789"/>
      <c r="G315" s="789"/>
      <c r="H315" s="788"/>
      <c r="I315" s="788"/>
      <c r="J315" s="788"/>
      <c r="K315" s="788"/>
      <c r="L315" s="788"/>
    </row>
    <row r="316" spans="2:12" x14ac:dyDescent="0.2">
      <c r="B316" s="789"/>
      <c r="C316" s="789"/>
      <c r="D316" s="789"/>
      <c r="E316" s="789"/>
      <c r="F316" s="789"/>
      <c r="G316" s="789"/>
      <c r="H316" s="788"/>
      <c r="I316" s="788"/>
      <c r="J316" s="788"/>
      <c r="K316" s="788"/>
      <c r="L316" s="788"/>
    </row>
    <row r="317" spans="2:12" x14ac:dyDescent="0.2">
      <c r="B317" s="789"/>
      <c r="C317" s="789"/>
      <c r="D317" s="789"/>
      <c r="E317" s="789"/>
      <c r="F317" s="789"/>
      <c r="G317" s="789"/>
      <c r="H317" s="788"/>
      <c r="I317" s="788"/>
      <c r="J317" s="788"/>
      <c r="K317" s="788"/>
      <c r="L317" s="788"/>
    </row>
    <row r="318" spans="2:12" x14ac:dyDescent="0.2">
      <c r="B318" s="789"/>
      <c r="C318" s="789"/>
      <c r="D318" s="789"/>
      <c r="E318" s="789"/>
      <c r="F318" s="789"/>
      <c r="G318" s="789"/>
      <c r="H318" s="788"/>
      <c r="I318" s="788"/>
      <c r="J318" s="788"/>
      <c r="K318" s="788"/>
      <c r="L318" s="788"/>
    </row>
    <row r="319" spans="2:12" x14ac:dyDescent="0.2">
      <c r="B319" s="789"/>
      <c r="C319" s="789"/>
      <c r="D319" s="789"/>
      <c r="E319" s="789"/>
      <c r="F319" s="789"/>
      <c r="G319" s="789"/>
      <c r="H319" s="788"/>
      <c r="I319" s="788"/>
      <c r="J319" s="788"/>
      <c r="K319" s="788"/>
      <c r="L319" s="788"/>
    </row>
    <row r="320" spans="2:12" x14ac:dyDescent="0.2">
      <c r="B320" s="789"/>
      <c r="C320" s="789"/>
      <c r="D320" s="789"/>
      <c r="E320" s="789"/>
      <c r="F320" s="789"/>
      <c r="G320" s="789"/>
      <c r="H320" s="788"/>
      <c r="I320" s="788"/>
      <c r="J320" s="788"/>
      <c r="K320" s="788"/>
      <c r="L320" s="788"/>
    </row>
    <row r="321" spans="2:12" x14ac:dyDescent="0.2">
      <c r="B321" s="789"/>
      <c r="C321" s="789"/>
      <c r="D321" s="789"/>
      <c r="E321" s="789"/>
      <c r="F321" s="789"/>
      <c r="G321" s="789"/>
      <c r="H321" s="788"/>
      <c r="I321" s="788"/>
      <c r="J321" s="788"/>
      <c r="K321" s="788"/>
      <c r="L321" s="788"/>
    </row>
    <row r="322" spans="2:12" x14ac:dyDescent="0.2">
      <c r="B322" s="789"/>
      <c r="C322" s="789"/>
      <c r="D322" s="789"/>
      <c r="E322" s="789"/>
      <c r="F322" s="789"/>
      <c r="G322" s="789"/>
      <c r="H322" s="788"/>
      <c r="I322" s="788"/>
      <c r="J322" s="788"/>
      <c r="K322" s="788"/>
      <c r="L322" s="788"/>
    </row>
    <row r="323" spans="2:12" x14ac:dyDescent="0.2">
      <c r="B323" s="789"/>
      <c r="C323" s="789"/>
      <c r="D323" s="789"/>
      <c r="E323" s="789"/>
      <c r="F323" s="789"/>
      <c r="G323" s="789"/>
      <c r="H323" s="788"/>
      <c r="I323" s="788"/>
      <c r="J323" s="788"/>
      <c r="K323" s="788"/>
      <c r="L323" s="788"/>
    </row>
    <row r="324" spans="2:12" x14ac:dyDescent="0.2">
      <c r="B324" s="789"/>
      <c r="C324" s="789"/>
      <c r="D324" s="789"/>
      <c r="E324" s="789"/>
      <c r="F324" s="789"/>
      <c r="G324" s="789"/>
      <c r="H324" s="788"/>
      <c r="I324" s="788"/>
      <c r="J324" s="788"/>
      <c r="K324" s="788"/>
      <c r="L324" s="788"/>
    </row>
    <row r="325" spans="2:12" x14ac:dyDescent="0.2">
      <c r="B325" s="789"/>
      <c r="C325" s="789"/>
      <c r="D325" s="789"/>
      <c r="E325" s="789"/>
      <c r="F325" s="789"/>
      <c r="G325" s="789"/>
      <c r="H325" s="788"/>
      <c r="I325" s="788"/>
      <c r="J325" s="788"/>
      <c r="K325" s="788"/>
      <c r="L325" s="788"/>
    </row>
    <row r="326" spans="2:12" x14ac:dyDescent="0.2">
      <c r="B326" s="789"/>
      <c r="C326" s="789"/>
      <c r="D326" s="789"/>
      <c r="E326" s="789"/>
      <c r="F326" s="789"/>
      <c r="G326" s="789"/>
      <c r="H326" s="788"/>
      <c r="I326" s="788"/>
      <c r="J326" s="788"/>
      <c r="K326" s="788"/>
      <c r="L326" s="788"/>
    </row>
    <row r="327" spans="2:12" x14ac:dyDescent="0.2">
      <c r="B327" s="789"/>
      <c r="C327" s="789"/>
      <c r="D327" s="789"/>
      <c r="E327" s="789"/>
      <c r="F327" s="789"/>
      <c r="G327" s="789"/>
      <c r="H327" s="788"/>
      <c r="I327" s="788"/>
      <c r="J327" s="788"/>
      <c r="K327" s="788"/>
      <c r="L327" s="788"/>
    </row>
    <row r="328" spans="2:12" x14ac:dyDescent="0.2">
      <c r="B328" s="789"/>
      <c r="C328" s="789"/>
      <c r="D328" s="789"/>
      <c r="E328" s="789"/>
      <c r="F328" s="789"/>
      <c r="G328" s="789"/>
      <c r="H328" s="788"/>
      <c r="I328" s="788"/>
      <c r="J328" s="788"/>
      <c r="K328" s="788"/>
      <c r="L328" s="788"/>
    </row>
    <row r="329" spans="2:12" x14ac:dyDescent="0.2">
      <c r="B329" s="789"/>
      <c r="C329" s="789"/>
      <c r="D329" s="789"/>
      <c r="E329" s="789"/>
      <c r="F329" s="789"/>
      <c r="G329" s="789"/>
      <c r="H329" s="788"/>
      <c r="I329" s="788"/>
      <c r="J329" s="788"/>
      <c r="K329" s="788"/>
      <c r="L329" s="788"/>
    </row>
    <row r="330" spans="2:12" x14ac:dyDescent="0.2">
      <c r="B330" s="789"/>
      <c r="C330" s="789"/>
      <c r="D330" s="789"/>
      <c r="E330" s="789"/>
      <c r="F330" s="789"/>
      <c r="G330" s="789"/>
      <c r="H330" s="788"/>
      <c r="I330" s="788"/>
      <c r="J330" s="788"/>
      <c r="K330" s="788"/>
      <c r="L330" s="788"/>
    </row>
    <row r="331" spans="2:12" x14ac:dyDescent="0.2">
      <c r="B331" s="789"/>
      <c r="C331" s="789"/>
      <c r="D331" s="789"/>
      <c r="E331" s="789"/>
      <c r="F331" s="789"/>
      <c r="G331" s="789"/>
      <c r="H331" s="788"/>
      <c r="I331" s="788"/>
      <c r="J331" s="788"/>
      <c r="K331" s="788"/>
      <c r="L331" s="788"/>
    </row>
    <row r="332" spans="2:12" x14ac:dyDescent="0.2">
      <c r="B332" s="789"/>
      <c r="C332" s="789"/>
      <c r="D332" s="789"/>
      <c r="E332" s="789"/>
      <c r="F332" s="789"/>
      <c r="G332" s="789"/>
      <c r="H332" s="788"/>
      <c r="I332" s="788"/>
      <c r="J332" s="788"/>
      <c r="K332" s="788"/>
      <c r="L332" s="788"/>
    </row>
    <row r="333" spans="2:12" x14ac:dyDescent="0.2">
      <c r="B333" s="789"/>
      <c r="C333" s="789"/>
      <c r="D333" s="789"/>
      <c r="E333" s="789"/>
      <c r="F333" s="789"/>
      <c r="G333" s="789"/>
      <c r="H333" s="788"/>
      <c r="I333" s="788"/>
      <c r="J333" s="788"/>
      <c r="K333" s="788"/>
      <c r="L333" s="788"/>
    </row>
    <row r="334" spans="2:12" x14ac:dyDescent="0.2">
      <c r="B334" s="789"/>
      <c r="C334" s="789"/>
      <c r="D334" s="789"/>
      <c r="E334" s="789"/>
      <c r="F334" s="789"/>
      <c r="G334" s="789"/>
      <c r="H334" s="788"/>
      <c r="I334" s="788"/>
      <c r="J334" s="788"/>
      <c r="K334" s="788"/>
      <c r="L334" s="788"/>
    </row>
    <row r="335" spans="2:12" x14ac:dyDescent="0.2">
      <c r="B335" s="789"/>
      <c r="C335" s="789"/>
      <c r="D335" s="789"/>
      <c r="E335" s="789"/>
      <c r="F335" s="789"/>
      <c r="G335" s="789"/>
      <c r="H335" s="788"/>
      <c r="I335" s="788"/>
      <c r="J335" s="788"/>
      <c r="K335" s="788"/>
      <c r="L335" s="788"/>
    </row>
    <row r="336" spans="2:12" x14ac:dyDescent="0.2">
      <c r="B336" s="789"/>
      <c r="C336" s="789"/>
      <c r="D336" s="789"/>
      <c r="E336" s="789"/>
      <c r="F336" s="789"/>
      <c r="G336" s="789"/>
      <c r="H336" s="788"/>
      <c r="I336" s="788"/>
      <c r="J336" s="788"/>
      <c r="K336" s="788"/>
      <c r="L336" s="788"/>
    </row>
    <row r="337" spans="2:12" x14ac:dyDescent="0.2">
      <c r="B337" s="789"/>
      <c r="C337" s="789"/>
      <c r="D337" s="789"/>
      <c r="E337" s="789"/>
      <c r="F337" s="789"/>
      <c r="G337" s="789"/>
      <c r="H337" s="788"/>
      <c r="I337" s="788"/>
      <c r="J337" s="788"/>
      <c r="K337" s="788"/>
      <c r="L337" s="788"/>
    </row>
    <row r="338" spans="2:12" x14ac:dyDescent="0.2">
      <c r="B338" s="789"/>
      <c r="C338" s="789"/>
      <c r="D338" s="789"/>
      <c r="E338" s="789"/>
      <c r="F338" s="789"/>
      <c r="G338" s="789"/>
      <c r="H338" s="788"/>
      <c r="I338" s="788"/>
      <c r="J338" s="788"/>
      <c r="K338" s="788"/>
      <c r="L338" s="788"/>
    </row>
    <row r="339" spans="2:12" x14ac:dyDescent="0.2">
      <c r="B339" s="789"/>
      <c r="C339" s="789"/>
      <c r="D339" s="789"/>
      <c r="E339" s="789"/>
      <c r="F339" s="789"/>
      <c r="G339" s="789"/>
      <c r="H339" s="788"/>
      <c r="I339" s="788"/>
      <c r="J339" s="788"/>
      <c r="K339" s="788"/>
      <c r="L339" s="788"/>
    </row>
    <row r="340" spans="2:12" x14ac:dyDescent="0.2">
      <c r="B340" s="789"/>
      <c r="C340" s="789"/>
      <c r="D340" s="789"/>
      <c r="E340" s="789"/>
      <c r="F340" s="789"/>
      <c r="G340" s="789"/>
      <c r="H340" s="788"/>
      <c r="I340" s="788"/>
      <c r="J340" s="788"/>
      <c r="K340" s="788"/>
      <c r="L340" s="788"/>
    </row>
    <row r="341" spans="2:12" x14ac:dyDescent="0.2">
      <c r="B341" s="789"/>
      <c r="C341" s="789"/>
      <c r="D341" s="789"/>
      <c r="E341" s="789"/>
      <c r="F341" s="789"/>
      <c r="G341" s="789"/>
      <c r="H341" s="788"/>
      <c r="I341" s="788"/>
      <c r="J341" s="788"/>
      <c r="K341" s="788"/>
      <c r="L341" s="788"/>
    </row>
    <row r="342" spans="2:12" x14ac:dyDescent="0.2">
      <c r="B342" s="789"/>
      <c r="C342" s="789"/>
      <c r="D342" s="789"/>
      <c r="E342" s="789"/>
      <c r="F342" s="789"/>
      <c r="G342" s="789"/>
      <c r="H342" s="788"/>
      <c r="I342" s="788"/>
      <c r="J342" s="788"/>
      <c r="K342" s="788"/>
      <c r="L342" s="788"/>
    </row>
    <row r="343" spans="2:12" x14ac:dyDescent="0.2">
      <c r="B343" s="789"/>
      <c r="C343" s="789"/>
      <c r="D343" s="789"/>
      <c r="E343" s="789"/>
      <c r="F343" s="789"/>
      <c r="G343" s="789"/>
      <c r="H343" s="788"/>
      <c r="I343" s="788"/>
      <c r="J343" s="788"/>
      <c r="K343" s="788"/>
      <c r="L343" s="788"/>
    </row>
    <row r="344" spans="2:12" x14ac:dyDescent="0.2">
      <c r="B344" s="789"/>
      <c r="C344" s="789"/>
      <c r="D344" s="789"/>
      <c r="E344" s="789"/>
      <c r="F344" s="789"/>
      <c r="G344" s="789"/>
      <c r="H344" s="788"/>
      <c r="I344" s="788"/>
      <c r="J344" s="788"/>
      <c r="K344" s="788"/>
      <c r="L344" s="788"/>
    </row>
    <row r="345" spans="2:12" x14ac:dyDescent="0.2">
      <c r="B345" s="789"/>
      <c r="C345" s="789"/>
      <c r="D345" s="789"/>
      <c r="E345" s="789"/>
      <c r="F345" s="789"/>
      <c r="G345" s="789"/>
      <c r="H345" s="788"/>
      <c r="I345" s="788"/>
      <c r="J345" s="788"/>
      <c r="K345" s="788"/>
      <c r="L345" s="788"/>
    </row>
    <row r="346" spans="2:12" x14ac:dyDescent="0.2">
      <c r="B346" s="789"/>
      <c r="C346" s="789"/>
      <c r="D346" s="789"/>
      <c r="E346" s="789"/>
      <c r="F346" s="789"/>
      <c r="G346" s="789"/>
      <c r="H346" s="788"/>
      <c r="I346" s="788"/>
      <c r="J346" s="788"/>
      <c r="K346" s="788"/>
      <c r="L346" s="788"/>
    </row>
    <row r="347" spans="2:12" x14ac:dyDescent="0.2">
      <c r="B347" s="789"/>
      <c r="C347" s="789"/>
      <c r="D347" s="789"/>
      <c r="E347" s="789"/>
      <c r="F347" s="789"/>
      <c r="G347" s="789"/>
      <c r="H347" s="788"/>
      <c r="I347" s="788"/>
      <c r="J347" s="788"/>
      <c r="K347" s="788"/>
      <c r="L347" s="788"/>
    </row>
    <row r="348" spans="2:12" x14ac:dyDescent="0.2">
      <c r="B348" s="789"/>
      <c r="C348" s="789"/>
      <c r="D348" s="789"/>
      <c r="E348" s="789"/>
      <c r="F348" s="789"/>
      <c r="G348" s="789"/>
      <c r="H348" s="788"/>
      <c r="I348" s="788"/>
      <c r="J348" s="788"/>
      <c r="K348" s="788"/>
      <c r="L348" s="788"/>
    </row>
    <row r="349" spans="2:12" x14ac:dyDescent="0.2">
      <c r="B349" s="789"/>
      <c r="C349" s="789"/>
      <c r="D349" s="789"/>
      <c r="E349" s="789"/>
      <c r="F349" s="789"/>
      <c r="G349" s="789"/>
      <c r="H349" s="788"/>
      <c r="I349" s="788"/>
      <c r="J349" s="788"/>
      <c r="K349" s="788"/>
      <c r="L349" s="788"/>
    </row>
    <row r="350" spans="2:12" x14ac:dyDescent="0.2">
      <c r="B350" s="789"/>
      <c r="C350" s="789"/>
      <c r="D350" s="789"/>
      <c r="E350" s="789"/>
      <c r="F350" s="789"/>
      <c r="G350" s="789"/>
      <c r="H350" s="788"/>
      <c r="I350" s="788"/>
      <c r="J350" s="788"/>
      <c r="K350" s="788"/>
      <c r="L350" s="788"/>
    </row>
    <row r="351" spans="2:12" x14ac:dyDescent="0.2">
      <c r="B351" s="789"/>
      <c r="C351" s="789"/>
      <c r="D351" s="789"/>
      <c r="E351" s="789"/>
      <c r="F351" s="789"/>
      <c r="G351" s="789"/>
      <c r="H351" s="788"/>
      <c r="I351" s="788"/>
      <c r="J351" s="788"/>
      <c r="K351" s="788"/>
      <c r="L351" s="788"/>
    </row>
    <row r="352" spans="2:12" x14ac:dyDescent="0.2">
      <c r="B352" s="789"/>
      <c r="C352" s="789"/>
      <c r="D352" s="789"/>
      <c r="E352" s="789"/>
      <c r="F352" s="789"/>
      <c r="G352" s="789"/>
      <c r="H352" s="788"/>
      <c r="I352" s="788"/>
      <c r="J352" s="788"/>
      <c r="K352" s="788"/>
      <c r="L352" s="788"/>
    </row>
    <row r="353" spans="2:12" x14ac:dyDescent="0.2">
      <c r="B353" s="789"/>
      <c r="C353" s="789"/>
      <c r="D353" s="789"/>
      <c r="E353" s="789"/>
      <c r="F353" s="789"/>
      <c r="G353" s="789"/>
      <c r="H353" s="788"/>
      <c r="I353" s="788"/>
      <c r="J353" s="788"/>
      <c r="K353" s="788"/>
      <c r="L353" s="788"/>
    </row>
    <row r="354" spans="2:12" x14ac:dyDescent="0.2">
      <c r="B354" s="789"/>
      <c r="C354" s="789"/>
      <c r="D354" s="789"/>
      <c r="E354" s="789"/>
      <c r="F354" s="789"/>
      <c r="G354" s="789"/>
      <c r="H354" s="788"/>
      <c r="I354" s="788"/>
      <c r="J354" s="788"/>
      <c r="K354" s="788"/>
      <c r="L354" s="788"/>
    </row>
    <row r="355" spans="2:12" x14ac:dyDescent="0.2">
      <c r="B355" s="789"/>
      <c r="C355" s="789"/>
      <c r="D355" s="789"/>
      <c r="E355" s="789"/>
      <c r="F355" s="789"/>
      <c r="G355" s="789"/>
      <c r="H355" s="788"/>
      <c r="I355" s="788"/>
      <c r="J355" s="788"/>
      <c r="K355" s="788"/>
      <c r="L355" s="788"/>
    </row>
    <row r="356" spans="2:12" x14ac:dyDescent="0.2">
      <c r="B356" s="789"/>
      <c r="C356" s="789"/>
      <c r="D356" s="789"/>
      <c r="E356" s="789"/>
      <c r="F356" s="789"/>
      <c r="G356" s="789"/>
      <c r="H356" s="788"/>
      <c r="I356" s="788"/>
      <c r="J356" s="788"/>
      <c r="K356" s="788"/>
      <c r="L356" s="788"/>
    </row>
    <row r="357" spans="2:12" x14ac:dyDescent="0.2">
      <c r="B357" s="789"/>
      <c r="C357" s="789"/>
      <c r="D357" s="789"/>
      <c r="E357" s="789"/>
      <c r="F357" s="789"/>
      <c r="G357" s="789"/>
      <c r="H357" s="788"/>
      <c r="I357" s="788"/>
      <c r="J357" s="788"/>
      <c r="K357" s="788"/>
      <c r="L357" s="788"/>
    </row>
    <row r="358" spans="2:12" x14ac:dyDescent="0.2">
      <c r="B358" s="789"/>
      <c r="C358" s="789"/>
      <c r="D358" s="789"/>
      <c r="E358" s="789"/>
      <c r="F358" s="789"/>
      <c r="G358" s="789"/>
      <c r="H358" s="788"/>
      <c r="I358" s="788"/>
      <c r="J358" s="788"/>
      <c r="K358" s="788"/>
      <c r="L358" s="788"/>
    </row>
    <row r="359" spans="2:12" x14ac:dyDescent="0.2">
      <c r="B359" s="789"/>
      <c r="C359" s="789"/>
      <c r="D359" s="789"/>
      <c r="E359" s="789"/>
      <c r="F359" s="789"/>
      <c r="G359" s="789"/>
      <c r="H359" s="788"/>
      <c r="I359" s="788"/>
      <c r="J359" s="788"/>
      <c r="K359" s="788"/>
      <c r="L359" s="788"/>
    </row>
    <row r="360" spans="2:12" x14ac:dyDescent="0.2">
      <c r="B360" s="789"/>
      <c r="C360" s="789"/>
      <c r="D360" s="789"/>
      <c r="E360" s="789"/>
      <c r="F360" s="789"/>
      <c r="G360" s="789"/>
      <c r="H360" s="788"/>
      <c r="I360" s="788"/>
      <c r="J360" s="788"/>
      <c r="K360" s="788"/>
      <c r="L360" s="788"/>
    </row>
    <row r="361" spans="2:12" x14ac:dyDescent="0.2">
      <c r="B361" s="789"/>
      <c r="C361" s="789"/>
      <c r="D361" s="789"/>
      <c r="E361" s="789"/>
      <c r="F361" s="789"/>
      <c r="G361" s="789"/>
      <c r="H361" s="788"/>
      <c r="I361" s="788"/>
      <c r="J361" s="788"/>
      <c r="K361" s="788"/>
      <c r="L361" s="788"/>
    </row>
    <row r="362" spans="2:12" x14ac:dyDescent="0.2">
      <c r="B362" s="789"/>
      <c r="C362" s="789"/>
      <c r="D362" s="789"/>
      <c r="E362" s="789"/>
      <c r="F362" s="789"/>
      <c r="G362" s="789"/>
      <c r="H362" s="788"/>
      <c r="I362" s="788"/>
      <c r="J362" s="788"/>
      <c r="K362" s="788"/>
      <c r="L362" s="788"/>
    </row>
    <row r="363" spans="2:12" x14ac:dyDescent="0.2">
      <c r="B363" s="789"/>
      <c r="C363" s="789"/>
      <c r="D363" s="789"/>
      <c r="E363" s="789"/>
      <c r="F363" s="789"/>
      <c r="G363" s="789"/>
      <c r="H363" s="788"/>
      <c r="I363" s="788"/>
      <c r="J363" s="788"/>
      <c r="K363" s="788"/>
      <c r="L363" s="788"/>
    </row>
    <row r="364" spans="2:12" x14ac:dyDescent="0.2">
      <c r="B364" s="789"/>
      <c r="C364" s="789"/>
      <c r="D364" s="789"/>
      <c r="E364" s="789"/>
      <c r="F364" s="789"/>
      <c r="G364" s="789"/>
      <c r="H364" s="788"/>
      <c r="I364" s="788"/>
      <c r="J364" s="788"/>
      <c r="K364" s="788"/>
      <c r="L364" s="788"/>
    </row>
    <row r="365" spans="2:12" x14ac:dyDescent="0.2">
      <c r="B365" s="789"/>
      <c r="C365" s="789"/>
      <c r="D365" s="789"/>
      <c r="E365" s="789"/>
      <c r="F365" s="789"/>
      <c r="G365" s="789"/>
      <c r="H365" s="788"/>
      <c r="I365" s="788"/>
      <c r="J365" s="788"/>
      <c r="K365" s="788"/>
      <c r="L365" s="788"/>
    </row>
    <row r="366" spans="2:12" x14ac:dyDescent="0.2">
      <c r="B366" s="789"/>
      <c r="C366" s="789"/>
      <c r="D366" s="789"/>
      <c r="E366" s="789"/>
      <c r="F366" s="789"/>
      <c r="G366" s="789"/>
      <c r="H366" s="788"/>
      <c r="I366" s="788"/>
      <c r="J366" s="788"/>
      <c r="K366" s="788"/>
      <c r="L366" s="788"/>
    </row>
    <row r="367" spans="2:12" x14ac:dyDescent="0.2">
      <c r="B367" s="789"/>
      <c r="C367" s="789"/>
      <c r="D367" s="789"/>
      <c r="E367" s="789"/>
      <c r="F367" s="789"/>
      <c r="G367" s="789"/>
      <c r="H367" s="788"/>
      <c r="I367" s="788"/>
      <c r="J367" s="788"/>
      <c r="K367" s="788"/>
      <c r="L367" s="788"/>
    </row>
    <row r="368" spans="2:12" x14ac:dyDescent="0.2">
      <c r="B368" s="789"/>
      <c r="C368" s="789"/>
      <c r="D368" s="789"/>
      <c r="E368" s="789"/>
      <c r="F368" s="789"/>
      <c r="G368" s="789"/>
      <c r="H368" s="788"/>
      <c r="I368" s="788"/>
      <c r="J368" s="788"/>
      <c r="K368" s="788"/>
      <c r="L368" s="788"/>
    </row>
    <row r="369" spans="2:12" x14ac:dyDescent="0.2">
      <c r="B369" s="789"/>
      <c r="C369" s="789"/>
      <c r="D369" s="789"/>
      <c r="E369" s="789"/>
      <c r="F369" s="789"/>
      <c r="G369" s="789"/>
      <c r="H369" s="788"/>
      <c r="I369" s="788"/>
      <c r="J369" s="788"/>
      <c r="K369" s="788"/>
      <c r="L369" s="788"/>
    </row>
    <row r="370" spans="2:12" x14ac:dyDescent="0.2">
      <c r="B370" s="789"/>
      <c r="C370" s="789"/>
      <c r="D370" s="789"/>
      <c r="E370" s="789"/>
      <c r="F370" s="789"/>
      <c r="G370" s="789"/>
      <c r="H370" s="788"/>
      <c r="I370" s="788"/>
      <c r="J370" s="788"/>
      <c r="K370" s="788"/>
      <c r="L370" s="788"/>
    </row>
    <row r="371" spans="2:12" x14ac:dyDescent="0.2">
      <c r="B371" s="789"/>
      <c r="C371" s="789"/>
      <c r="D371" s="789"/>
      <c r="E371" s="789"/>
      <c r="F371" s="789"/>
      <c r="G371" s="789"/>
      <c r="H371" s="788"/>
      <c r="I371" s="788"/>
      <c r="J371" s="788"/>
      <c r="K371" s="788"/>
      <c r="L371" s="788"/>
    </row>
    <row r="372" spans="2:12" x14ac:dyDescent="0.2">
      <c r="B372" s="789"/>
      <c r="C372" s="789"/>
      <c r="D372" s="789"/>
      <c r="E372" s="789"/>
      <c r="F372" s="789"/>
      <c r="G372" s="789"/>
      <c r="H372" s="788"/>
      <c r="I372" s="788"/>
      <c r="J372" s="788"/>
      <c r="K372" s="788"/>
      <c r="L372" s="788"/>
    </row>
    <row r="373" spans="2:12" x14ac:dyDescent="0.2">
      <c r="B373" s="789"/>
      <c r="C373" s="789"/>
      <c r="D373" s="789"/>
      <c r="E373" s="789"/>
      <c r="F373" s="789"/>
      <c r="G373" s="789"/>
      <c r="H373" s="788"/>
      <c r="I373" s="788"/>
      <c r="J373" s="788"/>
      <c r="K373" s="788"/>
      <c r="L373" s="788"/>
    </row>
    <row r="374" spans="2:12" x14ac:dyDescent="0.2">
      <c r="B374" s="789"/>
      <c r="C374" s="789"/>
      <c r="D374" s="789"/>
      <c r="E374" s="789"/>
      <c r="F374" s="789"/>
      <c r="G374" s="789"/>
      <c r="H374" s="788"/>
      <c r="I374" s="788"/>
      <c r="J374" s="788"/>
      <c r="K374" s="788"/>
      <c r="L374" s="788"/>
    </row>
    <row r="375" spans="2:12" x14ac:dyDescent="0.2">
      <c r="B375" s="789"/>
      <c r="C375" s="789"/>
      <c r="D375" s="789"/>
      <c r="E375" s="789"/>
      <c r="F375" s="789"/>
      <c r="G375" s="789"/>
      <c r="H375" s="788"/>
      <c r="I375" s="788"/>
      <c r="J375" s="788"/>
      <c r="K375" s="788"/>
      <c r="L375" s="788"/>
    </row>
    <row r="376" spans="2:12" x14ac:dyDescent="0.2">
      <c r="B376" s="789"/>
      <c r="C376" s="789"/>
      <c r="D376" s="789"/>
      <c r="E376" s="789"/>
      <c r="F376" s="789"/>
      <c r="G376" s="789"/>
      <c r="H376" s="788"/>
      <c r="I376" s="788"/>
      <c r="J376" s="788"/>
      <c r="K376" s="788"/>
      <c r="L376" s="788"/>
    </row>
    <row r="377" spans="2:12" x14ac:dyDescent="0.2">
      <c r="B377" s="789"/>
      <c r="C377" s="789"/>
      <c r="D377" s="789"/>
      <c r="E377" s="789"/>
      <c r="F377" s="789"/>
      <c r="G377" s="789"/>
      <c r="H377" s="788"/>
      <c r="I377" s="788"/>
      <c r="J377" s="788"/>
      <c r="K377" s="788"/>
      <c r="L377" s="788"/>
    </row>
    <row r="378" spans="2:12" x14ac:dyDescent="0.2">
      <c r="B378" s="789"/>
      <c r="C378" s="789"/>
      <c r="D378" s="789"/>
      <c r="E378" s="789"/>
      <c r="F378" s="789"/>
      <c r="G378" s="789"/>
      <c r="H378" s="788"/>
      <c r="I378" s="788"/>
      <c r="J378" s="788"/>
      <c r="K378" s="788"/>
      <c r="L378" s="788"/>
    </row>
    <row r="379" spans="2:12" x14ac:dyDescent="0.2">
      <c r="B379" s="789"/>
      <c r="C379" s="789"/>
      <c r="D379" s="789"/>
      <c r="E379" s="789"/>
      <c r="F379" s="789"/>
      <c r="G379" s="789"/>
      <c r="H379" s="788"/>
      <c r="I379" s="788"/>
      <c r="J379" s="788"/>
      <c r="K379" s="788"/>
      <c r="L379" s="788"/>
    </row>
    <row r="380" spans="2:12" x14ac:dyDescent="0.2">
      <c r="B380" s="789"/>
      <c r="C380" s="789"/>
      <c r="D380" s="789"/>
      <c r="E380" s="789"/>
      <c r="F380" s="789"/>
      <c r="G380" s="789"/>
      <c r="H380" s="788"/>
      <c r="I380" s="788"/>
      <c r="J380" s="788"/>
      <c r="K380" s="788"/>
      <c r="L380" s="788"/>
    </row>
    <row r="381" spans="2:12" x14ac:dyDescent="0.2">
      <c r="B381" s="789"/>
      <c r="C381" s="789"/>
      <c r="D381" s="789"/>
      <c r="E381" s="789"/>
      <c r="F381" s="789"/>
      <c r="G381" s="789"/>
      <c r="H381" s="788"/>
      <c r="I381" s="788"/>
      <c r="J381" s="788"/>
      <c r="K381" s="788"/>
      <c r="L381" s="788"/>
    </row>
    <row r="382" spans="2:12" x14ac:dyDescent="0.2">
      <c r="B382" s="789"/>
      <c r="C382" s="789"/>
      <c r="D382" s="789"/>
      <c r="E382" s="789"/>
      <c r="F382" s="789"/>
      <c r="G382" s="789"/>
      <c r="H382" s="788"/>
      <c r="I382" s="788"/>
      <c r="J382" s="788"/>
      <c r="K382" s="788"/>
      <c r="L382" s="788"/>
    </row>
    <row r="383" spans="2:12" x14ac:dyDescent="0.2">
      <c r="B383" s="789"/>
      <c r="C383" s="789"/>
      <c r="D383" s="789"/>
      <c r="E383" s="789"/>
      <c r="F383" s="789"/>
      <c r="G383" s="789"/>
      <c r="H383" s="788"/>
      <c r="I383" s="788"/>
      <c r="J383" s="788"/>
      <c r="K383" s="788"/>
      <c r="L383" s="788"/>
    </row>
    <row r="384" spans="2:12" x14ac:dyDescent="0.2">
      <c r="B384" s="789"/>
      <c r="C384" s="789"/>
      <c r="D384" s="789"/>
      <c r="E384" s="789"/>
      <c r="F384" s="789"/>
      <c r="G384" s="789"/>
      <c r="H384" s="788"/>
      <c r="I384" s="788"/>
      <c r="J384" s="788"/>
      <c r="K384" s="788"/>
      <c r="L384" s="788"/>
    </row>
    <row r="385" spans="2:12" x14ac:dyDescent="0.2">
      <c r="B385" s="789"/>
      <c r="C385" s="789"/>
      <c r="D385" s="789"/>
      <c r="E385" s="789"/>
      <c r="F385" s="789"/>
      <c r="G385" s="789"/>
      <c r="H385" s="788"/>
      <c r="I385" s="788"/>
      <c r="J385" s="788"/>
      <c r="K385" s="788"/>
      <c r="L385" s="788"/>
    </row>
    <row r="386" spans="2:12" x14ac:dyDescent="0.2">
      <c r="B386" s="789"/>
      <c r="C386" s="789"/>
      <c r="D386" s="789"/>
      <c r="E386" s="789"/>
      <c r="F386" s="789"/>
      <c r="G386" s="789"/>
      <c r="H386" s="788"/>
      <c r="I386" s="788"/>
      <c r="J386" s="788"/>
      <c r="K386" s="788"/>
      <c r="L386" s="788"/>
    </row>
    <row r="387" spans="2:12" x14ac:dyDescent="0.2">
      <c r="B387" s="789"/>
      <c r="C387" s="789"/>
      <c r="D387" s="789"/>
      <c r="E387" s="789"/>
      <c r="F387" s="789"/>
      <c r="G387" s="789"/>
      <c r="H387" s="788"/>
      <c r="I387" s="788"/>
      <c r="J387" s="788"/>
      <c r="K387" s="788"/>
      <c r="L387" s="788"/>
    </row>
    <row r="388" spans="2:12" x14ac:dyDescent="0.2">
      <c r="B388" s="789"/>
      <c r="C388" s="789"/>
      <c r="D388" s="789"/>
      <c r="E388" s="789"/>
      <c r="F388" s="789"/>
      <c r="G388" s="789"/>
      <c r="H388" s="788"/>
      <c r="I388" s="788"/>
      <c r="J388" s="788"/>
      <c r="K388" s="788"/>
      <c r="L388" s="788"/>
    </row>
    <row r="389" spans="2:12" x14ac:dyDescent="0.2">
      <c r="B389" s="789"/>
      <c r="C389" s="789"/>
      <c r="D389" s="789"/>
      <c r="E389" s="789"/>
      <c r="F389" s="789"/>
      <c r="G389" s="789"/>
      <c r="H389" s="788"/>
      <c r="I389" s="788"/>
      <c r="J389" s="788"/>
      <c r="K389" s="788"/>
      <c r="L389" s="788"/>
    </row>
    <row r="390" spans="2:12" x14ac:dyDescent="0.2">
      <c r="B390" s="789"/>
      <c r="C390" s="789"/>
      <c r="D390" s="789"/>
      <c r="E390" s="789"/>
      <c r="F390" s="789"/>
      <c r="G390" s="789"/>
      <c r="H390" s="788"/>
      <c r="I390" s="788"/>
      <c r="J390" s="788"/>
      <c r="K390" s="788"/>
      <c r="L390" s="788"/>
    </row>
    <row r="391" spans="2:12" x14ac:dyDescent="0.2">
      <c r="B391" s="789"/>
      <c r="C391" s="789"/>
      <c r="D391" s="789"/>
      <c r="E391" s="789"/>
      <c r="F391" s="789"/>
      <c r="G391" s="789"/>
      <c r="H391" s="788"/>
      <c r="I391" s="788"/>
      <c r="J391" s="788"/>
      <c r="K391" s="788"/>
      <c r="L391" s="788"/>
    </row>
    <row r="392" spans="2:12" x14ac:dyDescent="0.2">
      <c r="B392" s="789"/>
      <c r="C392" s="789"/>
      <c r="D392" s="789"/>
      <c r="E392" s="789"/>
      <c r="F392" s="789"/>
      <c r="G392" s="789"/>
      <c r="H392" s="788"/>
      <c r="I392" s="788"/>
      <c r="J392" s="788"/>
      <c r="K392" s="788"/>
      <c r="L392" s="788"/>
    </row>
    <row r="393" spans="2:12" x14ac:dyDescent="0.2">
      <c r="B393" s="789"/>
      <c r="C393" s="789"/>
      <c r="D393" s="789"/>
      <c r="E393" s="789"/>
      <c r="F393" s="789"/>
      <c r="G393" s="789"/>
      <c r="H393" s="788"/>
      <c r="I393" s="788"/>
      <c r="J393" s="788"/>
      <c r="K393" s="788"/>
      <c r="L393" s="788"/>
    </row>
    <row r="394" spans="2:12" x14ac:dyDescent="0.2">
      <c r="B394" s="789"/>
      <c r="C394" s="789"/>
      <c r="D394" s="789"/>
      <c r="E394" s="789"/>
      <c r="F394" s="789"/>
      <c r="G394" s="789"/>
      <c r="H394" s="788"/>
      <c r="I394" s="788"/>
      <c r="J394" s="788"/>
      <c r="K394" s="788"/>
      <c r="L394" s="788"/>
    </row>
    <row r="395" spans="2:12" x14ac:dyDescent="0.2">
      <c r="B395" s="789"/>
      <c r="C395" s="789"/>
      <c r="D395" s="789"/>
      <c r="E395" s="789"/>
      <c r="F395" s="789"/>
      <c r="G395" s="789"/>
      <c r="H395" s="788"/>
      <c r="I395" s="788"/>
      <c r="J395" s="788"/>
      <c r="K395" s="788"/>
      <c r="L395" s="788"/>
    </row>
    <row r="396" spans="2:12" x14ac:dyDescent="0.2">
      <c r="B396" s="789"/>
      <c r="C396" s="789"/>
      <c r="D396" s="789"/>
      <c r="E396" s="789"/>
      <c r="F396" s="789"/>
      <c r="G396" s="789"/>
      <c r="H396" s="788"/>
      <c r="I396" s="788"/>
      <c r="J396" s="788"/>
      <c r="K396" s="788"/>
      <c r="L396" s="788"/>
    </row>
    <row r="397" spans="2:12" x14ac:dyDescent="0.2">
      <c r="B397" s="789"/>
      <c r="C397" s="789"/>
      <c r="D397" s="789"/>
      <c r="E397" s="789"/>
      <c r="F397" s="789"/>
      <c r="G397" s="789"/>
      <c r="H397" s="788"/>
      <c r="I397" s="788"/>
      <c r="J397" s="788"/>
      <c r="K397" s="788"/>
      <c r="L397" s="788"/>
    </row>
    <row r="398" spans="2:12" x14ac:dyDescent="0.2">
      <c r="B398" s="789"/>
      <c r="C398" s="789"/>
      <c r="D398" s="789"/>
      <c r="E398" s="789"/>
      <c r="F398" s="789"/>
      <c r="G398" s="789"/>
      <c r="H398" s="788"/>
      <c r="I398" s="788"/>
      <c r="J398" s="788"/>
      <c r="K398" s="788"/>
      <c r="L398" s="788"/>
    </row>
    <row r="399" spans="2:12" x14ac:dyDescent="0.2">
      <c r="B399" s="789"/>
      <c r="C399" s="789"/>
      <c r="D399" s="789"/>
      <c r="E399" s="789"/>
      <c r="F399" s="789"/>
      <c r="G399" s="789"/>
      <c r="H399" s="788"/>
      <c r="I399" s="788"/>
      <c r="J399" s="788"/>
      <c r="K399" s="788"/>
      <c r="L399" s="788"/>
    </row>
    <row r="400" spans="2:12" x14ac:dyDescent="0.2">
      <c r="B400" s="789"/>
      <c r="C400" s="789"/>
      <c r="D400" s="789"/>
      <c r="E400" s="789"/>
      <c r="F400" s="789"/>
      <c r="G400" s="789"/>
      <c r="H400" s="788"/>
      <c r="I400" s="788"/>
      <c r="J400" s="788"/>
      <c r="K400" s="788"/>
      <c r="L400" s="788"/>
    </row>
    <row r="401" spans="2:12" x14ac:dyDescent="0.2">
      <c r="B401" s="789"/>
      <c r="C401" s="789"/>
      <c r="D401" s="789"/>
      <c r="E401" s="789"/>
      <c r="F401" s="789"/>
      <c r="G401" s="789"/>
      <c r="H401" s="788"/>
      <c r="I401" s="788"/>
      <c r="J401" s="788"/>
      <c r="K401" s="788"/>
      <c r="L401" s="788"/>
    </row>
    <row r="402" spans="2:12" x14ac:dyDescent="0.2">
      <c r="B402" s="789"/>
      <c r="C402" s="789"/>
      <c r="D402" s="789"/>
      <c r="E402" s="789"/>
      <c r="F402" s="789"/>
      <c r="G402" s="789"/>
      <c r="H402" s="788"/>
      <c r="I402" s="788"/>
      <c r="J402" s="788"/>
      <c r="K402" s="788"/>
      <c r="L402" s="788"/>
    </row>
    <row r="403" spans="2:12" x14ac:dyDescent="0.2">
      <c r="B403" s="789"/>
      <c r="C403" s="789"/>
      <c r="D403" s="789"/>
      <c r="E403" s="789"/>
      <c r="F403" s="789"/>
      <c r="G403" s="789"/>
      <c r="H403" s="788"/>
      <c r="I403" s="788"/>
      <c r="J403" s="788"/>
      <c r="K403" s="788"/>
      <c r="L403" s="788"/>
    </row>
    <row r="404" spans="2:12" x14ac:dyDescent="0.2">
      <c r="B404" s="789"/>
      <c r="C404" s="789"/>
      <c r="D404" s="789"/>
      <c r="E404" s="789"/>
      <c r="F404" s="789"/>
      <c r="G404" s="789"/>
      <c r="H404" s="788"/>
      <c r="I404" s="788"/>
      <c r="J404" s="788"/>
      <c r="K404" s="788"/>
      <c r="L404" s="788"/>
    </row>
    <row r="405" spans="2:12" x14ac:dyDescent="0.2">
      <c r="B405" s="789"/>
      <c r="C405" s="789"/>
      <c r="D405" s="789"/>
      <c r="E405" s="789"/>
      <c r="F405" s="789"/>
      <c r="G405" s="789"/>
      <c r="H405" s="788"/>
      <c r="I405" s="788"/>
      <c r="J405" s="788"/>
      <c r="K405" s="788"/>
      <c r="L405" s="788"/>
    </row>
    <row r="406" spans="2:12" x14ac:dyDescent="0.2">
      <c r="B406" s="789"/>
      <c r="C406" s="789"/>
      <c r="D406" s="789"/>
      <c r="E406" s="789"/>
      <c r="F406" s="789"/>
      <c r="G406" s="789"/>
      <c r="H406" s="788"/>
      <c r="I406" s="788"/>
      <c r="J406" s="788"/>
      <c r="K406" s="788"/>
      <c r="L406" s="788"/>
    </row>
    <row r="407" spans="2:12" x14ac:dyDescent="0.2">
      <c r="B407" s="789"/>
      <c r="C407" s="789"/>
      <c r="D407" s="789"/>
      <c r="E407" s="789"/>
      <c r="F407" s="789"/>
      <c r="G407" s="789"/>
      <c r="H407" s="788"/>
      <c r="I407" s="788"/>
      <c r="J407" s="788"/>
      <c r="K407" s="788"/>
      <c r="L407" s="788"/>
    </row>
    <row r="408" spans="2:12" x14ac:dyDescent="0.2">
      <c r="B408" s="789"/>
      <c r="C408" s="789"/>
      <c r="D408" s="789"/>
      <c r="E408" s="789"/>
      <c r="F408" s="789"/>
      <c r="G408" s="789"/>
      <c r="H408" s="788"/>
      <c r="I408" s="788"/>
      <c r="J408" s="788"/>
      <c r="K408" s="788"/>
      <c r="L408" s="788"/>
    </row>
    <row r="409" spans="2:12" x14ac:dyDescent="0.2">
      <c r="B409" s="789"/>
      <c r="C409" s="789"/>
      <c r="D409" s="789"/>
      <c r="E409" s="789"/>
      <c r="F409" s="789"/>
      <c r="G409" s="789"/>
      <c r="H409" s="788"/>
      <c r="I409" s="788"/>
      <c r="J409" s="788"/>
      <c r="K409" s="788"/>
      <c r="L409" s="788"/>
    </row>
    <row r="410" spans="2:12" x14ac:dyDescent="0.2">
      <c r="B410" s="789"/>
      <c r="C410" s="789"/>
      <c r="D410" s="789"/>
      <c r="E410" s="789"/>
      <c r="F410" s="789"/>
      <c r="G410" s="789"/>
      <c r="H410" s="788"/>
      <c r="I410" s="788"/>
      <c r="J410" s="788"/>
      <c r="K410" s="788"/>
      <c r="L410" s="788"/>
    </row>
    <row r="411" spans="2:12" x14ac:dyDescent="0.2">
      <c r="B411" s="789"/>
      <c r="C411" s="789"/>
      <c r="D411" s="789"/>
      <c r="E411" s="789"/>
      <c r="F411" s="789"/>
      <c r="G411" s="789"/>
      <c r="H411" s="788"/>
      <c r="I411" s="788"/>
      <c r="J411" s="788"/>
      <c r="K411" s="788"/>
      <c r="L411" s="788"/>
    </row>
    <row r="412" spans="2:12" x14ac:dyDescent="0.2">
      <c r="B412" s="789"/>
      <c r="C412" s="789"/>
      <c r="D412" s="789"/>
      <c r="E412" s="789"/>
      <c r="F412" s="789"/>
      <c r="G412" s="789"/>
      <c r="H412" s="788"/>
      <c r="I412" s="788"/>
      <c r="J412" s="788"/>
      <c r="K412" s="788"/>
      <c r="L412" s="788"/>
    </row>
    <row r="413" spans="2:12" x14ac:dyDescent="0.2">
      <c r="B413" s="789"/>
      <c r="C413" s="789"/>
      <c r="D413" s="789"/>
      <c r="E413" s="789"/>
      <c r="F413" s="789"/>
      <c r="G413" s="789"/>
      <c r="H413" s="788"/>
      <c r="I413" s="788"/>
      <c r="J413" s="788"/>
      <c r="K413" s="788"/>
      <c r="L413" s="788"/>
    </row>
    <row r="414" spans="2:12" x14ac:dyDescent="0.2">
      <c r="B414" s="789"/>
      <c r="C414" s="789"/>
      <c r="D414" s="789"/>
      <c r="E414" s="789"/>
      <c r="F414" s="789"/>
      <c r="G414" s="789"/>
      <c r="H414" s="788"/>
      <c r="I414" s="788"/>
      <c r="J414" s="788"/>
      <c r="K414" s="788"/>
      <c r="L414" s="788"/>
    </row>
    <row r="415" spans="2:12" x14ac:dyDescent="0.2">
      <c r="B415" s="789"/>
      <c r="C415" s="789"/>
      <c r="D415" s="789"/>
      <c r="E415" s="789"/>
      <c r="F415" s="789"/>
      <c r="G415" s="789"/>
      <c r="H415" s="788"/>
      <c r="I415" s="788"/>
      <c r="J415" s="788"/>
      <c r="K415" s="788"/>
      <c r="L415" s="788"/>
    </row>
    <row r="416" spans="2:12" x14ac:dyDescent="0.2">
      <c r="B416" s="789"/>
      <c r="C416" s="789"/>
      <c r="D416" s="789"/>
      <c r="E416" s="789"/>
      <c r="F416" s="789"/>
      <c r="G416" s="789"/>
      <c r="H416" s="788"/>
      <c r="I416" s="788"/>
      <c r="J416" s="788"/>
      <c r="K416" s="788"/>
      <c r="L416" s="788"/>
    </row>
    <row r="417" spans="2:12" x14ac:dyDescent="0.2">
      <c r="B417" s="789"/>
      <c r="C417" s="789"/>
      <c r="D417" s="789"/>
      <c r="E417" s="789"/>
      <c r="F417" s="789"/>
      <c r="G417" s="789"/>
      <c r="H417" s="788"/>
      <c r="I417" s="788"/>
      <c r="J417" s="788"/>
      <c r="K417" s="788"/>
      <c r="L417" s="788"/>
    </row>
    <row r="418" spans="2:12" x14ac:dyDescent="0.2">
      <c r="B418" s="789"/>
      <c r="C418" s="789"/>
      <c r="D418" s="789"/>
      <c r="E418" s="789"/>
      <c r="F418" s="789"/>
      <c r="G418" s="789"/>
      <c r="H418" s="788"/>
      <c r="I418" s="788"/>
      <c r="J418" s="788"/>
      <c r="K418" s="788"/>
      <c r="L418" s="788"/>
    </row>
    <row r="419" spans="2:12" x14ac:dyDescent="0.2">
      <c r="B419" s="789"/>
      <c r="C419" s="789"/>
      <c r="D419" s="789"/>
      <c r="E419" s="789"/>
      <c r="F419" s="789"/>
      <c r="G419" s="789"/>
      <c r="H419" s="788"/>
      <c r="I419" s="788"/>
      <c r="J419" s="788"/>
      <c r="K419" s="788"/>
      <c r="L419" s="788"/>
    </row>
    <row r="420" spans="2:12" x14ac:dyDescent="0.2">
      <c r="B420" s="789"/>
      <c r="C420" s="789"/>
      <c r="D420" s="789"/>
      <c r="E420" s="789"/>
      <c r="F420" s="789"/>
      <c r="G420" s="789"/>
      <c r="H420" s="788"/>
      <c r="I420" s="788"/>
      <c r="J420" s="788"/>
      <c r="K420" s="788"/>
      <c r="L420" s="788"/>
    </row>
    <row r="421" spans="2:12" x14ac:dyDescent="0.2">
      <c r="B421" s="789"/>
      <c r="C421" s="789"/>
      <c r="D421" s="789"/>
      <c r="E421" s="789"/>
      <c r="F421" s="789"/>
      <c r="G421" s="789"/>
      <c r="H421" s="788"/>
      <c r="I421" s="788"/>
      <c r="J421" s="788"/>
      <c r="K421" s="788"/>
      <c r="L421" s="788"/>
    </row>
    <row r="422" spans="2:12" x14ac:dyDescent="0.2">
      <c r="B422" s="789"/>
      <c r="C422" s="789"/>
      <c r="D422" s="789"/>
      <c r="E422" s="789"/>
      <c r="F422" s="789"/>
      <c r="G422" s="789"/>
      <c r="H422" s="788"/>
      <c r="I422" s="788"/>
      <c r="J422" s="788"/>
      <c r="K422" s="788"/>
      <c r="L422" s="788"/>
    </row>
    <row r="423" spans="2:12" x14ac:dyDescent="0.2">
      <c r="B423" s="789"/>
      <c r="C423" s="789"/>
      <c r="D423" s="789"/>
      <c r="E423" s="789"/>
      <c r="F423" s="789"/>
      <c r="G423" s="789"/>
      <c r="H423" s="788"/>
      <c r="I423" s="788"/>
      <c r="J423" s="788"/>
      <c r="K423" s="788"/>
      <c r="L423" s="788"/>
    </row>
    <row r="424" spans="2:12" x14ac:dyDescent="0.2">
      <c r="B424" s="789"/>
      <c r="C424" s="789"/>
      <c r="D424" s="789"/>
      <c r="E424" s="789"/>
      <c r="F424" s="789"/>
      <c r="G424" s="789"/>
      <c r="H424" s="788"/>
      <c r="I424" s="788"/>
      <c r="J424" s="788"/>
      <c r="K424" s="788"/>
      <c r="L424" s="788"/>
    </row>
    <row r="425" spans="2:12" x14ac:dyDescent="0.2">
      <c r="B425" s="789"/>
      <c r="C425" s="789"/>
      <c r="D425" s="789"/>
      <c r="E425" s="789"/>
      <c r="F425" s="789"/>
      <c r="G425" s="789"/>
      <c r="H425" s="788"/>
      <c r="I425" s="788"/>
      <c r="J425" s="788"/>
      <c r="K425" s="788"/>
      <c r="L425" s="788"/>
    </row>
    <row r="426" spans="2:12" x14ac:dyDescent="0.2">
      <c r="B426" s="789"/>
      <c r="C426" s="789"/>
      <c r="D426" s="789"/>
      <c r="E426" s="789"/>
      <c r="F426" s="789"/>
      <c r="G426" s="789"/>
      <c r="H426" s="788"/>
      <c r="I426" s="788"/>
      <c r="J426" s="788"/>
      <c r="K426" s="788"/>
      <c r="L426" s="788"/>
    </row>
    <row r="427" spans="2:12" x14ac:dyDescent="0.2">
      <c r="B427" s="789"/>
      <c r="C427" s="789"/>
      <c r="D427" s="789"/>
      <c r="E427" s="789"/>
      <c r="F427" s="789"/>
      <c r="G427" s="789"/>
      <c r="H427" s="788"/>
      <c r="I427" s="788"/>
      <c r="J427" s="788"/>
      <c r="K427" s="788"/>
      <c r="L427" s="788"/>
    </row>
    <row r="428" spans="2:12" x14ac:dyDescent="0.2">
      <c r="B428" s="789"/>
      <c r="C428" s="789"/>
      <c r="D428" s="789"/>
      <c r="E428" s="789"/>
      <c r="F428" s="789"/>
      <c r="G428" s="789"/>
      <c r="H428" s="788"/>
      <c r="I428" s="788"/>
      <c r="J428" s="788"/>
      <c r="K428" s="788"/>
      <c r="L428" s="788"/>
    </row>
    <row r="429" spans="2:12" x14ac:dyDescent="0.2">
      <c r="B429" s="789"/>
      <c r="C429" s="789"/>
      <c r="D429" s="789"/>
      <c r="E429" s="789"/>
      <c r="F429" s="789"/>
      <c r="G429" s="789"/>
      <c r="H429" s="788"/>
      <c r="I429" s="788"/>
      <c r="J429" s="788"/>
      <c r="K429" s="788"/>
      <c r="L429" s="788"/>
    </row>
    <row r="430" spans="2:12" x14ac:dyDescent="0.2">
      <c r="B430" s="789"/>
      <c r="C430" s="789"/>
      <c r="D430" s="789"/>
      <c r="E430" s="789"/>
      <c r="F430" s="789"/>
      <c r="G430" s="789"/>
      <c r="H430" s="788"/>
      <c r="I430" s="788"/>
      <c r="J430" s="788"/>
      <c r="K430" s="788"/>
      <c r="L430" s="788"/>
    </row>
    <row r="431" spans="2:12" x14ac:dyDescent="0.2">
      <c r="B431" s="789"/>
      <c r="C431" s="789"/>
      <c r="D431" s="789"/>
      <c r="E431" s="789"/>
      <c r="F431" s="789"/>
      <c r="G431" s="789"/>
      <c r="H431" s="788"/>
      <c r="I431" s="788"/>
      <c r="J431" s="788"/>
      <c r="K431" s="788"/>
      <c r="L431" s="788"/>
    </row>
    <row r="432" spans="2:12" x14ac:dyDescent="0.2">
      <c r="B432" s="789"/>
      <c r="C432" s="789"/>
      <c r="D432" s="789"/>
      <c r="E432" s="789"/>
      <c r="F432" s="789"/>
      <c r="G432" s="789"/>
      <c r="H432" s="788"/>
      <c r="I432" s="788"/>
      <c r="J432" s="788"/>
      <c r="K432" s="788"/>
      <c r="L432" s="788"/>
    </row>
    <row r="433" spans="2:12" x14ac:dyDescent="0.2">
      <c r="B433" s="789"/>
      <c r="C433" s="789"/>
      <c r="D433" s="789"/>
      <c r="E433" s="789"/>
      <c r="F433" s="789"/>
      <c r="G433" s="789"/>
      <c r="H433" s="788"/>
      <c r="I433" s="788"/>
      <c r="J433" s="788"/>
      <c r="K433" s="788"/>
      <c r="L433" s="788"/>
    </row>
    <row r="434" spans="2:12" x14ac:dyDescent="0.2">
      <c r="B434" s="789"/>
      <c r="C434" s="789"/>
      <c r="D434" s="789"/>
      <c r="E434" s="789"/>
      <c r="F434" s="789"/>
      <c r="G434" s="789"/>
      <c r="H434" s="788"/>
      <c r="I434" s="788"/>
      <c r="J434" s="788"/>
      <c r="K434" s="788"/>
      <c r="L434" s="788"/>
    </row>
    <row r="435" spans="2:12" x14ac:dyDescent="0.2">
      <c r="B435" s="789"/>
      <c r="C435" s="789"/>
      <c r="D435" s="789"/>
      <c r="E435" s="789"/>
      <c r="F435" s="789"/>
      <c r="G435" s="789"/>
      <c r="H435" s="788"/>
      <c r="I435" s="788"/>
      <c r="J435" s="788"/>
      <c r="K435" s="788"/>
      <c r="L435" s="788"/>
    </row>
    <row r="436" spans="2:12" x14ac:dyDescent="0.2">
      <c r="B436" s="789"/>
      <c r="C436" s="789"/>
      <c r="D436" s="789"/>
      <c r="E436" s="789"/>
      <c r="F436" s="789"/>
      <c r="G436" s="789"/>
      <c r="H436" s="788"/>
      <c r="I436" s="788"/>
      <c r="J436" s="788"/>
      <c r="K436" s="788"/>
      <c r="L436" s="788"/>
    </row>
  </sheetData>
  <mergeCells count="10">
    <mergeCell ref="A3:M3"/>
    <mergeCell ref="A4:M4"/>
    <mergeCell ref="A5:M5"/>
    <mergeCell ref="A9:A11"/>
    <mergeCell ref="B9:G9"/>
    <mergeCell ref="H9:M9"/>
    <mergeCell ref="B10:D10"/>
    <mergeCell ref="E10:G10"/>
    <mergeCell ref="H10:J10"/>
    <mergeCell ref="K10:M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2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4.28515625" style="518" customWidth="1"/>
    <col min="2" max="2" width="3" style="418" customWidth="1"/>
    <col min="3" max="3" width="56.5703125" style="418" customWidth="1"/>
    <col min="4" max="5" width="13.5703125" style="418" customWidth="1"/>
    <col min="6" max="7" width="10" style="418" bestFit="1" customWidth="1"/>
    <col min="8" max="16384" width="9.140625" style="418"/>
  </cols>
  <sheetData>
    <row r="1" spans="1:6" x14ac:dyDescent="0.25">
      <c r="A1" s="659" t="s">
        <v>1650</v>
      </c>
      <c r="B1" s="660"/>
      <c r="C1" s="785"/>
      <c r="D1" s="785"/>
      <c r="E1" s="784"/>
    </row>
    <row r="2" spans="1:6" x14ac:dyDescent="0.25">
      <c r="A2" s="659"/>
      <c r="B2" s="660"/>
      <c r="C2" s="785"/>
      <c r="D2" s="785"/>
      <c r="E2" s="784"/>
    </row>
    <row r="3" spans="1:6" x14ac:dyDescent="0.25">
      <c r="A3" s="1002" t="s">
        <v>1328</v>
      </c>
      <c r="B3" s="1002"/>
      <c r="C3" s="1002"/>
      <c r="D3" s="1002"/>
      <c r="E3" s="1002"/>
    </row>
    <row r="4" spans="1:6" ht="15" customHeight="1" x14ac:dyDescent="0.25">
      <c r="A4" s="1003" t="s">
        <v>1564</v>
      </c>
      <c r="B4" s="1003"/>
      <c r="C4" s="1003"/>
      <c r="D4" s="1003"/>
      <c r="E4" s="1003"/>
    </row>
    <row r="5" spans="1:6" ht="15" customHeight="1" x14ac:dyDescent="0.25">
      <c r="A5" s="1018" t="s">
        <v>1622</v>
      </c>
      <c r="B5" s="1018"/>
      <c r="C5" s="1018"/>
      <c r="D5" s="1018"/>
      <c r="E5" s="1018"/>
    </row>
    <row r="6" spans="1:6" ht="15" customHeight="1" x14ac:dyDescent="0.25">
      <c r="A6" s="825"/>
      <c r="B6" s="825"/>
      <c r="C6" s="825"/>
      <c r="D6" s="825"/>
      <c r="E6" s="825"/>
    </row>
    <row r="7" spans="1:6" ht="15" customHeight="1" x14ac:dyDescent="0.25">
      <c r="A7" s="1018" t="s">
        <v>1585</v>
      </c>
      <c r="B7" s="1018"/>
      <c r="C7" s="1018"/>
      <c r="D7" s="1018"/>
      <c r="E7" s="1018"/>
    </row>
    <row r="8" spans="1:6" ht="30.75" customHeight="1" thickBot="1" x14ac:dyDescent="0.3">
      <c r="A8" s="519"/>
      <c r="B8" s="511"/>
      <c r="C8" s="511"/>
      <c r="D8" s="511"/>
      <c r="E8" s="516" t="s">
        <v>1443</v>
      </c>
    </row>
    <row r="9" spans="1:6" x14ac:dyDescent="0.25">
      <c r="A9" s="520"/>
      <c r="B9" s="1021" t="s">
        <v>1322</v>
      </c>
      <c r="C9" s="1021"/>
      <c r="D9" s="703" t="s">
        <v>1323</v>
      </c>
      <c r="E9" s="704" t="s">
        <v>1543</v>
      </c>
    </row>
    <row r="10" spans="1:6" ht="28.5" x14ac:dyDescent="0.25">
      <c r="A10" s="522"/>
      <c r="B10" s="1022" t="s">
        <v>1324</v>
      </c>
      <c r="C10" s="1022"/>
      <c r="D10" s="616" t="s">
        <v>1325</v>
      </c>
      <c r="E10" s="706" t="s">
        <v>1541</v>
      </c>
    </row>
    <row r="11" spans="1:6" x14ac:dyDescent="0.25">
      <c r="A11" s="522">
        <v>1</v>
      </c>
      <c r="B11" s="619"/>
      <c r="C11" s="620">
        <v>1</v>
      </c>
      <c r="D11" s="467"/>
      <c r="E11" s="525"/>
    </row>
    <row r="12" spans="1:6" x14ac:dyDescent="0.25">
      <c r="A12" s="522">
        <v>2</v>
      </c>
      <c r="B12" s="1024" t="s">
        <v>1580</v>
      </c>
      <c r="C12" s="1024"/>
      <c r="D12" s="617">
        <f>SUM(D13:D16)</f>
        <v>3615000</v>
      </c>
      <c r="E12" s="718">
        <f>SUM(E13:E16)</f>
        <v>3615000</v>
      </c>
      <c r="F12" s="418">
        <v>3615000</v>
      </c>
    </row>
    <row r="13" spans="1:6" x14ac:dyDescent="0.25">
      <c r="A13" s="522">
        <v>3</v>
      </c>
      <c r="B13" s="467"/>
      <c r="C13" s="621" t="s">
        <v>1384</v>
      </c>
      <c r="D13" s="482">
        <v>1815000</v>
      </c>
      <c r="E13" s="535">
        <v>1815000</v>
      </c>
    </row>
    <row r="14" spans="1:6" x14ac:dyDescent="0.25">
      <c r="A14" s="522">
        <v>4</v>
      </c>
      <c r="B14" s="467"/>
      <c r="C14" s="621" t="s">
        <v>1421</v>
      </c>
      <c r="D14" s="482">
        <v>500000</v>
      </c>
      <c r="E14" s="535">
        <v>500000</v>
      </c>
    </row>
    <row r="15" spans="1:6" x14ac:dyDescent="0.25">
      <c r="A15" s="522">
        <v>5</v>
      </c>
      <c r="B15" s="467"/>
      <c r="C15" s="622" t="s">
        <v>1420</v>
      </c>
      <c r="D15" s="482">
        <v>500000</v>
      </c>
      <c r="E15" s="535">
        <v>500000</v>
      </c>
    </row>
    <row r="16" spans="1:6" x14ac:dyDescent="0.25">
      <c r="A16" s="522">
        <v>6</v>
      </c>
      <c r="B16" s="467"/>
      <c r="C16" s="623" t="s">
        <v>1436</v>
      </c>
      <c r="D16" s="482">
        <v>800000</v>
      </c>
      <c r="E16" s="535">
        <v>800000</v>
      </c>
    </row>
    <row r="17" spans="1:6" x14ac:dyDescent="0.25">
      <c r="A17" s="522">
        <v>8</v>
      </c>
      <c r="B17" s="1023" t="s">
        <v>1581</v>
      </c>
      <c r="C17" s="1023"/>
      <c r="D17" s="617">
        <f>SUM(D18:D35)</f>
        <v>127093000</v>
      </c>
      <c r="E17" s="718">
        <f>SUM(E18:E35)</f>
        <v>131487100</v>
      </c>
      <c r="F17" s="418">
        <v>131487100</v>
      </c>
    </row>
    <row r="18" spans="1:6" x14ac:dyDescent="0.25">
      <c r="A18" s="522">
        <v>9</v>
      </c>
      <c r="B18" s="619"/>
      <c r="C18" s="625" t="s">
        <v>1329</v>
      </c>
      <c r="D18" s="482">
        <v>5000000</v>
      </c>
      <c r="E18" s="535">
        <v>5000000</v>
      </c>
    </row>
    <row r="19" spans="1:6" x14ac:dyDescent="0.25">
      <c r="A19" s="522">
        <v>10</v>
      </c>
      <c r="B19" s="619"/>
      <c r="C19" s="626" t="s">
        <v>1330</v>
      </c>
      <c r="D19" s="482">
        <v>14000000</v>
      </c>
      <c r="E19" s="535">
        <v>14000000</v>
      </c>
    </row>
    <row r="20" spans="1:6" x14ac:dyDescent="0.25">
      <c r="A20" s="522">
        <v>11</v>
      </c>
      <c r="B20" s="619"/>
      <c r="C20" s="626" t="s">
        <v>1331</v>
      </c>
      <c r="D20" s="482">
        <v>10000000</v>
      </c>
      <c r="E20" s="535">
        <v>10000000</v>
      </c>
    </row>
    <row r="21" spans="1:6" x14ac:dyDescent="0.25">
      <c r="A21" s="522">
        <v>12</v>
      </c>
      <c r="B21" s="619"/>
      <c r="C21" s="621" t="s">
        <v>1353</v>
      </c>
      <c r="D21" s="482">
        <v>200000</v>
      </c>
      <c r="E21" s="535">
        <v>200000</v>
      </c>
    </row>
    <row r="22" spans="1:6" x14ac:dyDescent="0.25">
      <c r="A22" s="522">
        <v>13</v>
      </c>
      <c r="B22" s="619"/>
      <c r="C22" s="623" t="s">
        <v>1373</v>
      </c>
      <c r="D22" s="482">
        <v>3500000</v>
      </c>
      <c r="E22" s="535">
        <v>3500000</v>
      </c>
    </row>
    <row r="23" spans="1:6" x14ac:dyDescent="0.25">
      <c r="A23" s="522">
        <v>14</v>
      </c>
      <c r="B23" s="619"/>
      <c r="C23" s="621" t="s">
        <v>1375</v>
      </c>
      <c r="D23" s="482">
        <v>89353000</v>
      </c>
      <c r="E23" s="535">
        <v>89353000</v>
      </c>
    </row>
    <row r="24" spans="1:6" x14ac:dyDescent="0.25">
      <c r="A24" s="522">
        <v>15</v>
      </c>
      <c r="B24" s="619"/>
      <c r="C24" s="627" t="s">
        <v>1429</v>
      </c>
      <c r="D24" s="482">
        <v>40000</v>
      </c>
      <c r="E24" s="535">
        <v>40000</v>
      </c>
    </row>
    <row r="25" spans="1:6" x14ac:dyDescent="0.25">
      <c r="A25" s="522">
        <v>16</v>
      </c>
      <c r="B25" s="619"/>
      <c r="C25" s="627" t="s">
        <v>1437</v>
      </c>
      <c r="D25" s="482">
        <v>5000000</v>
      </c>
      <c r="E25" s="535">
        <v>5000000</v>
      </c>
    </row>
    <row r="26" spans="1:6" x14ac:dyDescent="0.25">
      <c r="A26" s="522">
        <v>17</v>
      </c>
      <c r="B26" s="619"/>
      <c r="C26" s="622" t="s">
        <v>1570</v>
      </c>
      <c r="D26" s="482">
        <v>0</v>
      </c>
      <c r="E26" s="535">
        <v>300000</v>
      </c>
    </row>
    <row r="27" spans="1:6" x14ac:dyDescent="0.25">
      <c r="A27" s="522">
        <v>18</v>
      </c>
      <c r="B27" s="619"/>
      <c r="C27" s="628" t="s">
        <v>1571</v>
      </c>
      <c r="D27" s="482"/>
      <c r="E27" s="535">
        <v>300000</v>
      </c>
    </row>
    <row r="28" spans="1:6" x14ac:dyDescent="0.25">
      <c r="A28" s="522">
        <v>19</v>
      </c>
      <c r="B28" s="619"/>
      <c r="C28" s="622" t="s">
        <v>1572</v>
      </c>
      <c r="D28" s="482"/>
      <c r="E28" s="535">
        <v>254100</v>
      </c>
    </row>
    <row r="29" spans="1:6" x14ac:dyDescent="0.25">
      <c r="A29" s="522">
        <v>20</v>
      </c>
      <c r="B29" s="619"/>
      <c r="C29" s="622" t="s">
        <v>1573</v>
      </c>
      <c r="D29" s="482"/>
      <c r="E29" s="535">
        <v>90000</v>
      </c>
    </row>
    <row r="30" spans="1:6" x14ac:dyDescent="0.25">
      <c r="A30" s="522">
        <v>21</v>
      </c>
      <c r="B30" s="619"/>
      <c r="C30" s="622" t="s">
        <v>1574</v>
      </c>
      <c r="D30" s="482"/>
      <c r="E30" s="535">
        <v>50000</v>
      </c>
    </row>
    <row r="31" spans="1:6" x14ac:dyDescent="0.25">
      <c r="A31" s="522">
        <v>22</v>
      </c>
      <c r="B31" s="619"/>
      <c r="C31" s="622" t="s">
        <v>1575</v>
      </c>
      <c r="D31" s="482"/>
      <c r="E31" s="535">
        <v>400000</v>
      </c>
    </row>
    <row r="32" spans="1:6" x14ac:dyDescent="0.25">
      <c r="A32" s="522">
        <v>23</v>
      </c>
      <c r="B32" s="619"/>
      <c r="C32" s="622" t="s">
        <v>1576</v>
      </c>
      <c r="D32" s="482"/>
      <c r="E32" s="535">
        <v>800000</v>
      </c>
    </row>
    <row r="33" spans="1:9" x14ac:dyDescent="0.25">
      <c r="A33" s="522">
        <v>24</v>
      </c>
      <c r="B33" s="629"/>
      <c r="C33" s="624" t="s">
        <v>1577</v>
      </c>
      <c r="D33" s="618"/>
      <c r="E33" s="719">
        <v>1000000</v>
      </c>
    </row>
    <row r="34" spans="1:9" x14ac:dyDescent="0.25">
      <c r="A34" s="522">
        <v>25</v>
      </c>
      <c r="B34" s="629"/>
      <c r="C34" s="624" t="s">
        <v>1578</v>
      </c>
      <c r="D34" s="618"/>
      <c r="E34" s="719">
        <v>800000</v>
      </c>
    </row>
    <row r="35" spans="1:9" x14ac:dyDescent="0.25">
      <c r="A35" s="522">
        <v>26</v>
      </c>
      <c r="B35" s="629"/>
      <c r="C35" s="624" t="s">
        <v>1579</v>
      </c>
      <c r="D35" s="618"/>
      <c r="E35" s="719">
        <v>400000</v>
      </c>
    </row>
    <row r="36" spans="1:9" s="638" customFormat="1" ht="21" customHeight="1" x14ac:dyDescent="0.2">
      <c r="A36" s="720">
        <v>28</v>
      </c>
      <c r="B36" s="1019" t="s">
        <v>1582</v>
      </c>
      <c r="C36" s="1020"/>
      <c r="D36" s="637">
        <f>D12+D17</f>
        <v>130708000</v>
      </c>
      <c r="E36" s="721">
        <f>E12+E17</f>
        <v>135102100</v>
      </c>
      <c r="G36" s="639"/>
    </row>
    <row r="37" spans="1:9" x14ac:dyDescent="0.25">
      <c r="A37" s="522">
        <v>29.3333333333333</v>
      </c>
      <c r="B37" s="630"/>
      <c r="C37" s="631"/>
      <c r="D37" s="632"/>
      <c r="E37" s="722"/>
    </row>
    <row r="38" spans="1:9" s="488" customFormat="1" x14ac:dyDescent="0.25">
      <c r="A38" s="522">
        <v>30.8333333333333</v>
      </c>
      <c r="B38" s="633" t="s">
        <v>1583</v>
      </c>
      <c r="C38" s="633"/>
      <c r="D38" s="635">
        <v>0</v>
      </c>
      <c r="E38" s="723">
        <f>SUM(E39)</f>
        <v>7715000</v>
      </c>
    </row>
    <row r="39" spans="1:9" x14ac:dyDescent="0.25">
      <c r="A39" s="522">
        <v>32.3333333333333</v>
      </c>
      <c r="B39" s="627"/>
      <c r="C39" s="627" t="s">
        <v>1331</v>
      </c>
      <c r="D39" s="636">
        <v>0</v>
      </c>
      <c r="E39" s="724">
        <v>7715000</v>
      </c>
    </row>
    <row r="40" spans="1:9" s="634" customFormat="1" ht="22.5" customHeight="1" thickBot="1" x14ac:dyDescent="0.25">
      <c r="A40" s="725">
        <v>33.8333333333333</v>
      </c>
      <c r="B40" s="726" t="s">
        <v>1584</v>
      </c>
      <c r="C40" s="726"/>
      <c r="D40" s="727">
        <v>0</v>
      </c>
      <c r="E40" s="728">
        <f>E38</f>
        <v>7715000</v>
      </c>
    </row>
    <row r="42" spans="1:9" x14ac:dyDescent="0.25">
      <c r="I42" s="418">
        <v>0</v>
      </c>
    </row>
  </sheetData>
  <mergeCells count="9">
    <mergeCell ref="A3:E3"/>
    <mergeCell ref="A4:E4"/>
    <mergeCell ref="A5:E5"/>
    <mergeCell ref="A7:E7"/>
    <mergeCell ref="B36:C36"/>
    <mergeCell ref="B9:C9"/>
    <mergeCell ref="B10:C10"/>
    <mergeCell ref="B17:C17"/>
    <mergeCell ref="B12:C1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9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3.5703125" style="418" customWidth="1"/>
    <col min="2" max="2" width="3" style="418" customWidth="1"/>
    <col min="3" max="3" width="65.140625" style="418" customWidth="1"/>
    <col min="4" max="4" width="12.5703125" style="418" customWidth="1"/>
    <col min="5" max="5" width="13.42578125" style="418" bestFit="1" customWidth="1"/>
    <col min="6" max="6" width="11.140625" style="418" bestFit="1" customWidth="1"/>
    <col min="7" max="16384" width="9.140625" style="418"/>
  </cols>
  <sheetData>
    <row r="1" spans="1:5" x14ac:dyDescent="0.25">
      <c r="A1" s="659" t="s">
        <v>1651</v>
      </c>
      <c r="B1" s="508"/>
      <c r="C1" s="507"/>
      <c r="D1" s="465"/>
      <c r="E1" s="465"/>
    </row>
    <row r="2" spans="1:5" x14ac:dyDescent="0.25">
      <c r="A2" s="465"/>
      <c r="B2" s="508"/>
      <c r="C2" s="507"/>
      <c r="D2" s="465"/>
      <c r="E2" s="465"/>
    </row>
    <row r="3" spans="1:5" x14ac:dyDescent="0.25">
      <c r="A3" s="465"/>
      <c r="B3" s="508"/>
      <c r="C3" s="509"/>
      <c r="D3" s="465"/>
      <c r="E3" s="465"/>
    </row>
    <row r="4" spans="1:5" ht="15" customHeight="1" x14ac:dyDescent="0.25">
      <c r="A4" s="465"/>
      <c r="B4" s="1025" t="s">
        <v>1327</v>
      </c>
      <c r="C4" s="1025"/>
      <c r="D4" s="1025"/>
      <c r="E4" s="1025"/>
    </row>
    <row r="5" spans="1:5" x14ac:dyDescent="0.25">
      <c r="A5" s="1026" t="s">
        <v>1564</v>
      </c>
      <c r="B5" s="1026"/>
      <c r="C5" s="1026"/>
      <c r="D5" s="1026"/>
      <c r="E5" s="1026"/>
    </row>
    <row r="6" spans="1:5" x14ac:dyDescent="0.25">
      <c r="A6" s="1026" t="s">
        <v>1627</v>
      </c>
      <c r="B6" s="1026"/>
      <c r="C6" s="1026"/>
      <c r="D6" s="1026"/>
      <c r="E6" s="1026"/>
    </row>
    <row r="7" spans="1:5" x14ac:dyDescent="0.25">
      <c r="A7" s="1026"/>
      <c r="B7" s="1026"/>
      <c r="C7" s="1026"/>
      <c r="D7" s="1026"/>
      <c r="E7" s="1026"/>
    </row>
    <row r="8" spans="1:5" ht="23.25" customHeight="1" x14ac:dyDescent="0.25">
      <c r="A8" s="1027" t="s">
        <v>1417</v>
      </c>
      <c r="B8" s="1027"/>
      <c r="C8" s="1027"/>
      <c r="D8" s="1027"/>
      <c r="E8" s="1027"/>
    </row>
    <row r="9" spans="1:5" ht="15.75" thickBot="1" x14ac:dyDescent="0.3">
      <c r="A9" s="465"/>
      <c r="B9" s="510"/>
      <c r="C9" s="511"/>
      <c r="D9" s="466"/>
      <c r="E9" s="513" t="s">
        <v>1443</v>
      </c>
    </row>
    <row r="10" spans="1:5" x14ac:dyDescent="0.25">
      <c r="A10" s="702"/>
      <c r="B10" s="1021" t="s">
        <v>1322</v>
      </c>
      <c r="C10" s="1021"/>
      <c r="D10" s="703" t="s">
        <v>1323</v>
      </c>
      <c r="E10" s="704" t="s">
        <v>1543</v>
      </c>
    </row>
    <row r="11" spans="1:5" ht="28.5" x14ac:dyDescent="0.25">
      <c r="A11" s="705"/>
      <c r="B11" s="1022" t="s">
        <v>1324</v>
      </c>
      <c r="C11" s="1022"/>
      <c r="D11" s="616" t="s">
        <v>1325</v>
      </c>
      <c r="E11" s="706" t="s">
        <v>1541</v>
      </c>
    </row>
    <row r="12" spans="1:5" x14ac:dyDescent="0.25">
      <c r="A12" s="705">
        <v>1</v>
      </c>
      <c r="B12" s="619"/>
      <c r="C12" s="640" t="s">
        <v>1334</v>
      </c>
      <c r="D12" s="467"/>
      <c r="E12" s="525"/>
    </row>
    <row r="13" spans="1:5" x14ac:dyDescent="0.25">
      <c r="A13" s="705">
        <v>2</v>
      </c>
      <c r="B13" s="641"/>
      <c r="C13" s="626" t="s">
        <v>1332</v>
      </c>
      <c r="D13" s="642">
        <v>6000000</v>
      </c>
      <c r="E13" s="707">
        <v>6000000</v>
      </c>
    </row>
    <row r="14" spans="1:5" x14ac:dyDescent="0.25">
      <c r="A14" s="705">
        <v>3</v>
      </c>
      <c r="B14" s="641"/>
      <c r="C14" s="643" t="s">
        <v>1358</v>
      </c>
      <c r="D14" s="644">
        <v>500000</v>
      </c>
      <c r="E14" s="708">
        <v>500000</v>
      </c>
    </row>
    <row r="15" spans="1:5" x14ac:dyDescent="0.25">
      <c r="A15" s="705">
        <v>4</v>
      </c>
      <c r="B15" s="641"/>
      <c r="C15" s="643" t="s">
        <v>1425</v>
      </c>
      <c r="D15" s="644">
        <v>13875000</v>
      </c>
      <c r="E15" s="708">
        <v>13875000</v>
      </c>
    </row>
    <row r="16" spans="1:5" x14ac:dyDescent="0.25">
      <c r="A16" s="705">
        <v>5</v>
      </c>
      <c r="B16" s="641"/>
      <c r="C16" s="643" t="s">
        <v>1544</v>
      </c>
      <c r="D16" s="644">
        <v>0</v>
      </c>
      <c r="E16" s="708">
        <v>100000000</v>
      </c>
    </row>
    <row r="17" spans="1:9" x14ac:dyDescent="0.25">
      <c r="A17" s="705">
        <v>6</v>
      </c>
      <c r="B17" s="641"/>
      <c r="C17" s="643" t="s">
        <v>1545</v>
      </c>
      <c r="D17" s="644">
        <v>0</v>
      </c>
      <c r="E17" s="708">
        <v>57500000</v>
      </c>
    </row>
    <row r="18" spans="1:9" x14ac:dyDescent="0.25">
      <c r="A18" s="705">
        <v>7</v>
      </c>
      <c r="B18" s="641"/>
      <c r="C18" s="643" t="s">
        <v>1557</v>
      </c>
      <c r="D18" s="644">
        <v>0</v>
      </c>
      <c r="E18" s="708">
        <v>96982977</v>
      </c>
    </row>
    <row r="19" spans="1:9" x14ac:dyDescent="0.25">
      <c r="A19" s="705">
        <v>8</v>
      </c>
      <c r="B19" s="641"/>
      <c r="C19" s="643" t="s">
        <v>1586</v>
      </c>
      <c r="D19" s="644">
        <v>0</v>
      </c>
      <c r="E19" s="708">
        <v>717876</v>
      </c>
    </row>
    <row r="20" spans="1:9" x14ac:dyDescent="0.25">
      <c r="A20" s="705">
        <v>9</v>
      </c>
      <c r="B20" s="641"/>
      <c r="C20" s="643" t="s">
        <v>1431</v>
      </c>
      <c r="D20" s="644">
        <v>0</v>
      </c>
      <c r="E20" s="708">
        <v>1000000</v>
      </c>
    </row>
    <row r="21" spans="1:9" x14ac:dyDescent="0.25">
      <c r="A21" s="705">
        <v>10</v>
      </c>
      <c r="B21" s="641"/>
      <c r="C21" s="643" t="s">
        <v>1587</v>
      </c>
      <c r="D21" s="644"/>
      <c r="E21" s="708">
        <v>1057275</v>
      </c>
    </row>
    <row r="22" spans="1:9" ht="15.75" thickBot="1" x14ac:dyDescent="0.3">
      <c r="A22" s="705">
        <v>11</v>
      </c>
      <c r="B22" s="649"/>
      <c r="C22" s="650" t="s">
        <v>1333</v>
      </c>
      <c r="D22" s="651">
        <f>SUM(D13:D20)</f>
        <v>20375000</v>
      </c>
      <c r="E22" s="709">
        <f>SUM(E13:E21)</f>
        <v>277633128</v>
      </c>
    </row>
    <row r="23" spans="1:9" ht="15.75" thickTop="1" x14ac:dyDescent="0.25">
      <c r="A23" s="705">
        <v>12</v>
      </c>
      <c r="B23" s="646"/>
      <c r="C23" s="647"/>
      <c r="D23" s="648"/>
      <c r="E23" s="710"/>
    </row>
    <row r="24" spans="1:9" x14ac:dyDescent="0.25">
      <c r="A24" s="705">
        <v>13</v>
      </c>
      <c r="B24" s="641"/>
      <c r="C24" s="645" t="s">
        <v>1588</v>
      </c>
      <c r="D24" s="477"/>
      <c r="E24" s="533"/>
    </row>
    <row r="25" spans="1:9" x14ac:dyDescent="0.25">
      <c r="A25" s="705">
        <v>14</v>
      </c>
      <c r="B25" s="641"/>
      <c r="C25" s="643" t="s">
        <v>1359</v>
      </c>
      <c r="D25" s="477">
        <v>8300000</v>
      </c>
      <c r="E25" s="533">
        <v>8300000</v>
      </c>
      <c r="F25" s="418" t="s">
        <v>1439</v>
      </c>
      <c r="I25" s="512"/>
    </row>
    <row r="26" spans="1:9" x14ac:dyDescent="0.25">
      <c r="A26" s="705">
        <v>15</v>
      </c>
      <c r="B26" s="641"/>
      <c r="C26" s="643" t="s">
        <v>1360</v>
      </c>
      <c r="D26" s="477">
        <v>2000000</v>
      </c>
      <c r="E26" s="533">
        <v>2000000</v>
      </c>
      <c r="F26" s="418" t="s">
        <v>1440</v>
      </c>
    </row>
    <row r="27" spans="1:9" x14ac:dyDescent="0.25">
      <c r="A27" s="705">
        <v>16</v>
      </c>
      <c r="B27" s="641"/>
      <c r="C27" s="643" t="s">
        <v>1361</v>
      </c>
      <c r="D27" s="477">
        <v>2950000</v>
      </c>
      <c r="E27" s="533">
        <v>2950000</v>
      </c>
      <c r="F27" s="418" t="s">
        <v>1441</v>
      </c>
    </row>
    <row r="28" spans="1:9" x14ac:dyDescent="0.25">
      <c r="A28" s="705">
        <v>17</v>
      </c>
      <c r="B28" s="641"/>
      <c r="C28" s="643" t="s">
        <v>1426</v>
      </c>
      <c r="D28" s="477">
        <v>488000</v>
      </c>
      <c r="E28" s="533">
        <v>488000</v>
      </c>
    </row>
    <row r="29" spans="1:9" ht="15.75" thickBot="1" x14ac:dyDescent="0.3">
      <c r="A29" s="705">
        <v>18</v>
      </c>
      <c r="B29" s="649"/>
      <c r="C29" s="650" t="s">
        <v>1357</v>
      </c>
      <c r="D29" s="654">
        <f>SUM(D25:D28)</f>
        <v>13738000</v>
      </c>
      <c r="E29" s="711">
        <f>SUM(E25:E28)</f>
        <v>13738000</v>
      </c>
    </row>
    <row r="30" spans="1:9" ht="15.75" thickTop="1" x14ac:dyDescent="0.25">
      <c r="A30" s="705">
        <v>19</v>
      </c>
      <c r="B30" s="646"/>
      <c r="C30" s="652"/>
      <c r="D30" s="653"/>
      <c r="E30" s="712"/>
    </row>
    <row r="31" spans="1:9" x14ac:dyDescent="0.25">
      <c r="A31" s="705">
        <v>20</v>
      </c>
      <c r="B31" s="641"/>
      <c r="C31" s="645" t="s">
        <v>1589</v>
      </c>
      <c r="D31" s="477"/>
      <c r="E31" s="533"/>
    </row>
    <row r="32" spans="1:9" x14ac:dyDescent="0.25">
      <c r="A32" s="705">
        <v>21</v>
      </c>
      <c r="B32" s="641"/>
      <c r="C32" s="643" t="s">
        <v>1364</v>
      </c>
      <c r="D32" s="477">
        <v>600000</v>
      </c>
      <c r="E32" s="533">
        <v>600000</v>
      </c>
    </row>
    <row r="33" spans="1:6" x14ac:dyDescent="0.25">
      <c r="A33" s="705">
        <v>22</v>
      </c>
      <c r="B33" s="641"/>
      <c r="C33" s="643" t="s">
        <v>1365</v>
      </c>
      <c r="D33" s="477">
        <v>3700000</v>
      </c>
      <c r="E33" s="533">
        <v>3700000</v>
      </c>
    </row>
    <row r="34" spans="1:6" x14ac:dyDescent="0.25">
      <c r="A34" s="705">
        <v>23</v>
      </c>
      <c r="B34" s="641"/>
      <c r="C34" s="643" t="s">
        <v>1366</v>
      </c>
      <c r="D34" s="477">
        <v>500000</v>
      </c>
      <c r="E34" s="533">
        <v>500000</v>
      </c>
    </row>
    <row r="35" spans="1:6" x14ac:dyDescent="0.25">
      <c r="A35" s="705">
        <v>24</v>
      </c>
      <c r="B35" s="641"/>
      <c r="C35" s="643" t="s">
        <v>1367</v>
      </c>
      <c r="D35" s="477">
        <v>200000</v>
      </c>
      <c r="E35" s="533">
        <v>200000</v>
      </c>
    </row>
    <row r="36" spans="1:6" ht="15.75" thickBot="1" x14ac:dyDescent="0.3">
      <c r="A36" s="705">
        <v>25</v>
      </c>
      <c r="B36" s="649"/>
      <c r="C36" s="650" t="s">
        <v>1368</v>
      </c>
      <c r="D36" s="654">
        <f>SUM(D32:D35)</f>
        <v>5000000</v>
      </c>
      <c r="E36" s="711">
        <f>SUM(E32:E35)</f>
        <v>5000000</v>
      </c>
    </row>
    <row r="37" spans="1:6" ht="12" customHeight="1" thickTop="1" x14ac:dyDescent="0.25">
      <c r="A37" s="705">
        <v>26</v>
      </c>
      <c r="B37" s="646"/>
      <c r="C37" s="647"/>
      <c r="D37" s="648"/>
      <c r="E37" s="710"/>
    </row>
    <row r="38" spans="1:6" ht="19.5" customHeight="1" thickBot="1" x14ac:dyDescent="0.3">
      <c r="A38" s="713">
        <v>27</v>
      </c>
      <c r="B38" s="714"/>
      <c r="C38" s="715" t="s">
        <v>1326</v>
      </c>
      <c r="D38" s="716">
        <f>D22+D29+D36</f>
        <v>39113000</v>
      </c>
      <c r="E38" s="717">
        <f>E22+E29+E36</f>
        <v>296371128</v>
      </c>
      <c r="F38" s="543">
        <v>296371128</v>
      </c>
    </row>
    <row r="39" spans="1:6" x14ac:dyDescent="0.25">
      <c r="E39" s="544"/>
    </row>
  </sheetData>
  <mergeCells count="7">
    <mergeCell ref="B10:C10"/>
    <mergeCell ref="B11:C11"/>
    <mergeCell ref="B4:E4"/>
    <mergeCell ref="A5:E5"/>
    <mergeCell ref="A7:E7"/>
    <mergeCell ref="A8:E8"/>
    <mergeCell ref="A6:E6"/>
  </mergeCells>
  <pageMargins left="0.70866141732283472" right="0.70866141732283472" top="0.74803149606299213" bottom="0.74803149606299213" header="0.31496062992125984" footer="0.31496062992125984"/>
  <pageSetup paperSize="9" scale="91" orientation="portrait" r:id="rId1"/>
  <headerFooter>
    <oddHeader xml:space="preserve">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1"/>
  <sheetViews>
    <sheetView view="pageBreakPreview" zoomScaleNormal="100" zoomScaleSheetLayoutView="100" workbookViewId="0">
      <selection activeCell="A2" sqref="A2"/>
    </sheetView>
  </sheetViews>
  <sheetFormatPr defaultRowHeight="15" x14ac:dyDescent="0.25"/>
  <cols>
    <col min="1" max="1" width="5.42578125" style="518" customWidth="1"/>
    <col min="2" max="2" width="64.7109375" style="418" customWidth="1"/>
    <col min="3" max="3" width="13.42578125" style="418" customWidth="1"/>
    <col min="4" max="4" width="14" style="418" customWidth="1"/>
    <col min="5" max="5" width="10.140625" style="418" bestFit="1" customWidth="1"/>
    <col min="6" max="6" width="12.28515625" style="418" customWidth="1"/>
    <col min="7" max="16384" width="9.140625" style="418"/>
  </cols>
  <sheetData>
    <row r="1" spans="1:5" x14ac:dyDescent="0.25">
      <c r="A1" s="659" t="s">
        <v>1652</v>
      </c>
    </row>
    <row r="2" spans="1:5" x14ac:dyDescent="0.25">
      <c r="A2" s="659"/>
    </row>
    <row r="3" spans="1:5" ht="15" customHeight="1" x14ac:dyDescent="0.25">
      <c r="A3" s="1025" t="s">
        <v>1328</v>
      </c>
      <c r="B3" s="1025"/>
      <c r="C3" s="1025"/>
      <c r="D3" s="1025"/>
    </row>
    <row r="4" spans="1:5" x14ac:dyDescent="0.25">
      <c r="A4" s="1026" t="s">
        <v>1600</v>
      </c>
      <c r="B4" s="1026"/>
      <c r="C4" s="1026"/>
      <c r="D4" s="1026"/>
    </row>
    <row r="5" spans="1:5" x14ac:dyDescent="0.25">
      <c r="A5" s="1026" t="s">
        <v>1566</v>
      </c>
      <c r="B5" s="1026"/>
      <c r="C5" s="1026"/>
      <c r="D5" s="1026"/>
    </row>
    <row r="6" spans="1:5" x14ac:dyDescent="0.25">
      <c r="A6" s="1026"/>
      <c r="B6" s="1026"/>
      <c r="C6" s="1026"/>
      <c r="D6" s="1026"/>
      <c r="E6" s="1026"/>
    </row>
    <row r="7" spans="1:5" x14ac:dyDescent="0.25">
      <c r="A7" s="1027" t="s">
        <v>1416</v>
      </c>
      <c r="B7" s="1027"/>
      <c r="C7" s="1027"/>
      <c r="D7" s="1027"/>
      <c r="E7" s="658"/>
    </row>
    <row r="8" spans="1:5" ht="30.75" customHeight="1" thickBot="1" x14ac:dyDescent="0.3">
      <c r="A8" s="418"/>
      <c r="D8" s="516" t="s">
        <v>1443</v>
      </c>
    </row>
    <row r="9" spans="1:5" ht="42.75" x14ac:dyDescent="0.25">
      <c r="A9" s="526" t="s">
        <v>1548</v>
      </c>
      <c r="B9" s="527" t="s">
        <v>1391</v>
      </c>
      <c r="C9" s="528" t="s">
        <v>1325</v>
      </c>
      <c r="D9" s="529" t="s">
        <v>1541</v>
      </c>
    </row>
    <row r="10" spans="1:5" ht="15.75" thickBot="1" x14ac:dyDescent="0.3">
      <c r="A10" s="523"/>
      <c r="B10" s="495">
        <v>1</v>
      </c>
      <c r="C10" s="496">
        <v>2</v>
      </c>
      <c r="D10" s="530">
        <v>3</v>
      </c>
    </row>
    <row r="11" spans="1:5" x14ac:dyDescent="0.25">
      <c r="A11" s="520"/>
      <c r="B11" s="501" t="s">
        <v>1220</v>
      </c>
      <c r="C11" s="468"/>
      <c r="D11" s="502"/>
    </row>
    <row r="12" spans="1:5" x14ac:dyDescent="0.25">
      <c r="A12" s="521">
        <v>1</v>
      </c>
      <c r="B12" s="499" t="s">
        <v>1349</v>
      </c>
      <c r="C12" s="500">
        <v>15000000</v>
      </c>
      <c r="D12" s="503">
        <v>15000000</v>
      </c>
    </row>
    <row r="13" spans="1:5" x14ac:dyDescent="0.25">
      <c r="A13" s="522">
        <v>2</v>
      </c>
      <c r="B13" s="494" t="s">
        <v>1075</v>
      </c>
      <c r="C13" s="470">
        <v>51000000</v>
      </c>
      <c r="D13" s="504">
        <v>0</v>
      </c>
    </row>
    <row r="14" spans="1:5" x14ac:dyDescent="0.25">
      <c r="A14" s="522">
        <v>3</v>
      </c>
      <c r="B14" s="494" t="s">
        <v>1350</v>
      </c>
      <c r="C14" s="470">
        <v>20000000</v>
      </c>
      <c r="D14" s="504">
        <v>20000000</v>
      </c>
    </row>
    <row r="15" spans="1:5" x14ac:dyDescent="0.25">
      <c r="A15" s="522">
        <v>4</v>
      </c>
      <c r="B15" s="493" t="s">
        <v>1351</v>
      </c>
      <c r="C15" s="470">
        <v>3000000</v>
      </c>
      <c r="D15" s="504">
        <v>3000000</v>
      </c>
    </row>
    <row r="16" spans="1:5" x14ac:dyDescent="0.25">
      <c r="A16" s="522">
        <v>5</v>
      </c>
      <c r="B16" s="493" t="s">
        <v>1385</v>
      </c>
      <c r="C16" s="470">
        <v>2097000</v>
      </c>
      <c r="D16" s="504">
        <v>2097000</v>
      </c>
    </row>
    <row r="17" spans="1:4" x14ac:dyDescent="0.25">
      <c r="A17" s="522">
        <v>6</v>
      </c>
      <c r="B17" s="493" t="s">
        <v>1386</v>
      </c>
      <c r="C17" s="470">
        <v>1005000</v>
      </c>
      <c r="D17" s="504">
        <v>1005000</v>
      </c>
    </row>
    <row r="18" spans="1:4" x14ac:dyDescent="0.25">
      <c r="A18" s="522">
        <v>7</v>
      </c>
      <c r="B18" s="493" t="s">
        <v>1387</v>
      </c>
      <c r="C18" s="470">
        <v>1143000</v>
      </c>
      <c r="D18" s="504">
        <v>1143000</v>
      </c>
    </row>
    <row r="19" spans="1:4" x14ac:dyDescent="0.25">
      <c r="A19" s="522">
        <v>8</v>
      </c>
      <c r="B19" s="493" t="s">
        <v>1388</v>
      </c>
      <c r="C19" s="470">
        <v>1500000</v>
      </c>
      <c r="D19" s="504">
        <v>1500000</v>
      </c>
    </row>
    <row r="20" spans="1:4" x14ac:dyDescent="0.25">
      <c r="A20" s="522">
        <v>9</v>
      </c>
      <c r="B20" s="489" t="s">
        <v>1354</v>
      </c>
      <c r="C20" s="497">
        <v>60000</v>
      </c>
      <c r="D20" s="505">
        <v>60000</v>
      </c>
    </row>
    <row r="21" spans="1:4" x14ac:dyDescent="0.25">
      <c r="A21" s="522">
        <v>10</v>
      </c>
      <c r="B21" s="489" t="s">
        <v>1389</v>
      </c>
      <c r="C21" s="497">
        <v>1500000</v>
      </c>
      <c r="D21" s="505">
        <v>1500000</v>
      </c>
    </row>
    <row r="22" spans="1:4" x14ac:dyDescent="0.25">
      <c r="A22" s="522">
        <v>11</v>
      </c>
      <c r="B22" s="517" t="s">
        <v>1546</v>
      </c>
      <c r="C22" s="514">
        <v>0</v>
      </c>
      <c r="D22" s="515">
        <v>2032000</v>
      </c>
    </row>
    <row r="23" spans="1:4" x14ac:dyDescent="0.25">
      <c r="A23" s="522">
        <v>12</v>
      </c>
      <c r="B23" s="517" t="s">
        <v>1547</v>
      </c>
      <c r="C23" s="514">
        <v>0</v>
      </c>
      <c r="D23" s="515">
        <v>1187196</v>
      </c>
    </row>
    <row r="24" spans="1:4" x14ac:dyDescent="0.25">
      <c r="A24" s="522">
        <v>13</v>
      </c>
      <c r="B24" s="517" t="s">
        <v>1590</v>
      </c>
      <c r="C24" s="514"/>
      <c r="D24" s="515">
        <v>150000</v>
      </c>
    </row>
    <row r="25" spans="1:4" x14ac:dyDescent="0.25">
      <c r="A25" s="522">
        <v>14</v>
      </c>
      <c r="B25" s="517" t="s">
        <v>1591</v>
      </c>
      <c r="C25" s="514"/>
      <c r="D25" s="515">
        <v>2000000</v>
      </c>
    </row>
    <row r="26" spans="1:4" x14ac:dyDescent="0.25">
      <c r="A26" s="522">
        <v>15</v>
      </c>
      <c r="B26" s="517" t="s">
        <v>1592</v>
      </c>
      <c r="C26" s="514"/>
      <c r="D26" s="515">
        <v>34000000</v>
      </c>
    </row>
    <row r="27" spans="1:4" x14ac:dyDescent="0.25">
      <c r="A27" s="522">
        <v>16</v>
      </c>
      <c r="B27" s="517" t="s">
        <v>1593</v>
      </c>
      <c r="C27" s="514"/>
      <c r="D27" s="515">
        <v>1100000</v>
      </c>
    </row>
    <row r="28" spans="1:4" x14ac:dyDescent="0.25">
      <c r="A28" s="522">
        <v>17</v>
      </c>
      <c r="B28" s="517" t="s">
        <v>1594</v>
      </c>
      <c r="C28" s="514"/>
      <c r="D28" s="515">
        <v>2413000</v>
      </c>
    </row>
    <row r="29" spans="1:4" x14ac:dyDescent="0.25">
      <c r="A29" s="522">
        <v>18</v>
      </c>
      <c r="B29" s="517" t="s">
        <v>1595</v>
      </c>
      <c r="C29" s="514"/>
      <c r="D29" s="515">
        <v>38100</v>
      </c>
    </row>
    <row r="30" spans="1:4" x14ac:dyDescent="0.25">
      <c r="A30" s="522">
        <v>19</v>
      </c>
      <c r="B30" s="517" t="s">
        <v>1596</v>
      </c>
      <c r="C30" s="514"/>
      <c r="D30" s="515"/>
    </row>
    <row r="31" spans="1:4" x14ac:dyDescent="0.25">
      <c r="A31" s="522">
        <v>20</v>
      </c>
      <c r="B31" s="657" t="s">
        <v>1597</v>
      </c>
      <c r="C31" s="514"/>
      <c r="D31" s="515">
        <v>482600</v>
      </c>
    </row>
    <row r="32" spans="1:4" x14ac:dyDescent="0.25">
      <c r="A32" s="522">
        <v>21</v>
      </c>
      <c r="B32" s="657" t="s">
        <v>1598</v>
      </c>
      <c r="C32" s="514"/>
      <c r="D32" s="515">
        <v>3244926</v>
      </c>
    </row>
    <row r="33" spans="1:6" x14ac:dyDescent="0.25">
      <c r="A33" s="522">
        <v>22</v>
      </c>
      <c r="B33" s="517" t="s">
        <v>1599</v>
      </c>
      <c r="C33" s="514"/>
      <c r="D33" s="515">
        <v>698500</v>
      </c>
    </row>
    <row r="34" spans="1:6" ht="15.75" thickBot="1" x14ac:dyDescent="0.3">
      <c r="A34" s="522">
        <v>23</v>
      </c>
      <c r="B34" s="471" t="s">
        <v>1333</v>
      </c>
      <c r="C34" s="498">
        <f>SUM(C12:C23)</f>
        <v>96305000</v>
      </c>
      <c r="D34" s="506">
        <f>SUM(D12:D33)</f>
        <v>92651322</v>
      </c>
      <c r="E34" s="543">
        <v>92651322</v>
      </c>
      <c r="F34" s="543">
        <f>E34-D34</f>
        <v>0</v>
      </c>
    </row>
    <row r="35" spans="1:6" ht="15.75" thickBot="1" x14ac:dyDescent="0.3">
      <c r="A35" s="531"/>
      <c r="B35" s="473"/>
      <c r="C35" s="474"/>
      <c r="D35" s="532"/>
    </row>
    <row r="36" spans="1:6" x14ac:dyDescent="0.25">
      <c r="A36" s="520">
        <v>1</v>
      </c>
      <c r="B36" s="475" t="s">
        <v>1217</v>
      </c>
      <c r="C36" s="476"/>
      <c r="D36" s="469"/>
    </row>
    <row r="37" spans="1:6" ht="30" x14ac:dyDescent="0.25">
      <c r="A37" s="522">
        <v>2</v>
      </c>
      <c r="B37" s="489" t="s">
        <v>1419</v>
      </c>
      <c r="C37" s="477">
        <v>3000000</v>
      </c>
      <c r="D37" s="533">
        <v>3000000</v>
      </c>
    </row>
    <row r="38" spans="1:6" x14ac:dyDescent="0.25">
      <c r="A38" s="522">
        <v>3</v>
      </c>
      <c r="B38" s="489" t="s">
        <v>1381</v>
      </c>
      <c r="C38" s="477">
        <v>3000000</v>
      </c>
      <c r="D38" s="533">
        <v>3000000</v>
      </c>
    </row>
    <row r="39" spans="1:6" ht="15.75" thickBot="1" x14ac:dyDescent="0.3">
      <c r="A39" s="524">
        <v>4</v>
      </c>
      <c r="B39" s="471" t="s">
        <v>1348</v>
      </c>
      <c r="C39" s="472">
        <f>SUM(C37:C38)</f>
        <v>6000000</v>
      </c>
      <c r="D39" s="534">
        <f>SUM(D37:D38)</f>
        <v>6000000</v>
      </c>
    </row>
    <row r="40" spans="1:6" ht="15.75" thickBot="1" x14ac:dyDescent="0.3">
      <c r="A40" s="531"/>
      <c r="B40" s="478"/>
      <c r="C40" s="479"/>
      <c r="D40" s="532"/>
    </row>
    <row r="41" spans="1:6" x14ac:dyDescent="0.25">
      <c r="A41" s="520">
        <v>1</v>
      </c>
      <c r="B41" s="480" t="s">
        <v>1266</v>
      </c>
      <c r="C41" s="481"/>
      <c r="D41" s="469"/>
    </row>
    <row r="42" spans="1:6" x14ac:dyDescent="0.25">
      <c r="A42" s="522">
        <v>2</v>
      </c>
      <c r="B42" s="490" t="s">
        <v>1362</v>
      </c>
      <c r="C42" s="482">
        <v>400000</v>
      </c>
      <c r="D42" s="535">
        <v>400000</v>
      </c>
    </row>
    <row r="43" spans="1:6" ht="30" x14ac:dyDescent="0.25">
      <c r="A43" s="522">
        <v>3</v>
      </c>
      <c r="B43" s="491" t="s">
        <v>1363</v>
      </c>
      <c r="C43" s="482">
        <v>1600000</v>
      </c>
      <c r="D43" s="535">
        <v>1600000</v>
      </c>
    </row>
    <row r="44" spans="1:6" ht="15.75" thickBot="1" x14ac:dyDescent="0.3">
      <c r="A44" s="524">
        <v>4</v>
      </c>
      <c r="B44" s="483" t="s">
        <v>1357</v>
      </c>
      <c r="C44" s="484">
        <f>SUM(C42:C43)</f>
        <v>2000000</v>
      </c>
      <c r="D44" s="536">
        <f>SUM(D42:D43)</f>
        <v>2000000</v>
      </c>
    </row>
    <row r="45" spans="1:6" ht="15.75" thickBot="1" x14ac:dyDescent="0.3">
      <c r="A45" s="531"/>
      <c r="B45" s="485"/>
      <c r="C45" s="486"/>
      <c r="D45" s="532"/>
    </row>
    <row r="46" spans="1:6" x14ac:dyDescent="0.25">
      <c r="A46" s="520">
        <v>1</v>
      </c>
      <c r="B46" s="475" t="s">
        <v>1265</v>
      </c>
      <c r="C46" s="481"/>
      <c r="D46" s="469"/>
    </row>
    <row r="47" spans="1:6" ht="30" x14ac:dyDescent="0.25">
      <c r="A47" s="522">
        <v>2</v>
      </c>
      <c r="B47" s="491" t="s">
        <v>1369</v>
      </c>
      <c r="C47" s="482">
        <v>4000000</v>
      </c>
      <c r="D47" s="535">
        <v>4000000</v>
      </c>
    </row>
    <row r="48" spans="1:6" x14ac:dyDescent="0.25">
      <c r="A48" s="522">
        <v>3</v>
      </c>
      <c r="B48" s="487" t="s">
        <v>1370</v>
      </c>
      <c r="C48" s="492">
        <v>2500000</v>
      </c>
      <c r="D48" s="537">
        <v>2500000</v>
      </c>
    </row>
    <row r="49" spans="1:4" ht="15.75" thickBot="1" x14ac:dyDescent="0.3">
      <c r="A49" s="524">
        <v>4</v>
      </c>
      <c r="B49" s="483" t="s">
        <v>1542</v>
      </c>
      <c r="C49" s="484">
        <v>4000000</v>
      </c>
      <c r="D49" s="536">
        <v>4000000</v>
      </c>
    </row>
    <row r="50" spans="1:4" x14ac:dyDescent="0.25">
      <c r="A50" s="888"/>
      <c r="B50" s="889"/>
      <c r="C50" s="889"/>
      <c r="D50" s="889"/>
    </row>
    <row r="51" spans="1:4" x14ac:dyDescent="0.25">
      <c r="A51" s="890" t="s">
        <v>1629</v>
      </c>
      <c r="B51" s="655"/>
      <c r="C51" s="891">
        <f>C34+C39+C44+C49</f>
        <v>108305000</v>
      </c>
      <c r="D51" s="891">
        <f>D34+D39+D44+D49</f>
        <v>104651322</v>
      </c>
    </row>
  </sheetData>
  <mergeCells count="5">
    <mergeCell ref="A3:D3"/>
    <mergeCell ref="A4:D4"/>
    <mergeCell ref="A6:E6"/>
    <mergeCell ref="A7:D7"/>
    <mergeCell ref="A5:D5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27</vt:i4>
      </vt:variant>
    </vt:vector>
  </HeadingPairs>
  <TitlesOfParts>
    <vt:vector size="50" baseType="lpstr">
      <vt:lpstr>01 Mérleg</vt:lpstr>
      <vt:lpstr>Munka3</vt:lpstr>
      <vt:lpstr>02 létszám</vt:lpstr>
      <vt:lpstr>03 KÖZÉPTÁVÚ</vt:lpstr>
      <vt:lpstr>04 Közhatalmi bevételek</vt:lpstr>
      <vt:lpstr>05 pályázatok</vt:lpstr>
      <vt:lpstr>06 támogatási kiadások</vt:lpstr>
      <vt:lpstr>07 felújítások</vt:lpstr>
      <vt:lpstr>08 beruházások</vt:lpstr>
      <vt:lpstr>09 tartalékok</vt:lpstr>
      <vt:lpstr>10 ütemterv</vt:lpstr>
      <vt:lpstr>11 ÖSSZEVONT</vt:lpstr>
      <vt:lpstr>12 ÖNKORM</vt:lpstr>
      <vt:lpstr>13 PH</vt:lpstr>
      <vt:lpstr>14 OVI</vt:lpstr>
      <vt:lpstr>15 KÖZMŰV</vt:lpstr>
      <vt:lpstr>16 Közvetett tám</vt:lpstr>
      <vt:lpstr>Munka2</vt:lpstr>
      <vt:lpstr>bevétel részletes</vt:lpstr>
      <vt:lpstr>kiadás részletes</vt:lpstr>
      <vt:lpstr>kötelezettségek</vt:lpstr>
      <vt:lpstr>bérek</vt:lpstr>
      <vt:lpstr>Munka1</vt:lpstr>
      <vt:lpstr>'11 ÖSSZEVONT'!Nyomtatási_cím</vt:lpstr>
      <vt:lpstr>'12 ÖNKORM'!Nyomtatási_cím</vt:lpstr>
      <vt:lpstr>'13 PH'!Nyomtatási_cím</vt:lpstr>
      <vt:lpstr>'14 OVI'!Nyomtatási_cím</vt:lpstr>
      <vt:lpstr>'15 KÖZMŰV'!Nyomtatási_cím</vt:lpstr>
      <vt:lpstr>bérek!Nyomtatási_cím</vt:lpstr>
      <vt:lpstr>'bevétel részletes'!Nyomtatási_cím</vt:lpstr>
      <vt:lpstr>'kiadás részletes'!Nyomtatási_cím</vt:lpstr>
      <vt:lpstr>'01 Mérleg'!Nyomtatási_terület</vt:lpstr>
      <vt:lpstr>'02 létszám'!Nyomtatási_terület</vt:lpstr>
      <vt:lpstr>'03 KÖZÉPTÁVÚ'!Nyomtatási_terület</vt:lpstr>
      <vt:lpstr>'05 pályázatok'!Nyomtatási_terület</vt:lpstr>
      <vt:lpstr>'06 támogatási kiadások'!Nyomtatási_terület</vt:lpstr>
      <vt:lpstr>'07 felújítások'!Nyomtatási_terület</vt:lpstr>
      <vt:lpstr>'08 beruházások'!Nyomtatási_terület</vt:lpstr>
      <vt:lpstr>'09 tartalékok'!Nyomtatási_terület</vt:lpstr>
      <vt:lpstr>'10 ütemterv'!Nyomtatási_terület</vt:lpstr>
      <vt:lpstr>'11 ÖSSZEVONT'!Nyomtatási_terület</vt:lpstr>
      <vt:lpstr>'12 ÖNKORM'!Nyomtatási_terület</vt:lpstr>
      <vt:lpstr>'13 PH'!Nyomtatási_terület</vt:lpstr>
      <vt:lpstr>'14 OVI'!Nyomtatási_terület</vt:lpstr>
      <vt:lpstr>'15 KÖZMŰV'!Nyomtatási_terület</vt:lpstr>
      <vt:lpstr>'16 Közvetett tám'!Nyomtatási_terület</vt:lpstr>
      <vt:lpstr>bérek!Nyomtatási_terület</vt:lpstr>
      <vt:lpstr>'bevétel részletes'!Nyomtatási_terület</vt:lpstr>
      <vt:lpstr>'kiadás részletes'!Nyomtatási_terület</vt:lpstr>
      <vt:lpstr>kötelezettségek!Nyomtatási_terület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Báldogi Éva</cp:lastModifiedBy>
  <cp:revision/>
  <cp:lastPrinted>2017-06-08T09:03:19Z</cp:lastPrinted>
  <dcterms:created xsi:type="dcterms:W3CDTF">1998-12-06T10:54:59Z</dcterms:created>
  <dcterms:modified xsi:type="dcterms:W3CDTF">2017-06-08T09:05:37Z</dcterms:modified>
</cp:coreProperties>
</file>