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6" activeTab="31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." sheetId="5" r:id="rId5"/>
    <sheet name="2.2.sz.mell ." sheetId="6" r:id="rId6"/>
    <sheet name="3.sz.mell." sheetId="7" r:id="rId7"/>
    <sheet name="4.sz.mell." sheetId="8" r:id="rId8"/>
    <sheet name="6.sz.mell." sheetId="9" r:id="rId9"/>
    <sheet name="9.1. sz. mell." sheetId="10" r:id="rId10"/>
    <sheet name="9.1.1. sz. mell." sheetId="11" r:id="rId11"/>
    <sheet name="9.1.2. sz. mell." sheetId="12" r:id="rId12"/>
    <sheet name="9.2. sz. mell." sheetId="13" r:id="rId13"/>
    <sheet name="9.2.3. sz. mell." sheetId="14" r:id="rId14"/>
    <sheet name="9.3. sz. mell." sheetId="15" r:id="rId15"/>
    <sheet name="9.3.1. sz. mell EOI" sheetId="16" r:id="rId16"/>
    <sheet name="9.6. sz. mell VK" sheetId="17" r:id="rId17"/>
    <sheet name="9.6.1. sz. mell VK" sheetId="18" r:id="rId18"/>
    <sheet name="9.7. sz. mell TISZEK" sheetId="19" r:id="rId19"/>
    <sheet name="9.7.1. sz. mell TISZEK" sheetId="20" r:id="rId20"/>
    <sheet name="9.7.2. sz. mell TISZEK" sheetId="21" r:id="rId21"/>
    <sheet name="9.8. sz. mell TIB" sheetId="22" r:id="rId22"/>
    <sheet name="9.8.1. sz. mell TIB" sheetId="23" r:id="rId23"/>
    <sheet name="9.9. sz. mell EKIK" sheetId="24" r:id="rId24"/>
    <sheet name="9.9.1. sz. mell EKIK" sheetId="25" r:id="rId25"/>
    <sheet name="int.összesítő" sheetId="26" r:id="rId26"/>
    <sheet name="tartalék" sheetId="27" r:id="rId27"/>
    <sheet name="1. sz tájékoztató t" sheetId="28" r:id="rId28"/>
    <sheet name="3.sz tájékoztató t." sheetId="29" r:id="rId29"/>
    <sheet name="4.sz. tájékoztató" sheetId="30" r:id="rId30"/>
    <sheet name="5.sz tájékoztató t." sheetId="31" r:id="rId31"/>
    <sheet name="szakfeladatos Önk." sheetId="32" r:id="rId32"/>
  </sheets>
  <definedNames>
    <definedName name="_xlfn.IFERROR" hidden="1">#NAME?</definedName>
    <definedName name="_xlnm.Print_Titles" localSheetId="9">'9.1. sz. mell.'!$1:$6</definedName>
    <definedName name="_xlnm.Print_Titles" localSheetId="10">'9.1.1. sz. mell.'!$1:$6</definedName>
    <definedName name="_xlnm.Print_Titles" localSheetId="11">'9.1.2. sz. mell.'!$1:$6</definedName>
    <definedName name="_xlnm.Print_Titles" localSheetId="12">'9.2. sz. mell.'!$1:$6</definedName>
    <definedName name="_xlnm.Print_Titles" localSheetId="13">'9.2.3. sz. mell.'!$1:$6</definedName>
    <definedName name="_xlnm.Print_Titles" localSheetId="14">'9.3. sz. mell.'!$1:$6</definedName>
    <definedName name="_xlnm.Print_Titles" localSheetId="15">'9.3.1. sz. mell EOI'!$1:$6</definedName>
    <definedName name="_xlnm.Print_Titles" localSheetId="16">'9.6. sz. mell VK'!$1:$6</definedName>
    <definedName name="_xlnm.Print_Titles" localSheetId="17">'9.6.1. sz. mell VK'!$1:$6</definedName>
    <definedName name="_xlnm.Print_Titles" localSheetId="18">'9.7. sz. mell TISZEK'!$1:$6</definedName>
    <definedName name="_xlnm.Print_Titles" localSheetId="19">'9.7.1. sz. mell TISZEK'!$1:$6</definedName>
    <definedName name="_xlnm.Print_Titles" localSheetId="20">'9.7.2. sz. mell TISZEK'!$1:$6</definedName>
    <definedName name="_xlnm.Print_Titles" localSheetId="21">'9.8. sz. mell TIB'!$1:$6</definedName>
    <definedName name="_xlnm.Print_Titles" localSheetId="22">'9.8.1. sz. mell TIB'!$1:$6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<sst xmlns="http://schemas.openxmlformats.org/spreadsheetml/2006/main" count="4308" uniqueCount="758">
  <si>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</si>
  <si>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</si>
  <si>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</si>
  <si>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</si>
  <si>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</si>
  <si>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</si>
  <si>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</si>
  <si>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</si>
  <si>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</si>
  <si>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</si>
  <si>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</si>
  <si>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</si>
  <si>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</si>
  <si>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</si>
  <si>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</si>
  <si>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</si>
  <si>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</si>
  <si>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</si>
  <si>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</si>
  <si>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</si>
  <si>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</si>
  <si>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</si>
  <si>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</si>
  <si>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</si>
  <si>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</si>
  <si>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</si>
  <si>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</si>
  <si>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</si>
  <si>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</si>
  <si>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</si>
  <si>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</si>
  <si>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</si>
  <si>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</si>
  <si>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</si>
  <si>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</si>
  <si>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</si>
  <si>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</si>
  <si>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</si>
  <si>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</si>
  <si>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</si>
  <si>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</si>
  <si>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</si>
  <si>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</si>
  <si>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</si>
  <si>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</si>
  <si>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</si>
  <si>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</si>
  <si>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</si>
  <si>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</si>
  <si>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</si>
  <si>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</si>
  <si>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</si>
  <si>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</si>
  <si>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</si>
  <si>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</si>
  <si>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</si>
  <si>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</si>
  <si>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</si>
  <si>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</si>
  <si>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</si>
  <si>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</si>
  <si>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</si>
  <si>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</si>
  <si>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</si>
  <si>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</si>
  <si>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</si>
  <si>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</si>
  <si>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</si>
  <si>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</si>
  <si>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</si>
  <si>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</si>
  <si>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</si>
  <si>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</si>
  <si>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</si>
  <si>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</si>
  <si>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</si>
  <si>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</si>
  <si>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</si>
  <si>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</si>
  <si>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</si>
  <si>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</si>
  <si>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</si>
  <si>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</si>
  <si>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</si>
  <si>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</si>
  <si>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</si>
  <si>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</si>
  <si>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</si>
  <si>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</si>
  <si>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</si>
  <si>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</si>
  <si>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</si>
  <si>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</si>
  <si>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</si>
  <si>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</si>
  <si>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</si>
  <si>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</si>
  <si>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</si>
  <si>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</si>
  <si>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</si>
  <si>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</si>
  <si>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</si>
  <si>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</si>
  <si>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</si>
  <si>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</si>
  <si>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</si>
  <si>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</si>
  <si>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</si>
  <si>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</si>
  <si>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</si>
  <si>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</si>
  <si>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</si>
  <si>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</si>
  <si>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</si>
  <si>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</si>
  <si>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</si>
  <si>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</si>
  <si>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</si>
  <si>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</si>
  <si>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</si>
  <si>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</si>
  <si>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</si>
  <si>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</si>
  <si>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</si>
  <si>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</si>
  <si>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</si>
  <si>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</si>
  <si>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</si>
  <si>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</si>
  <si>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</si>
  <si>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</si>
  <si>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</si>
  <si>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</si>
  <si>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</si>
  <si>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</si>
  <si>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</si>
  <si>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</si>
  <si>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</si>
  <si>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</si>
  <si>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</si>
  <si>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</si>
  <si>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</si>
  <si>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</si>
  <si>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</si>
  <si>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</si>
  <si>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</si>
  <si>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</si>
  <si>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</si>
  <si>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</si>
  <si>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</si>
  <si>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</si>
  <si>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</si>
  <si>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</si>
  <si>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</si>
  <si>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</si>
  <si>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</si>
  <si>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</si>
  <si>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</si>
  <si>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</si>
  <si>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</si>
  <si>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</si>
  <si>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</si>
  <si>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</si>
  <si>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</si>
  <si>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</si>
  <si>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</si>
  <si>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</si>
  <si>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</si>
  <si>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</si>
  <si>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</si>
  <si>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</si>
  <si>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</si>
  <si>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</si>
  <si>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</si>
  <si>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</si>
  <si>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</si>
  <si>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</si>
  <si>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</si>
  <si>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</si>
  <si>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</si>
  <si>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</si>
  <si>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</si>
  <si>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</si>
  <si>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</si>
  <si>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</si>
  <si>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</si>
  <si>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</si>
  <si>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</si>
  <si>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</si>
  <si>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</si>
  <si>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</si>
  <si>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</si>
  <si>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</si>
  <si>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</si>
  <si>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</si>
  <si>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</si>
  <si>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</si>
  <si>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</si>
  <si>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</si>
  <si>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</si>
  <si>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</si>
  <si>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</si>
  <si>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</si>
  <si>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</si>
  <si>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</si>
  <si>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</si>
  <si>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</si>
  <si>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</si>
  <si>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</si>
  <si>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</si>
  <si>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</si>
  <si>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</si>
  <si>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</si>
  <si>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</si>
  <si>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</si>
  <si>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</si>
  <si>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</si>
  <si>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</si>
  <si>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</si>
  <si>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</si>
  <si>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</si>
  <si>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</si>
  <si>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</si>
  <si>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</si>
  <si>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</si>
  <si>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</si>
  <si>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</si>
  <si>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</si>
  <si>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</si>
  <si>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</si>
  <si>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</si>
  <si>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</si>
  <si>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</si>
  <si>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</si>
  <si>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</si>
  <si>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</si>
  <si>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</si>
  <si>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</si>
  <si>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</si>
  <si>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</si>
  <si>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</si>
  <si>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</si>
  <si>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</si>
  <si>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</si>
  <si>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</si>
  <si>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</si>
  <si>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</si>
  <si>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</si>
  <si>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</si>
  <si>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</si>
  <si>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</si>
  <si>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</si>
  <si>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</si>
  <si>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</si>
  <si>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</si>
  <si>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</si>
  <si>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</si>
  <si>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</si>
  <si>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</si>
  <si>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</si>
  <si>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</si>
  <si>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</si>
  <si>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</si>
  <si>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</si>
  <si>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</si>
  <si>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</si>
  <si>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</si>
  <si>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</si>
  <si>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</si>
  <si>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</si>
  <si>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</si>
  <si>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</si>
  <si>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</si>
  <si>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</si>
  <si>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</si>
  <si>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</si>
  <si>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</si>
  <si>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</si>
  <si>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</si>
  <si>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</si>
  <si>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</si>
  <si>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</si>
  <si>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</si>
  <si>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</si>
  <si>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</si>
  <si>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</si>
  <si>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</si>
  <si>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</si>
  <si>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</si>
  <si>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</si>
  <si>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</si>
  <si>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</si>
  <si>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</si>
  <si>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</si>
  <si>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</si>
  <si>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</si>
  <si>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</si>
  <si>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</si>
  <si>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</si>
  <si>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</si>
  <si>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</si>
  <si>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</si>
  <si>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</si>
  <si>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</si>
  <si>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</si>
  <si>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</si>
  <si>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</si>
  <si>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</si>
  <si>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</si>
  <si>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</si>
  <si>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</si>
  <si>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</si>
  <si>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</si>
  <si>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</si>
  <si>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</si>
  <si>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</si>
  <si>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</si>
  <si>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</si>
  <si>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</si>
  <si>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</si>
  <si>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</si>
  <si>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</si>
  <si>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</si>
  <si>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</si>
  <si>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</si>
  <si>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</si>
  <si>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</si>
  <si>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</si>
  <si>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</si>
  <si>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</si>
  <si>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</si>
  <si>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</si>
  <si>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</si>
  <si>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</si>
  <si>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</si>
  <si>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</si>
  <si>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</si>
  <si>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</si>
  <si>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</si>
  <si>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</si>
  <si>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</si>
  <si>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</si>
  <si>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</si>
  <si>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</si>
  <si>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</si>
  <si>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</si>
  <si>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</si>
  <si>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</si>
  <si>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</si>
  <si>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</si>
  <si>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</si>
  <si>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</si>
  <si>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</si>
  <si>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</si>
  <si>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</si>
  <si>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</si>
  <si>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</si>
  <si>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</si>
  <si>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</si>
  <si>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</si>
  <si>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</si>
  <si>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</si>
  <si>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</si>
  <si>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</si>
  <si>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</si>
  <si>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</si>
  <si>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</si>
  <si>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</si>
  <si>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</si>
  <si>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</si>
  <si>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</si>
  <si>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</si>
  <si>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</si>
  <si>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</si>
  <si>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</si>
  <si>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</si>
  <si>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</si>
  <si>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</si>
  <si>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</si>
  <si>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</si>
  <si>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</si>
  <si>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</si>
  <si>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</si>
  <si>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</si>
  <si>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</si>
  <si>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</si>
  <si>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</si>
  <si>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</si>
  <si>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</si>
  <si>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</si>
  <si>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</si>
  <si>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</si>
  <si>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</si>
  <si>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</si>
  <si>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</si>
  <si>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</si>
  <si>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</si>
  <si>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</si>
  <si>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</si>
  <si>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</si>
  <si>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</si>
  <si>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</si>
  <si>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>Intézmények</t>
  </si>
  <si>
    <t>megnevezése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</si>
  <si>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</si>
  <si>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</si>
  <si>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</si>
  <si>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</si>
  <si>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</si>
  <si>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</si>
  <si>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</si>
  <si>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</si>
  <si>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</si>
  <si>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</si>
  <si>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</si>
  <si>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</si>
  <si>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</si>
  <si>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</si>
  <si>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</si>
  <si>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</si>
  <si>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</si>
  <si>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</si>
  <si>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</si>
  <si>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</si>
  <si>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</si>
  <si>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</si>
  <si>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</si>
  <si>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</si>
  <si>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</si>
  <si>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</si>
  <si>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</si>
  <si>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</si>
  <si>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</si>
  <si>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</si>
  <si>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</si>
  <si>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</si>
  <si>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</si>
  <si>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</si>
  <si>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</si>
  <si>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</si>
  <si>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</si>
  <si>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</si>
  <si>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</si>
  <si>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</si>
  <si>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</si>
  <si>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</si>
  <si>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</si>
  <si>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</si>
  <si>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</si>
  <si>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</si>
  <si>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</si>
  <si>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</si>
  <si>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</si>
  <si>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</si>
  <si>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</si>
  <si>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</si>
  <si>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</si>
  <si>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</si>
  <si>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</si>
  <si>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</si>
  <si>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</si>
  <si>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</si>
  <si>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</si>
  <si>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</si>
  <si>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</si>
  <si>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</si>
  <si>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</si>
  <si>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</si>
  <si>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</si>
  <si>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</si>
  <si>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</si>
  <si>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</si>
  <si>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</si>
  <si>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</si>
  <si>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</si>
  <si>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</si>
  <si>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</si>
  <si>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</si>
  <si>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</si>
  <si>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</si>
  <si>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</si>
  <si>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</si>
  <si>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</si>
  <si>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</si>
  <si>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</si>
  <si>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</si>
  <si>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</si>
  <si>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</si>
  <si>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</si>
  <si>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</si>
  <si>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</si>
  <si>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</si>
  <si>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</si>
  <si>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</si>
  <si>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</si>
  <si>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</si>
  <si>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</si>
  <si>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</si>
  <si>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Tiszavasvári Város Önkormányzata adósságot keletkeztető ügyletekből és kezességvállalásokból fennálló kötelezettségei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</si>
  <si>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</si>
  <si>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</si>
  <si>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</si>
  <si>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Kistérségi startmunka mintaprogram</t>
  </si>
  <si>
    <t>Nem veszélyes hulladék kezelése, ártalmatlanítása</t>
  </si>
  <si>
    <t>TÁJÉKOZTATÓ TÁBLA                 Ezer forintban !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</si>
  <si>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</si>
  <si>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</si>
  <si>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</si>
  <si>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</si>
  <si>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</si>
  <si>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</si>
  <si>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</si>
  <si>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</si>
  <si>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</si>
  <si>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</si>
  <si>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</si>
  <si>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</si>
  <si>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</si>
  <si>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</si>
  <si>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</si>
  <si>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</si>
  <si>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</si>
  <si>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</si>
  <si>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</si>
  <si>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</si>
  <si>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</si>
  <si>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</si>
  <si>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</si>
  <si>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</si>
  <si>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</si>
  <si>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</si>
  <si>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</si>
  <si>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</si>
  <si>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</si>
  <si>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</si>
  <si>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</si>
  <si>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</si>
  <si>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</si>
  <si>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</si>
  <si>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</si>
  <si>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</si>
  <si>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</si>
  <si>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</si>
  <si>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</si>
  <si>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</si>
  <si>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</si>
  <si>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</si>
  <si>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</si>
  <si>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</si>
  <si>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</si>
  <si>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</si>
  <si>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</si>
  <si>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</si>
  <si>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</si>
  <si>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</si>
  <si>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</si>
  <si>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</si>
  <si>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</si>
  <si>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</si>
  <si>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</si>
  <si>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</si>
  <si>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</si>
  <si>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</si>
  <si>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</si>
  <si>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</si>
  <si>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</si>
  <si>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</si>
  <si>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</si>
  <si>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</si>
  <si>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</si>
  <si>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</si>
  <si>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</si>
  <si>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</si>
  <si>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</si>
  <si>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</si>
  <si>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</si>
  <si>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</si>
  <si>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</si>
  <si>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</si>
  <si>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</si>
  <si>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</si>
  <si>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</si>
  <si>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</si>
  <si>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</si>
  <si>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</si>
  <si>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</si>
  <si>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</si>
  <si>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</si>
  <si>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</si>
  <si>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</si>
  <si>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</si>
  <si>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</si>
  <si>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</si>
  <si>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</si>
  <si>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</si>
  <si>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Folyószámla-hitel (keret: 100.000 eFt)*</t>
  </si>
  <si>
    <t>ÉAOP Óvodabővítés projekt saját erő hitel</t>
  </si>
  <si>
    <t>Belterületi vízrendezés projekt</t>
  </si>
  <si>
    <t>Víziközmű hitel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</si>
  <si>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</si>
  <si>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</si>
  <si>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</si>
  <si>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>Összesen
(6=3+4+5)</t>
  </si>
  <si>
    <t>Folyószámlahitel (keret: 100.000 eFt)*</t>
  </si>
  <si>
    <t>Belterületi vízrendezés projekt saját erő hitel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</si>
  <si>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</si>
  <si>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</si>
  <si>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</si>
  <si>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</si>
  <si>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</si>
  <si>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</si>
  <si>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</si>
  <si>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</si>
  <si>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</si>
  <si>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</si>
  <si>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</si>
  <si>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</si>
  <si>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</si>
  <si>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</si>
  <si>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</si>
  <si>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</si>
  <si>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</si>
  <si>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</si>
  <si>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</si>
  <si>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</si>
  <si>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</si>
  <si>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</si>
  <si>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</si>
  <si>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</si>
  <si>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 xml:space="preserve">Kabay János Alapítvány </t>
  </si>
  <si>
    <t>Egyenleg 2015.12.31.</t>
  </si>
  <si>
    <t xml:space="preserve">2016. évi költségvetése </t>
  </si>
  <si>
    <t>2016. előtti kifizetés</t>
  </si>
  <si>
    <t>2018 után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</si>
  <si>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</si>
  <si>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</si>
  <si>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</si>
  <si>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</si>
  <si>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</si>
  <si>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</si>
  <si>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</si>
  <si>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</si>
  <si>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</si>
  <si>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</si>
  <si>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</si>
  <si>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</si>
  <si>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</si>
  <si>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</si>
  <si>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</si>
  <si>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</si>
  <si>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</si>
  <si>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</si>
  <si>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</si>
  <si>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</si>
  <si>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</si>
  <si>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</si>
  <si>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</si>
  <si>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</si>
  <si>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</si>
  <si>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</si>
  <si>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</si>
  <si>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Sopron úti telephelyen épület építés</t>
  </si>
  <si>
    <t>2016. évi előirányzat</t>
  </si>
  <si>
    <t>Rászoruló étkeztetési céltartalék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</si>
  <si>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</si>
  <si>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</si>
  <si>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</si>
  <si>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</si>
  <si>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</si>
  <si>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</si>
  <si>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</si>
  <si>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</si>
  <si>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</si>
  <si>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</si>
  <si>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</si>
  <si>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</si>
  <si>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</si>
  <si>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</si>
  <si>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</si>
  <si>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</si>
  <si>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</si>
  <si>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</si>
  <si>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</si>
  <si>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</si>
  <si>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</si>
  <si>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</si>
  <si>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</si>
  <si>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</si>
  <si>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</si>
  <si>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</si>
  <si>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</si>
  <si>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</si>
  <si>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</si>
  <si>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</si>
  <si>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</si>
  <si>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</si>
  <si>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</si>
  <si>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</si>
  <si>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</si>
  <si>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</si>
  <si>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</si>
  <si>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</si>
  <si>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</si>
  <si>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</si>
  <si>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</si>
  <si>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</si>
  <si>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</si>
  <si>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Felhalmozási hitel TAO pályázat önerőhöz **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</si>
  <si>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</si>
  <si>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</si>
  <si>
    <t>Műv. Központ és Könyvtár 1 db telefon beszerzése</t>
  </si>
  <si>
    <t>Család és Gyermekjóléti multifunkcionális nyomtató vásárlás</t>
  </si>
  <si>
    <t>TAO önerőhöz felhalmozási hitel</t>
  </si>
  <si>
    <t>Fólia fűtés kialakítása II. ütem és pótmunka</t>
  </si>
  <si>
    <t>Vendéglakás berendezése</t>
  </si>
  <si>
    <t>Egyesített Közművelődési Intézmény és Könyvtár</t>
  </si>
  <si>
    <t>Összes bevétel és kiadás</t>
  </si>
  <si>
    <t>Egyesített Közm. Int. és Könyvt.</t>
  </si>
  <si>
    <t>Tiszavasvári Sportklub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</si>
  <si>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</si>
  <si>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</si>
  <si>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</si>
  <si>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</si>
  <si>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</si>
  <si>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</si>
  <si>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</si>
  <si>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</si>
  <si>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</si>
  <si>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</si>
  <si>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</si>
  <si>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</si>
  <si>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</si>
  <si>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</si>
  <si>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Bérkompenzáció</t>
  </si>
  <si>
    <t>Szociális ágazati pótlék</t>
  </si>
  <si>
    <t>Kiegészítő ágazati pótlék</t>
  </si>
  <si>
    <t>Varázsceruza Egyesület</t>
  </si>
  <si>
    <t>Kicsi Vagyok Én Alapítvány</t>
  </si>
  <si>
    <t>Requiem Fúvószenekari Alapítvány</t>
  </si>
  <si>
    <t>Nyírvidék Képző Központ Nonprofit Kft.</t>
  </si>
  <si>
    <t>Nyírségi Szakképzés-szervezési Közhasznú N.Kft.</t>
  </si>
  <si>
    <t>Tiva-Szolg Kft. - temető üzemeltetés</t>
  </si>
  <si>
    <t>Köztemető üzemeltetése</t>
  </si>
  <si>
    <t>Közmunkához gép, egyéb  tárgyi eszköz  beszerzés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</si>
  <si>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</si>
  <si>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</si>
  <si>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</si>
  <si>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</si>
  <si>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</si>
  <si>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Magyar Vöröskereszt Tiszavasvári Ter. Szerv.</t>
  </si>
  <si>
    <t>Felhalmozási hitel fűtéskorszerűsítésre **</t>
  </si>
  <si>
    <t>Széles-Keskeny utca -vízelvezető csatorna építés</t>
  </si>
  <si>
    <t>Városi Kincstár - fúrógép és hosszabbító beszerzés</t>
  </si>
  <si>
    <t>Támogatási tartalék ( EÜ Kft:0 eFt,Nyírs.Tiszk: 0 eFt,Nyírv.K.K.: 0 eFt)</t>
  </si>
  <si>
    <t>- Vasvári P. utca fűtéskorszerűsítés</t>
  </si>
  <si>
    <t>Vasvári Pál utca 87. kazáncsere és fűtéskorszerűsítés</t>
  </si>
  <si>
    <t>2015. évi fogyatékos ellátás elszámolás visszafiz.</t>
  </si>
  <si>
    <t xml:space="preserve">30. melléklet a 18/2016.(VI.27.)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</si>
</sst>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1"/>
      <name val="Times New Roman"/>
      <family val="1"/>
    </font>
    <font>
      <b/>
      <sz val="11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1" fillId="1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8" applyNumberFormat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11" borderId="0" applyNumberFormat="0" applyBorder="0" applyAlignment="0" applyProtection="0"/>
    <xf numFmtId="0" fontId="67" fillId="16" borderId="1" applyNumberFormat="0" applyAlignment="0" applyProtection="0"/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7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9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9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9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0" fillId="18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7" xfId="0" applyFont="1" applyFill="1" applyBorder="1" applyAlignment="1" applyProtection="1">
      <alignment horizontal="right"/>
      <protection/>
    </xf>
    <xf numFmtId="0" fontId="17" fillId="0" borderId="38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9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9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166" fontId="0" fillId="0" borderId="33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1" xfId="46" applyNumberFormat="1" applyFont="1" applyFill="1" applyBorder="1" applyAlignment="1" applyProtection="1">
      <alignment/>
      <protection locked="0"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9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9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8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7" xfId="68" applyFont="1" applyFill="1" applyBorder="1" applyAlignment="1" applyProtection="1">
      <alignment horizontal="center" vertical="center" wrapText="1"/>
      <protection/>
    </xf>
    <xf numFmtId="0" fontId="15" fillId="0" borderId="35" xfId="68" applyFont="1" applyFill="1" applyBorder="1" applyAlignment="1" applyProtection="1">
      <alignment horizontal="center"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8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166" fontId="3" fillId="0" borderId="29" xfId="68" applyNumberFormat="1" applyFont="1" applyFill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166" fontId="6" fillId="0" borderId="40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7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3" xfId="46" applyNumberFormat="1" applyFont="1" applyBorder="1" applyAlignment="1">
      <alignment/>
    </xf>
    <xf numFmtId="166" fontId="2" fillId="0" borderId="64" xfId="46" applyNumberFormat="1" applyFont="1" applyBorder="1" applyAlignment="1" quotePrefix="1">
      <alignment/>
    </xf>
    <xf numFmtId="166" fontId="2" fillId="0" borderId="48" xfId="46" applyNumberFormat="1" applyFont="1" applyBorder="1" applyAlignment="1" quotePrefix="1">
      <alignment/>
    </xf>
    <xf numFmtId="166" fontId="2" fillId="0" borderId="48" xfId="46" applyNumberFormat="1" applyFont="1" applyBorder="1" applyAlignment="1">
      <alignment/>
    </xf>
    <xf numFmtId="0" fontId="0" fillId="0" borderId="63" xfId="67" applyFont="1" applyBorder="1" quotePrefix="1">
      <alignment/>
      <protection/>
    </xf>
    <xf numFmtId="0" fontId="0" fillId="0" borderId="64" xfId="67" applyFont="1" applyBorder="1">
      <alignment/>
      <protection/>
    </xf>
    <xf numFmtId="0" fontId="0" fillId="0" borderId="48" xfId="67" applyFont="1" applyBorder="1">
      <alignment/>
      <protection/>
    </xf>
    <xf numFmtId="166" fontId="0" fillId="0" borderId="48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3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3" xfId="67" applyFont="1" applyBorder="1">
      <alignment/>
      <protection/>
    </xf>
    <xf numFmtId="0" fontId="0" fillId="0" borderId="64" xfId="67" applyFont="1" applyBorder="1">
      <alignment/>
      <protection/>
    </xf>
    <xf numFmtId="0" fontId="35" fillId="0" borderId="64" xfId="67" applyFont="1" applyBorder="1">
      <alignment/>
      <protection/>
    </xf>
    <xf numFmtId="0" fontId="35" fillId="0" borderId="48" xfId="67" applyFont="1" applyBorder="1">
      <alignment/>
      <protection/>
    </xf>
    <xf numFmtId="166" fontId="6" fillId="0" borderId="64" xfId="46" applyNumberFormat="1" applyFont="1" applyBorder="1" applyAlignment="1">
      <alignment/>
    </xf>
    <xf numFmtId="166" fontId="6" fillId="0" borderId="48" xfId="46" applyNumberFormat="1" applyFont="1" applyBorder="1" applyAlignment="1">
      <alignment/>
    </xf>
    <xf numFmtId="166" fontId="3" fillId="0" borderId="48" xfId="46" applyNumberFormat="1" applyFont="1" applyBorder="1" applyAlignment="1">
      <alignment/>
    </xf>
    <xf numFmtId="166" fontId="6" fillId="0" borderId="41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3" fillId="0" borderId="66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34" fillId="0" borderId="0" xfId="72" applyFont="1" applyAlignment="1">
      <alignment horizontal="centerContinuous"/>
      <protection/>
    </xf>
    <xf numFmtId="0" fontId="32" fillId="0" borderId="0" xfId="72" applyFont="1">
      <alignment/>
      <protection/>
    </xf>
    <xf numFmtId="0" fontId="17" fillId="0" borderId="58" xfId="72" applyFont="1" applyBorder="1">
      <alignment/>
      <protection/>
    </xf>
    <xf numFmtId="0" fontId="15" fillId="0" borderId="53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8" xfId="72" applyFont="1" applyBorder="1" applyAlignment="1">
      <alignment horizontal="center"/>
      <protection/>
    </xf>
    <xf numFmtId="0" fontId="15" fillId="0" borderId="67" xfId="72" applyFont="1" applyBorder="1" applyAlignment="1">
      <alignment horizontal="center"/>
      <protection/>
    </xf>
    <xf numFmtId="0" fontId="15" fillId="0" borderId="68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9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49" xfId="72" applyFont="1" applyBorder="1" applyAlignment="1">
      <alignment horizontal="center"/>
      <protection/>
    </xf>
    <xf numFmtId="0" fontId="17" fillId="0" borderId="69" xfId="72" applyFont="1" applyBorder="1" applyAlignment="1">
      <alignment horizontal="left"/>
      <protection/>
    </xf>
    <xf numFmtId="0" fontId="17" fillId="0" borderId="31" xfId="72" applyFont="1" applyBorder="1" applyAlignment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0" xfId="71" applyFont="1" applyBorder="1" applyAlignment="1">
      <alignment horizontal="left"/>
      <protection/>
    </xf>
    <xf numFmtId="0" fontId="0" fillId="0" borderId="46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0" xfId="46" applyNumberFormat="1" applyFont="1" applyBorder="1" applyAlignment="1">
      <alignment horizontal="right"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9" fillId="0" borderId="0" xfId="65" applyFont="1" applyAlignment="1">
      <alignment horizontal="centerContinuous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7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6" fillId="0" borderId="72" xfId="65" applyFont="1" applyBorder="1" applyAlignment="1">
      <alignment wrapText="1"/>
      <protection/>
    </xf>
    <xf numFmtId="0" fontId="0" fillId="0" borderId="63" xfId="65" applyFont="1" applyBorder="1" applyAlignment="1">
      <alignment wrapText="1"/>
      <protection/>
    </xf>
    <xf numFmtId="0" fontId="0" fillId="0" borderId="63" xfId="65" applyFont="1" applyBorder="1">
      <alignment/>
      <protection/>
    </xf>
    <xf numFmtId="0" fontId="6" fillId="0" borderId="63" xfId="65" applyFont="1" applyBorder="1" applyAlignment="1">
      <alignment wrapText="1"/>
      <protection/>
    </xf>
    <xf numFmtId="0" fontId="0" fillId="0" borderId="63" xfId="65" applyFont="1" applyBorder="1">
      <alignment/>
      <protection/>
    </xf>
    <xf numFmtId="0" fontId="0" fillId="0" borderId="63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24" fillId="0" borderId="52" xfId="46" applyNumberFormat="1" applyFont="1" applyBorder="1" applyAlignment="1">
      <alignment horizontal="center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49" fontId="0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1" fillId="0" borderId="0" xfId="66" applyFont="1" applyAlignment="1">
      <alignment horizontal="centerContinuous"/>
      <protection/>
    </xf>
    <xf numFmtId="0" fontId="6" fillId="0" borderId="58" xfId="66" applyFont="1" applyBorder="1">
      <alignment/>
      <protection/>
    </xf>
    <xf numFmtId="0" fontId="6" fillId="0" borderId="59" xfId="66" applyFont="1" applyBorder="1" applyAlignment="1">
      <alignment horizontal="center"/>
      <protection/>
    </xf>
    <xf numFmtId="0" fontId="16" fillId="0" borderId="53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50" xfId="66" applyFont="1" applyBorder="1" applyAlignment="1">
      <alignment horizontal="center"/>
      <protection/>
    </xf>
    <xf numFmtId="0" fontId="7" fillId="0" borderId="32" xfId="66" applyFont="1" applyBorder="1" applyAlignment="1">
      <alignment horizontal="center"/>
      <protection/>
    </xf>
    <xf numFmtId="0" fontId="14" fillId="0" borderId="68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7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8" xfId="66" applyNumberFormat="1" applyFont="1" applyBorder="1">
      <alignment/>
      <protection/>
    </xf>
    <xf numFmtId="3" fontId="7" fillId="0" borderId="59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3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2" xfId="66" applyNumberFormat="1" applyFont="1" applyBorder="1">
      <alignment/>
      <protection/>
    </xf>
    <xf numFmtId="0" fontId="14" fillId="0" borderId="63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3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45" fillId="0" borderId="11" xfId="66" applyNumberFormat="1" applyFont="1" applyBorder="1">
      <alignment/>
      <protection/>
    </xf>
    <xf numFmtId="3" fontId="16" fillId="0" borderId="32" xfId="66" applyNumberFormat="1" applyFont="1" applyBorder="1">
      <alignment/>
      <protection/>
    </xf>
    <xf numFmtId="49" fontId="14" fillId="0" borderId="63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0" fontId="7" fillId="0" borderId="63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3" fillId="0" borderId="63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3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3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2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3" xfId="66" applyFont="1" applyBorder="1">
      <alignment/>
      <protection/>
    </xf>
    <xf numFmtId="3" fontId="7" fillId="0" borderId="50" xfId="66" applyNumberFormat="1" applyFont="1" applyBorder="1">
      <alignment/>
      <protection/>
    </xf>
    <xf numFmtId="3" fontId="7" fillId="0" borderId="50" xfId="66" applyNumberFormat="1" applyFont="1" applyBorder="1">
      <alignment/>
      <protection/>
    </xf>
    <xf numFmtId="0" fontId="7" fillId="0" borderId="57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3" xfId="66" applyNumberFormat="1" applyFont="1" applyBorder="1">
      <alignment/>
      <protection/>
    </xf>
    <xf numFmtId="0" fontId="14" fillId="0" borderId="63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74" xfId="66" applyFont="1" applyBorder="1">
      <alignment/>
      <protection/>
    </xf>
    <xf numFmtId="3" fontId="7" fillId="0" borderId="75" xfId="66" applyNumberFormat="1" applyFont="1" applyBorder="1">
      <alignment/>
      <protection/>
    </xf>
    <xf numFmtId="3" fontId="7" fillId="0" borderId="39" xfId="66" applyNumberFormat="1" applyFont="1" applyBorder="1">
      <alignment/>
      <protection/>
    </xf>
    <xf numFmtId="3" fontId="7" fillId="0" borderId="74" xfId="66" applyNumberFormat="1" applyFont="1" applyBorder="1">
      <alignment/>
      <protection/>
    </xf>
    <xf numFmtId="3" fontId="7" fillId="0" borderId="34" xfId="66" applyNumberFormat="1" applyFont="1" applyBorder="1">
      <alignment/>
      <protection/>
    </xf>
    <xf numFmtId="0" fontId="43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3" fillId="0" borderId="0" xfId="66" applyNumberFormat="1" applyFont="1" applyFill="1" applyBorder="1">
      <alignment/>
      <protection/>
    </xf>
    <xf numFmtId="3" fontId="45" fillId="0" borderId="0" xfId="66" applyNumberFormat="1" applyFont="1" applyBorder="1">
      <alignment/>
      <protection/>
    </xf>
    <xf numFmtId="3" fontId="43" fillId="0" borderId="15" xfId="66" applyNumberFormat="1" applyFont="1" applyBorder="1">
      <alignment/>
      <protection/>
    </xf>
    <xf numFmtId="3" fontId="43" fillId="0" borderId="15" xfId="66" applyNumberFormat="1" applyFont="1" applyBorder="1">
      <alignment/>
      <protection/>
    </xf>
    <xf numFmtId="3" fontId="16" fillId="0" borderId="70" xfId="66" applyNumberFormat="1" applyFont="1" applyBorder="1">
      <alignment/>
      <protection/>
    </xf>
    <xf numFmtId="3" fontId="7" fillId="0" borderId="51" xfId="66" applyNumberFormat="1" applyFont="1" applyBorder="1">
      <alignment/>
      <protection/>
    </xf>
    <xf numFmtId="0" fontId="48" fillId="0" borderId="0" xfId="72" applyFont="1">
      <alignment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6" fillId="0" borderId="25" xfId="0" applyNumberFormat="1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7" fillId="0" borderId="48" xfId="46" applyNumberFormat="1" applyFont="1" applyBorder="1" applyAlignment="1">
      <alignment/>
    </xf>
    <xf numFmtId="0" fontId="14" fillId="0" borderId="31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49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3" fontId="17" fillId="0" borderId="14" xfId="46" applyNumberFormat="1" applyFont="1" applyBorder="1" applyAlignment="1">
      <alignment horizontal="right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0" fontId="17" fillId="0" borderId="39" xfId="68" applyFont="1" applyFill="1" applyBorder="1" applyAlignment="1" applyProtection="1">
      <alignment horizontal="left" vertical="center" wrapText="1" indent="7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38" xfId="68" applyFont="1" applyFill="1" applyBorder="1" applyAlignment="1" applyProtection="1">
      <alignment vertical="center" wrapText="1"/>
      <protection/>
    </xf>
    <xf numFmtId="164" fontId="15" fillId="0" borderId="76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51" xfId="46" applyNumberFormat="1" applyFont="1" applyBorder="1" applyAlignment="1">
      <alignment horizontal="right"/>
    </xf>
    <xf numFmtId="164" fontId="17" fillId="0" borderId="69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3" fontId="17" fillId="0" borderId="31" xfId="0" applyNumberFormat="1" applyFont="1" applyFill="1" applyBorder="1" applyAlignment="1" applyProtection="1">
      <alignment vertical="center" wrapText="1"/>
      <protection locked="0"/>
    </xf>
    <xf numFmtId="3" fontId="0" fillId="0" borderId="11" xfId="46" applyNumberFormat="1" applyFont="1" applyFill="1" applyBorder="1" applyAlignment="1" applyProtection="1">
      <alignment horizontal="center"/>
      <protection locked="0"/>
    </xf>
    <xf numFmtId="3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1" xfId="0" applyNumberFormat="1" applyFont="1" applyFill="1" applyBorder="1" applyAlignment="1" applyProtection="1">
      <alignment vertical="center" wrapText="1"/>
      <protection/>
    </xf>
    <xf numFmtId="3" fontId="15" fillId="0" borderId="40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3" fontId="15" fillId="0" borderId="22" xfId="0" applyNumberFormat="1" applyFont="1" applyFill="1" applyBorder="1" applyAlignment="1" applyProtection="1">
      <alignment vertical="center" wrapText="1"/>
      <protection/>
    </xf>
    <xf numFmtId="3" fontId="15" fillId="0" borderId="23" xfId="0" applyNumberFormat="1" applyFont="1" applyFill="1" applyBorder="1" applyAlignment="1" applyProtection="1">
      <alignment vertical="center" wrapText="1"/>
      <protection/>
    </xf>
    <xf numFmtId="3" fontId="15" fillId="0" borderId="29" xfId="0" applyNumberFormat="1" applyFont="1" applyFill="1" applyBorder="1" applyAlignment="1" applyProtection="1">
      <alignment vertical="center" wrapText="1"/>
      <protection/>
    </xf>
    <xf numFmtId="0" fontId="8" fillId="0" borderId="0" xfId="65" applyFont="1" applyAlignment="1">
      <alignment horizontal="center"/>
      <protection/>
    </xf>
    <xf numFmtId="166" fontId="24" fillId="0" borderId="52" xfId="46" applyNumberFormat="1" applyFont="1" applyBorder="1" applyAlignment="1">
      <alignment/>
    </xf>
    <xf numFmtId="0" fontId="2" fillId="0" borderId="63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0" fontId="35" fillId="0" borderId="0" xfId="0" applyFont="1" applyFill="1" applyAlignment="1">
      <alignment/>
    </xf>
    <xf numFmtId="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73" xfId="72" applyFont="1" applyBorder="1" applyAlignment="1">
      <alignment horizontal="center"/>
      <protection/>
    </xf>
    <xf numFmtId="0" fontId="15" fillId="0" borderId="74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7" xfId="72" applyNumberFormat="1" applyFont="1" applyBorder="1" applyAlignment="1">
      <alignment horizontal="right"/>
      <protection/>
    </xf>
    <xf numFmtId="3" fontId="17" fillId="0" borderId="77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8" xfId="72" applyNumberFormat="1" applyFont="1" applyBorder="1" applyAlignment="1">
      <alignment horizontal="right"/>
      <protection/>
    </xf>
    <xf numFmtId="3" fontId="15" fillId="0" borderId="52" xfId="72" applyNumberFormat="1" applyFont="1" applyBorder="1" applyAlignment="1">
      <alignment horizontal="center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51" xfId="72" applyNumberFormat="1" applyFont="1" applyBorder="1" applyAlignment="1">
      <alignment horizontal="right"/>
      <protection/>
    </xf>
    <xf numFmtId="3" fontId="15" fillId="0" borderId="31" xfId="72" applyNumberFormat="1" applyFont="1" applyBorder="1" applyAlignment="1">
      <alignment horizontal="center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50" xfId="72" applyNumberFormat="1" applyFont="1" applyBorder="1" applyAlignment="1">
      <alignment horizontal="center"/>
      <protection/>
    </xf>
    <xf numFmtId="3" fontId="15" fillId="0" borderId="31" xfId="72" applyNumberFormat="1" applyFont="1" applyBorder="1" applyAlignment="1">
      <alignment horizontal="center"/>
      <protection/>
    </xf>
    <xf numFmtId="3" fontId="17" fillId="0" borderId="39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center"/>
      <protection/>
    </xf>
    <xf numFmtId="3" fontId="15" fillId="0" borderId="70" xfId="72" applyNumberFormat="1" applyFont="1" applyBorder="1" applyAlignment="1">
      <alignment horizontal="center"/>
      <protection/>
    </xf>
    <xf numFmtId="3" fontId="15" fillId="0" borderId="46" xfId="46" applyNumberFormat="1" applyFont="1" applyBorder="1" applyAlignment="1">
      <alignment horizontal="right"/>
    </xf>
    <xf numFmtId="166" fontId="24" fillId="0" borderId="32" xfId="46" applyNumberFormat="1" applyFont="1" applyBorder="1" applyAlignment="1">
      <alignment horizontal="center"/>
    </xf>
    <xf numFmtId="0" fontId="13" fillId="0" borderId="68" xfId="65" applyFont="1" applyBorder="1" applyAlignment="1">
      <alignment horizontal="left"/>
      <protection/>
    </xf>
    <xf numFmtId="166" fontId="40" fillId="0" borderId="79" xfId="65" applyNumberFormat="1" applyFont="1" applyBorder="1" applyAlignment="1">
      <alignment horizontal="center"/>
      <protection/>
    </xf>
    <xf numFmtId="3" fontId="42" fillId="0" borderId="15" xfId="66" applyNumberFormat="1" applyFont="1" applyBorder="1">
      <alignment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6" applyNumberFormat="1" applyFont="1" applyFill="1" applyBorder="1" applyAlignment="1" applyProtection="1">
      <alignment/>
      <protection locked="0"/>
    </xf>
    <xf numFmtId="166" fontId="17" fillId="0" borderId="44" xfId="46" applyNumberFormat="1" applyFont="1" applyFill="1" applyBorder="1" applyAlignment="1" applyProtection="1">
      <alignment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3" fontId="17" fillId="0" borderId="21" xfId="46" applyNumberFormat="1" applyFont="1" applyBorder="1" applyAlignment="1" quotePrefix="1">
      <alignment horizontal="right"/>
    </xf>
    <xf numFmtId="3" fontId="17" fillId="0" borderId="80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26" xfId="70" applyNumberFormat="1" applyFont="1" applyFill="1" applyBorder="1" applyAlignment="1" applyProtection="1">
      <alignment vertical="center"/>
      <protection/>
    </xf>
    <xf numFmtId="164" fontId="15" fillId="0" borderId="25" xfId="70" applyNumberFormat="1" applyFont="1" applyFill="1" applyBorder="1" applyAlignment="1" applyProtection="1">
      <alignment vertical="center"/>
      <protection/>
    </xf>
    <xf numFmtId="164" fontId="15" fillId="0" borderId="33" xfId="70" applyNumberFormat="1" applyFont="1" applyFill="1" applyBorder="1" applyAlignment="1" applyProtection="1">
      <alignment vertical="center"/>
      <protection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8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5" xfId="72" applyNumberFormat="1" applyFont="1" applyBorder="1" applyAlignment="1">
      <alignment horizontal="center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81" xfId="46" applyNumberFormat="1" applyFont="1" applyBorder="1" applyAlignment="1">
      <alignment horizontal="right"/>
    </xf>
    <xf numFmtId="164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 wrapText="1"/>
    </xf>
    <xf numFmtId="0" fontId="68" fillId="0" borderId="0" xfId="0" applyFont="1" applyFill="1" applyAlignment="1" applyProtection="1">
      <alignment vertical="center" wrapText="1"/>
      <protection/>
    </xf>
    <xf numFmtId="164" fontId="46" fillId="0" borderId="48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2" fillId="0" borderId="11" xfId="66" applyNumberFormat="1" applyFont="1" applyFill="1" applyBorder="1">
      <alignment/>
      <protection/>
    </xf>
    <xf numFmtId="3" fontId="1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2" xfId="65" applyNumberFormat="1" applyFont="1" applyBorder="1" applyAlignment="1">
      <alignment horizontal="right"/>
      <protection/>
    </xf>
    <xf numFmtId="166" fontId="1" fillId="0" borderId="52" xfId="46" applyNumberFormat="1" applyFont="1" applyBorder="1" applyAlignment="1">
      <alignment horizontal="right"/>
    </xf>
    <xf numFmtId="166" fontId="1" fillId="0" borderId="52" xfId="46" applyNumberFormat="1" applyFont="1" applyBorder="1" applyAlignment="1">
      <alignment horizontal="center"/>
    </xf>
    <xf numFmtId="0" fontId="0" fillId="0" borderId="63" xfId="65" applyFont="1" applyBorder="1" applyAlignment="1">
      <alignment horizontal="left" wrapText="1"/>
      <protection/>
    </xf>
    <xf numFmtId="0" fontId="6" fillId="0" borderId="31" xfId="65" applyFont="1" applyBorder="1" applyAlignment="1">
      <alignment wrapText="1"/>
      <protection/>
    </xf>
    <xf numFmtId="0" fontId="0" fillId="0" borderId="53" xfId="65" applyFont="1" applyBorder="1">
      <alignment/>
      <protection/>
    </xf>
    <xf numFmtId="0" fontId="0" fillId="0" borderId="53" xfId="65" applyFont="1" applyBorder="1" applyAlignment="1">
      <alignment wrapText="1"/>
      <protection/>
    </xf>
    <xf numFmtId="166" fontId="1" fillId="0" borderId="52" xfId="46" applyNumberFormat="1" applyFont="1" applyBorder="1" applyAlignment="1">
      <alignment/>
    </xf>
    <xf numFmtId="0" fontId="30" fillId="0" borderId="11" xfId="0" applyFont="1" applyBorder="1" applyAlignment="1" applyProtection="1">
      <alignment horizontal="left" vertical="center" indent="1"/>
      <protection locked="0"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3" fontId="14" fillId="0" borderId="19" xfId="66" applyNumberFormat="1" applyFont="1" applyFill="1" applyBorder="1">
      <alignment/>
      <protection/>
    </xf>
    <xf numFmtId="164" fontId="49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15" fillId="18" borderId="38" xfId="0" applyNumberFormat="1" applyFont="1" applyFill="1" applyBorder="1" applyAlignment="1" applyProtection="1">
      <alignment vertical="center" wrapText="1"/>
      <protection/>
    </xf>
    <xf numFmtId="164" fontId="15" fillId="0" borderId="76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68" applyFont="1" applyFill="1" applyBorder="1" applyProtection="1">
      <alignment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31" xfId="0" applyFont="1" applyFill="1" applyBorder="1" applyAlignment="1">
      <alignment vertical="center"/>
    </xf>
    <xf numFmtId="0" fontId="69" fillId="0" borderId="31" xfId="0" applyFont="1" applyFill="1" applyBorder="1" applyAlignment="1" quotePrefix="1">
      <alignment vertical="center"/>
    </xf>
    <xf numFmtId="0" fontId="69" fillId="0" borderId="31" xfId="0" applyFont="1" applyFill="1" applyBorder="1" applyAlignment="1" quotePrefix="1">
      <alignment vertical="center" wrapText="1"/>
    </xf>
    <xf numFmtId="0" fontId="69" fillId="0" borderId="31" xfId="0" applyFont="1" applyFill="1" applyBorder="1" applyAlignment="1">
      <alignment vertical="center" wrapText="1"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3" fontId="70" fillId="0" borderId="31" xfId="46" applyNumberFormat="1" applyFont="1" applyFill="1" applyBorder="1" applyAlignment="1">
      <alignment wrapText="1"/>
    </xf>
    <xf numFmtId="3" fontId="70" fillId="0" borderId="31" xfId="46" applyNumberFormat="1" applyFont="1" applyFill="1" applyBorder="1" applyAlignment="1">
      <alignment/>
    </xf>
    <xf numFmtId="3" fontId="70" fillId="16" borderId="31" xfId="46" applyNumberFormat="1" applyFont="1" applyFill="1" applyBorder="1" applyAlignment="1">
      <alignment wrapText="1"/>
    </xf>
    <xf numFmtId="164" fontId="17" fillId="0" borderId="52" xfId="0" applyNumberFormat="1" applyFont="1" applyFill="1" applyBorder="1" applyAlignment="1" applyProtection="1">
      <alignment vertical="center" wrapText="1"/>
      <protection locked="0"/>
    </xf>
    <xf numFmtId="164" fontId="17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5" xfId="68" applyFont="1" applyFill="1" applyBorder="1" applyAlignment="1">
      <alignment horizontal="center" vertical="center"/>
      <protection/>
    </xf>
    <xf numFmtId="0" fontId="0" fillId="0" borderId="14" xfId="68" applyFont="1" applyFill="1" applyBorder="1" applyProtection="1">
      <alignment/>
      <protection locked="0"/>
    </xf>
    <xf numFmtId="0" fontId="3" fillId="0" borderId="45" xfId="68" applyFont="1" applyFill="1" applyBorder="1">
      <alignment/>
      <protection/>
    </xf>
    <xf numFmtId="0" fontId="0" fillId="0" borderId="31" xfId="68" applyFont="1" applyFill="1" applyBorder="1" applyAlignment="1">
      <alignment horizontal="center" vertical="center"/>
      <protection/>
    </xf>
    <xf numFmtId="0" fontId="0" fillId="0" borderId="52" xfId="68" applyFont="1" applyFill="1" applyBorder="1" applyAlignment="1">
      <alignment horizontal="center" vertical="center"/>
      <protection/>
    </xf>
    <xf numFmtId="0" fontId="0" fillId="0" borderId="40" xfId="68" applyFont="1" applyFill="1" applyBorder="1" applyAlignment="1">
      <alignment horizontal="center" vertical="center"/>
      <protection/>
    </xf>
    <xf numFmtId="0" fontId="17" fillId="0" borderId="31" xfId="71" applyFont="1" applyBorder="1" applyAlignment="1">
      <alignment horizontal="left"/>
      <protection/>
    </xf>
    <xf numFmtId="0" fontId="0" fillId="0" borderId="31" xfId="65" applyFont="1" applyBorder="1" applyAlignment="1">
      <alignment wrapText="1"/>
      <protection/>
    </xf>
    <xf numFmtId="0" fontId="0" fillId="0" borderId="70" xfId="68" applyFont="1" applyFill="1" applyBorder="1" applyAlignment="1">
      <alignment horizontal="center" vertical="center"/>
      <protection/>
    </xf>
    <xf numFmtId="0" fontId="0" fillId="0" borderId="82" xfId="68" applyFont="1" applyFill="1" applyBorder="1" applyProtection="1">
      <alignment/>
      <protection locked="0"/>
    </xf>
    <xf numFmtId="3" fontId="0" fillId="0" borderId="10" xfId="68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68" applyFont="1" applyFill="1">
      <alignment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46" applyNumberFormat="1" applyFont="1" applyBorder="1" applyAlignment="1" quotePrefix="1">
      <alignment horizontal="right"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20" xfId="66" applyNumberFormat="1" applyFont="1" applyBorder="1" applyAlignment="1">
      <alignment horizontal="center"/>
      <protection/>
    </xf>
    <xf numFmtId="0" fontId="14" fillId="0" borderId="31" xfId="66" applyFont="1" applyBorder="1">
      <alignment/>
      <protection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8" xfId="46" applyNumberFormat="1" applyFont="1" applyBorder="1" applyAlignment="1">
      <alignment/>
    </xf>
    <xf numFmtId="166" fontId="0" fillId="0" borderId="31" xfId="46" applyNumberFormat="1" applyFont="1" applyBorder="1" applyAlignment="1">
      <alignment horizontal="center"/>
    </xf>
    <xf numFmtId="166" fontId="1" fillId="0" borderId="32" xfId="46" applyNumberFormat="1" applyFont="1" applyBorder="1" applyAlignment="1">
      <alignment horizontal="center"/>
    </xf>
    <xf numFmtId="166" fontId="1" fillId="0" borderId="31" xfId="46" applyNumberFormat="1" applyFont="1" applyBorder="1" applyAlignment="1">
      <alignment horizontal="center"/>
    </xf>
    <xf numFmtId="166" fontId="2" fillId="0" borderId="70" xfId="46" applyNumberFormat="1" applyFont="1" applyBorder="1" applyAlignment="1">
      <alignment horizontal="center"/>
    </xf>
    <xf numFmtId="164" fontId="4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3" xfId="67" applyFont="1" applyBorder="1" applyAlignment="1">
      <alignment horizontal="center"/>
      <protection/>
    </xf>
    <xf numFmtId="166" fontId="0" fillId="0" borderId="26" xfId="46" applyNumberFormat="1" applyFont="1" applyFill="1" applyBorder="1" applyAlignment="1">
      <alignment/>
    </xf>
    <xf numFmtId="0" fontId="0" fillId="0" borderId="42" xfId="68" applyFont="1" applyFill="1" applyBorder="1" applyAlignment="1">
      <alignment horizontal="center" vertical="center"/>
      <protection/>
    </xf>
    <xf numFmtId="0" fontId="0" fillId="0" borderId="15" xfId="68" applyFont="1" applyFill="1" applyBorder="1" applyProtection="1">
      <alignment/>
      <protection locked="0"/>
    </xf>
    <xf numFmtId="3" fontId="0" fillId="0" borderId="15" xfId="68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5" xfId="46" applyNumberFormat="1" applyFont="1" applyFill="1" applyBorder="1" applyAlignment="1">
      <alignment/>
    </xf>
    <xf numFmtId="166" fontId="46" fillId="0" borderId="48" xfId="46" applyNumberFormat="1" applyFont="1" applyFill="1" applyBorder="1" applyAlignment="1" applyProtection="1">
      <alignment/>
      <protection locked="0"/>
    </xf>
    <xf numFmtId="164" fontId="4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17" xfId="0" applyNumberFormat="1" applyFont="1" applyFill="1" applyBorder="1" applyAlignment="1" applyProtection="1">
      <alignment vertical="center" wrapText="1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39" xfId="0" applyNumberFormat="1" applyFont="1" applyFill="1" applyBorder="1" applyAlignment="1" applyProtection="1">
      <alignment vertical="center" wrapText="1"/>
      <protection locked="0"/>
    </xf>
    <xf numFmtId="166" fontId="47" fillId="0" borderId="62" xfId="46" applyNumberFormat="1" applyFont="1" applyBorder="1" applyAlignment="1">
      <alignment/>
    </xf>
    <xf numFmtId="166" fontId="72" fillId="0" borderId="31" xfId="46" applyNumberFormat="1" applyFont="1" applyBorder="1" applyAlignment="1">
      <alignment horizontal="center"/>
    </xf>
    <xf numFmtId="3" fontId="46" fillId="0" borderId="25" xfId="0" applyNumberFormat="1" applyFont="1" applyBorder="1" applyAlignment="1" applyProtection="1">
      <alignment horizontal="right" vertical="center" indent="1"/>
      <protection locked="0"/>
    </xf>
    <xf numFmtId="3" fontId="46" fillId="0" borderId="25" xfId="0" applyNumberFormat="1" applyFont="1" applyFill="1" applyBorder="1" applyAlignment="1" applyProtection="1">
      <alignment horizontal="right" vertical="center" indent="1"/>
      <protection locked="0"/>
    </xf>
    <xf numFmtId="0" fontId="46" fillId="0" borderId="11" xfId="0" applyFont="1" applyBorder="1" applyAlignment="1" applyProtection="1">
      <alignment horizontal="left" vertical="center" indent="1"/>
      <protection locked="0"/>
    </xf>
    <xf numFmtId="3" fontId="42" fillId="0" borderId="17" xfId="66" applyNumberFormat="1" applyFont="1" applyFill="1" applyBorder="1">
      <alignment/>
      <protection/>
    </xf>
    <xf numFmtId="0" fontId="0" fillId="0" borderId="64" xfId="67" applyFont="1" applyBorder="1" applyAlignment="1" quotePrefix="1">
      <alignment horizontal="left"/>
      <protection/>
    </xf>
    <xf numFmtId="3" fontId="42" fillId="0" borderId="19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164" fontId="16" fillId="0" borderId="37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7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37" xfId="68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68" applyFont="1" applyFill="1" applyBorder="1" applyAlignment="1">
      <alignment horizontal="center" vertical="center" wrapText="1"/>
      <protection/>
    </xf>
    <xf numFmtId="0" fontId="3" fillId="0" borderId="50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9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left" vertical="center" wrapText="1"/>
      <protection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15" fillId="0" borderId="46" xfId="72" applyFont="1" applyBorder="1" applyAlignment="1">
      <alignment horizontal="left"/>
      <protection/>
    </xf>
    <xf numFmtId="0" fontId="32" fillId="0" borderId="47" xfId="72" applyBorder="1" applyAlignment="1">
      <alignment horizontal="left"/>
      <protection/>
    </xf>
    <xf numFmtId="0" fontId="32" fillId="0" borderId="54" xfId="72" applyBorder="1" applyAlignment="1">
      <alignment horizontal="left"/>
      <protection/>
    </xf>
    <xf numFmtId="0" fontId="0" fillId="0" borderId="63" xfId="67" applyFont="1" applyBorder="1" applyAlignment="1">
      <alignment horizontal="left"/>
      <protection/>
    </xf>
    <xf numFmtId="0" fontId="0" fillId="0" borderId="64" xfId="67" applyFont="1" applyBorder="1" applyAlignment="1">
      <alignment horizontal="center"/>
      <protection/>
    </xf>
    <xf numFmtId="0" fontId="0" fillId="0" borderId="48" xfId="67" applyFont="1" applyBorder="1" applyAlignment="1">
      <alignment horizontal="center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70" applyFont="1" applyFill="1" applyBorder="1" applyAlignment="1" applyProtection="1">
      <alignment horizontal="left" vertical="center" indent="1"/>
      <protection/>
    </xf>
    <xf numFmtId="0" fontId="16" fillId="0" borderId="47" xfId="70" applyFont="1" applyFill="1" applyBorder="1" applyAlignment="1" applyProtection="1">
      <alignment horizontal="left" vertical="center" indent="1"/>
      <protection/>
    </xf>
    <xf numFmtId="0" fontId="16" fillId="0" borderId="54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8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zoomScaleSheetLayoutView="100" workbookViewId="0" topLeftCell="A145">
      <selection activeCell="F12" sqref="F12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75" customWidth="1"/>
    <col min="5" max="16384" width="9.375" style="275" customWidth="1"/>
  </cols>
  <sheetData>
    <row r="1" spans="1:3" ht="15.75" customHeight="1">
      <c r="A1" s="760" t="s">
        <v>15</v>
      </c>
      <c r="B1" s="760"/>
      <c r="C1" s="760"/>
    </row>
    <row r="2" spans="1:3" ht="15.75" customHeight="1" thickBot="1">
      <c r="A2" s="759" t="s">
        <v>133</v>
      </c>
      <c r="B2" s="759"/>
      <c r="C2" s="189" t="s">
        <v>182</v>
      </c>
    </row>
    <row r="3" spans="1:3" ht="37.5" customHeight="1" thickBot="1">
      <c r="A3" s="22" t="s">
        <v>72</v>
      </c>
      <c r="B3" s="23" t="s">
        <v>17</v>
      </c>
      <c r="C3" s="39" t="s">
        <v>662</v>
      </c>
    </row>
    <row r="4" spans="1:3" s="276" customFormat="1" ht="12" customHeight="1" thickBot="1">
      <c r="A4" s="270" t="s">
        <v>505</v>
      </c>
      <c r="B4" s="271" t="s">
        <v>506</v>
      </c>
      <c r="C4" s="272" t="s">
        <v>507</v>
      </c>
    </row>
    <row r="5" spans="1:3" s="277" customFormat="1" ht="12" customHeight="1" thickBot="1">
      <c r="A5" s="19" t="s">
        <v>18</v>
      </c>
      <c r="B5" s="20" t="s">
        <v>207</v>
      </c>
      <c r="C5" s="180">
        <f>+C6+C7+C8+C9+C10+C11</f>
        <v>1112939</v>
      </c>
    </row>
    <row r="6" spans="1:3" s="277" customFormat="1" ht="12" customHeight="1">
      <c r="A6" s="14" t="s">
        <v>100</v>
      </c>
      <c r="B6" s="278" t="s">
        <v>208</v>
      </c>
      <c r="C6" s="318">
        <v>231988</v>
      </c>
    </row>
    <row r="7" spans="1:3" s="277" customFormat="1" ht="12" customHeight="1">
      <c r="A7" s="13" t="s">
        <v>101</v>
      </c>
      <c r="B7" s="279" t="s">
        <v>209</v>
      </c>
      <c r="C7" s="184">
        <v>217885</v>
      </c>
    </row>
    <row r="8" spans="1:3" s="277" customFormat="1" ht="12" customHeight="1">
      <c r="A8" s="13" t="s">
        <v>102</v>
      </c>
      <c r="B8" s="279" t="s">
        <v>679</v>
      </c>
      <c r="C8" s="727">
        <v>530635</v>
      </c>
    </row>
    <row r="9" spans="1:3" s="277" customFormat="1" ht="12" customHeight="1">
      <c r="A9" s="13" t="s">
        <v>103</v>
      </c>
      <c r="B9" s="279" t="s">
        <v>211</v>
      </c>
      <c r="C9" s="184">
        <v>26943</v>
      </c>
    </row>
    <row r="10" spans="1:3" s="277" customFormat="1" ht="12" customHeight="1">
      <c r="A10" s="13" t="s">
        <v>130</v>
      </c>
      <c r="B10" s="176" t="s">
        <v>508</v>
      </c>
      <c r="C10" s="727">
        <v>105488</v>
      </c>
    </row>
    <row r="11" spans="1:3" s="277" customFormat="1" ht="12" customHeight="1" thickBot="1">
      <c r="A11" s="15" t="s">
        <v>104</v>
      </c>
      <c r="B11" s="177" t="s">
        <v>509</v>
      </c>
      <c r="C11" s="181"/>
    </row>
    <row r="12" spans="1:3" s="277" customFormat="1" ht="12" customHeight="1" thickBot="1">
      <c r="A12" s="19" t="s">
        <v>19</v>
      </c>
      <c r="B12" s="175" t="s">
        <v>212</v>
      </c>
      <c r="C12" s="180">
        <f>+C13+C14+C15+C16+C17</f>
        <v>591744</v>
      </c>
    </row>
    <row r="13" spans="1:3" s="277" customFormat="1" ht="12" customHeight="1">
      <c r="A13" s="14" t="s">
        <v>106</v>
      </c>
      <c r="B13" s="278" t="s">
        <v>213</v>
      </c>
      <c r="C13" s="182"/>
    </row>
    <row r="14" spans="1:3" s="277" customFormat="1" ht="12" customHeight="1">
      <c r="A14" s="13" t="s">
        <v>107</v>
      </c>
      <c r="B14" s="279" t="s">
        <v>214</v>
      </c>
      <c r="C14" s="181"/>
    </row>
    <row r="15" spans="1:3" s="277" customFormat="1" ht="12" customHeight="1">
      <c r="A15" s="13" t="s">
        <v>108</v>
      </c>
      <c r="B15" s="279" t="s">
        <v>383</v>
      </c>
      <c r="C15" s="181"/>
    </row>
    <row r="16" spans="1:3" s="277" customFormat="1" ht="12" customHeight="1">
      <c r="A16" s="13" t="s">
        <v>109</v>
      </c>
      <c r="B16" s="279" t="s">
        <v>384</v>
      </c>
      <c r="C16" s="181"/>
    </row>
    <row r="17" spans="1:3" s="277" customFormat="1" ht="12" customHeight="1">
      <c r="A17" s="13" t="s">
        <v>110</v>
      </c>
      <c r="B17" s="279" t="s">
        <v>215</v>
      </c>
      <c r="C17" s="184">
        <v>591744</v>
      </c>
    </row>
    <row r="18" spans="1:3" s="277" customFormat="1" ht="12" customHeight="1" thickBot="1">
      <c r="A18" s="15" t="s">
        <v>119</v>
      </c>
      <c r="B18" s="177" t="s">
        <v>216</v>
      </c>
      <c r="C18" s="267"/>
    </row>
    <row r="19" spans="1:3" s="277" customFormat="1" ht="12" customHeight="1" thickBot="1">
      <c r="A19" s="19" t="s">
        <v>20</v>
      </c>
      <c r="B19" s="20" t="s">
        <v>217</v>
      </c>
      <c r="C19" s="180">
        <f>+C20+C21+C22+C23+C24</f>
        <v>16508</v>
      </c>
    </row>
    <row r="20" spans="1:3" s="277" customFormat="1" ht="12" customHeight="1">
      <c r="A20" s="14" t="s">
        <v>89</v>
      </c>
      <c r="B20" s="278" t="s">
        <v>218</v>
      </c>
      <c r="C20" s="318">
        <v>750</v>
      </c>
    </row>
    <row r="21" spans="1:3" s="277" customFormat="1" ht="12" customHeight="1">
      <c r="A21" s="13" t="s">
        <v>90</v>
      </c>
      <c r="B21" s="279" t="s">
        <v>219</v>
      </c>
      <c r="C21" s="184"/>
    </row>
    <row r="22" spans="1:3" s="277" customFormat="1" ht="12" customHeight="1">
      <c r="A22" s="13" t="s">
        <v>91</v>
      </c>
      <c r="B22" s="279" t="s">
        <v>385</v>
      </c>
      <c r="C22" s="184"/>
    </row>
    <row r="23" spans="1:3" s="277" customFormat="1" ht="12" customHeight="1">
      <c r="A23" s="13" t="s">
        <v>92</v>
      </c>
      <c r="B23" s="279" t="s">
        <v>386</v>
      </c>
      <c r="C23" s="184"/>
    </row>
    <row r="24" spans="1:3" s="277" customFormat="1" ht="12" customHeight="1">
      <c r="A24" s="13" t="s">
        <v>142</v>
      </c>
      <c r="B24" s="279" t="s">
        <v>220</v>
      </c>
      <c r="C24" s="184">
        <v>15758</v>
      </c>
    </row>
    <row r="25" spans="1:3" s="277" customFormat="1" ht="12" customHeight="1" thickBot="1">
      <c r="A25" s="15" t="s">
        <v>143</v>
      </c>
      <c r="B25" s="280" t="s">
        <v>221</v>
      </c>
      <c r="C25" s="267"/>
    </row>
    <row r="26" spans="1:3" s="277" customFormat="1" ht="12" customHeight="1" thickBot="1">
      <c r="A26" s="19" t="s">
        <v>144</v>
      </c>
      <c r="B26" s="20" t="s">
        <v>222</v>
      </c>
      <c r="C26" s="185">
        <f>+C27+C31+C32+C33</f>
        <v>303760</v>
      </c>
    </row>
    <row r="27" spans="1:3" s="277" customFormat="1" ht="12" customHeight="1">
      <c r="A27" s="14" t="s">
        <v>223</v>
      </c>
      <c r="B27" s="278" t="s">
        <v>510</v>
      </c>
      <c r="C27" s="273">
        <f>SUM(C28:C30)</f>
        <v>263940</v>
      </c>
    </row>
    <row r="28" spans="1:3" s="277" customFormat="1" ht="12" customHeight="1">
      <c r="A28" s="13" t="s">
        <v>224</v>
      </c>
      <c r="B28" s="279" t="s">
        <v>229</v>
      </c>
      <c r="C28" s="181">
        <v>72800</v>
      </c>
    </row>
    <row r="29" spans="1:3" s="277" customFormat="1" ht="12" customHeight="1">
      <c r="A29" s="13" t="s">
        <v>225</v>
      </c>
      <c r="B29" s="279" t="s">
        <v>619</v>
      </c>
      <c r="C29" s="181">
        <v>191000</v>
      </c>
    </row>
    <row r="30" spans="1:3" s="277" customFormat="1" ht="12" customHeight="1">
      <c r="A30" s="13" t="s">
        <v>226</v>
      </c>
      <c r="B30" s="279" t="s">
        <v>620</v>
      </c>
      <c r="C30" s="184">
        <v>140</v>
      </c>
    </row>
    <row r="31" spans="1:3" s="277" customFormat="1" ht="12" customHeight="1">
      <c r="A31" s="13" t="s">
        <v>621</v>
      </c>
      <c r="B31" s="279" t="s">
        <v>231</v>
      </c>
      <c r="C31" s="181">
        <v>26200</v>
      </c>
    </row>
    <row r="32" spans="1:3" s="277" customFormat="1" ht="12" customHeight="1">
      <c r="A32" s="13" t="s">
        <v>228</v>
      </c>
      <c r="B32" s="279" t="s">
        <v>232</v>
      </c>
      <c r="C32" s="181">
        <v>5620</v>
      </c>
    </row>
    <row r="33" spans="1:3" s="277" customFormat="1" ht="12" customHeight="1" thickBot="1">
      <c r="A33" s="15" t="s">
        <v>622</v>
      </c>
      <c r="B33" s="280" t="s">
        <v>233</v>
      </c>
      <c r="C33" s="267">
        <v>8000</v>
      </c>
    </row>
    <row r="34" spans="1:3" s="277" customFormat="1" ht="12" customHeight="1" thickBot="1">
      <c r="A34" s="19" t="s">
        <v>22</v>
      </c>
      <c r="B34" s="20" t="s">
        <v>513</v>
      </c>
      <c r="C34" s="180">
        <f>SUM(C35:C45)</f>
        <v>448622</v>
      </c>
    </row>
    <row r="35" spans="1:3" s="277" customFormat="1" ht="12" customHeight="1">
      <c r="A35" s="14" t="s">
        <v>93</v>
      </c>
      <c r="B35" s="278" t="s">
        <v>236</v>
      </c>
      <c r="C35" s="318">
        <v>12050</v>
      </c>
    </row>
    <row r="36" spans="1:3" s="277" customFormat="1" ht="12" customHeight="1">
      <c r="A36" s="13" t="s">
        <v>94</v>
      </c>
      <c r="B36" s="279" t="s">
        <v>237</v>
      </c>
      <c r="C36" s="184">
        <v>91184</v>
      </c>
    </row>
    <row r="37" spans="1:3" s="277" customFormat="1" ht="12" customHeight="1">
      <c r="A37" s="13" t="s">
        <v>95</v>
      </c>
      <c r="B37" s="279" t="s">
        <v>238</v>
      </c>
      <c r="C37" s="184">
        <v>95710</v>
      </c>
    </row>
    <row r="38" spans="1:3" s="277" customFormat="1" ht="12" customHeight="1">
      <c r="A38" s="13" t="s">
        <v>146</v>
      </c>
      <c r="B38" s="279" t="s">
        <v>239</v>
      </c>
      <c r="C38" s="184">
        <v>376</v>
      </c>
    </row>
    <row r="39" spans="1:3" s="277" customFormat="1" ht="12" customHeight="1">
      <c r="A39" s="13" t="s">
        <v>147</v>
      </c>
      <c r="B39" s="279" t="s">
        <v>240</v>
      </c>
      <c r="C39" s="727">
        <v>182275</v>
      </c>
    </row>
    <row r="40" spans="1:3" s="277" customFormat="1" ht="12" customHeight="1">
      <c r="A40" s="13" t="s">
        <v>148</v>
      </c>
      <c r="B40" s="279" t="s">
        <v>241</v>
      </c>
      <c r="C40" s="184">
        <v>43482</v>
      </c>
    </row>
    <row r="41" spans="1:3" s="277" customFormat="1" ht="12" customHeight="1">
      <c r="A41" s="13" t="s">
        <v>149</v>
      </c>
      <c r="B41" s="279" t="s">
        <v>242</v>
      </c>
      <c r="C41" s="184">
        <v>22424</v>
      </c>
    </row>
    <row r="42" spans="1:3" s="277" customFormat="1" ht="12" customHeight="1">
      <c r="A42" s="13" t="s">
        <v>150</v>
      </c>
      <c r="B42" s="279" t="s">
        <v>676</v>
      </c>
      <c r="C42" s="184">
        <v>21</v>
      </c>
    </row>
    <row r="43" spans="1:3" s="277" customFormat="1" ht="12" customHeight="1">
      <c r="A43" s="13" t="s">
        <v>234</v>
      </c>
      <c r="B43" s="279" t="s">
        <v>244</v>
      </c>
      <c r="C43" s="184"/>
    </row>
    <row r="44" spans="1:3" s="277" customFormat="1" ht="12" customHeight="1">
      <c r="A44" s="15" t="s">
        <v>235</v>
      </c>
      <c r="B44" s="280" t="s">
        <v>514</v>
      </c>
      <c r="C44" s="267"/>
    </row>
    <row r="45" spans="1:3" s="277" customFormat="1" ht="12" customHeight="1" thickBot="1">
      <c r="A45" s="15" t="s">
        <v>515</v>
      </c>
      <c r="B45" s="177" t="s">
        <v>245</v>
      </c>
      <c r="C45" s="267">
        <v>1100</v>
      </c>
    </row>
    <row r="46" spans="1:3" s="277" customFormat="1" ht="12" customHeight="1" thickBot="1">
      <c r="A46" s="19" t="s">
        <v>23</v>
      </c>
      <c r="B46" s="20" t="s">
        <v>246</v>
      </c>
      <c r="C46" s="180">
        <f>SUM(C47:C51)</f>
        <v>3274</v>
      </c>
    </row>
    <row r="47" spans="1:3" s="277" customFormat="1" ht="12" customHeight="1">
      <c r="A47" s="14" t="s">
        <v>96</v>
      </c>
      <c r="B47" s="278" t="s">
        <v>250</v>
      </c>
      <c r="C47" s="318"/>
    </row>
    <row r="48" spans="1:3" s="277" customFormat="1" ht="12" customHeight="1">
      <c r="A48" s="13" t="s">
        <v>97</v>
      </c>
      <c r="B48" s="279" t="s">
        <v>251</v>
      </c>
      <c r="C48" s="727">
        <v>3274</v>
      </c>
    </row>
    <row r="49" spans="1:3" s="277" customFormat="1" ht="12" customHeight="1">
      <c r="A49" s="13" t="s">
        <v>247</v>
      </c>
      <c r="B49" s="279" t="s">
        <v>252</v>
      </c>
      <c r="C49" s="184"/>
    </row>
    <row r="50" spans="1:3" s="277" customFormat="1" ht="12" customHeight="1">
      <c r="A50" s="13" t="s">
        <v>248</v>
      </c>
      <c r="B50" s="279" t="s">
        <v>253</v>
      </c>
      <c r="C50" s="184"/>
    </row>
    <row r="51" spans="1:3" s="277" customFormat="1" ht="12" customHeight="1" thickBot="1">
      <c r="A51" s="15" t="s">
        <v>249</v>
      </c>
      <c r="B51" s="177" t="s">
        <v>254</v>
      </c>
      <c r="C51" s="267"/>
    </row>
    <row r="52" spans="1:3" s="277" customFormat="1" ht="12" customHeight="1" thickBot="1">
      <c r="A52" s="19" t="s">
        <v>151</v>
      </c>
      <c r="B52" s="20" t="s">
        <v>255</v>
      </c>
      <c r="C52" s="180">
        <f>SUM(C53:C55)</f>
        <v>17053</v>
      </c>
    </row>
    <row r="53" spans="1:3" s="277" customFormat="1" ht="12" customHeight="1">
      <c r="A53" s="14" t="s">
        <v>98</v>
      </c>
      <c r="B53" s="278" t="s">
        <v>256</v>
      </c>
      <c r="C53" s="182"/>
    </row>
    <row r="54" spans="1:3" s="277" customFormat="1" ht="12" customHeight="1">
      <c r="A54" s="13" t="s">
        <v>99</v>
      </c>
      <c r="B54" s="279" t="s">
        <v>387</v>
      </c>
      <c r="C54" s="184">
        <v>3366</v>
      </c>
    </row>
    <row r="55" spans="1:3" s="277" customFormat="1" ht="12" customHeight="1">
      <c r="A55" s="13" t="s">
        <v>259</v>
      </c>
      <c r="B55" s="279" t="s">
        <v>257</v>
      </c>
      <c r="C55" s="184">
        <v>13687</v>
      </c>
    </row>
    <row r="56" spans="1:3" s="277" customFormat="1" ht="12" customHeight="1" thickBot="1">
      <c r="A56" s="15" t="s">
        <v>260</v>
      </c>
      <c r="B56" s="177" t="s">
        <v>258</v>
      </c>
      <c r="C56" s="183"/>
    </row>
    <row r="57" spans="1:3" s="277" customFormat="1" ht="12" customHeight="1" thickBot="1">
      <c r="A57" s="19" t="s">
        <v>25</v>
      </c>
      <c r="B57" s="175" t="s">
        <v>261</v>
      </c>
      <c r="C57" s="180">
        <f>SUM(C58:C60)</f>
        <v>250</v>
      </c>
    </row>
    <row r="58" spans="1:3" s="277" customFormat="1" ht="12" customHeight="1">
      <c r="A58" s="14" t="s">
        <v>152</v>
      </c>
      <c r="B58" s="278" t="s">
        <v>263</v>
      </c>
      <c r="C58" s="184"/>
    </row>
    <row r="59" spans="1:3" s="277" customFormat="1" ht="12" customHeight="1">
      <c r="A59" s="13" t="s">
        <v>153</v>
      </c>
      <c r="B59" s="279" t="s">
        <v>388</v>
      </c>
      <c r="C59" s="184"/>
    </row>
    <row r="60" spans="1:3" s="277" customFormat="1" ht="12" customHeight="1">
      <c r="A60" s="13" t="s">
        <v>183</v>
      </c>
      <c r="B60" s="279" t="s">
        <v>264</v>
      </c>
      <c r="C60" s="184">
        <v>250</v>
      </c>
    </row>
    <row r="61" spans="1:3" s="277" customFormat="1" ht="12" customHeight="1" thickBot="1">
      <c r="A61" s="15" t="s">
        <v>262</v>
      </c>
      <c r="B61" s="177" t="s">
        <v>265</v>
      </c>
      <c r="C61" s="184"/>
    </row>
    <row r="62" spans="1:3" s="277" customFormat="1" ht="12" customHeight="1" thickBot="1">
      <c r="A62" s="553" t="s">
        <v>516</v>
      </c>
      <c r="B62" s="20" t="s">
        <v>266</v>
      </c>
      <c r="C62" s="185">
        <f>+C5+C12+C19+C26+C34+C46+C52+C57</f>
        <v>2494150</v>
      </c>
    </row>
    <row r="63" spans="1:3" s="277" customFormat="1" ht="12" customHeight="1" thickBot="1">
      <c r="A63" s="554" t="s">
        <v>267</v>
      </c>
      <c r="B63" s="175" t="s">
        <v>268</v>
      </c>
      <c r="C63" s="180">
        <f>SUM(C64:C66)</f>
        <v>150000</v>
      </c>
    </row>
    <row r="64" spans="1:3" s="277" customFormat="1" ht="12" customHeight="1">
      <c r="A64" s="14" t="s">
        <v>299</v>
      </c>
      <c r="B64" s="278" t="s">
        <v>269</v>
      </c>
      <c r="C64" s="727">
        <v>50000</v>
      </c>
    </row>
    <row r="65" spans="1:3" s="277" customFormat="1" ht="12" customHeight="1">
      <c r="A65" s="13" t="s">
        <v>308</v>
      </c>
      <c r="B65" s="279" t="s">
        <v>270</v>
      </c>
      <c r="C65" s="184">
        <v>100000</v>
      </c>
    </row>
    <row r="66" spans="1:3" s="277" customFormat="1" ht="12" customHeight="1" thickBot="1">
      <c r="A66" s="15" t="s">
        <v>309</v>
      </c>
      <c r="B66" s="555" t="s">
        <v>517</v>
      </c>
      <c r="C66" s="184"/>
    </row>
    <row r="67" spans="1:3" s="277" customFormat="1" ht="12" customHeight="1" thickBot="1">
      <c r="A67" s="554" t="s">
        <v>272</v>
      </c>
      <c r="B67" s="175" t="s">
        <v>273</v>
      </c>
      <c r="C67" s="180">
        <f>SUM(C68:C71)</f>
        <v>0</v>
      </c>
    </row>
    <row r="68" spans="1:3" s="277" customFormat="1" ht="12" customHeight="1">
      <c r="A68" s="14" t="s">
        <v>131</v>
      </c>
      <c r="B68" s="278" t="s">
        <v>274</v>
      </c>
      <c r="C68" s="184"/>
    </row>
    <row r="69" spans="1:3" s="277" customFormat="1" ht="12" customHeight="1">
      <c r="A69" s="13" t="s">
        <v>132</v>
      </c>
      <c r="B69" s="279" t="s">
        <v>275</v>
      </c>
      <c r="C69" s="184"/>
    </row>
    <row r="70" spans="1:3" s="277" customFormat="1" ht="12" customHeight="1">
      <c r="A70" s="13" t="s">
        <v>300</v>
      </c>
      <c r="B70" s="279" t="s">
        <v>276</v>
      </c>
      <c r="C70" s="184"/>
    </row>
    <row r="71" spans="1:3" s="277" customFormat="1" ht="12" customHeight="1" thickBot="1">
      <c r="A71" s="15" t="s">
        <v>301</v>
      </c>
      <c r="B71" s="177" t="s">
        <v>277</v>
      </c>
      <c r="C71" s="184"/>
    </row>
    <row r="72" spans="1:3" s="277" customFormat="1" ht="12" customHeight="1" thickBot="1">
      <c r="A72" s="554" t="s">
        <v>278</v>
      </c>
      <c r="B72" s="175" t="s">
        <v>279</v>
      </c>
      <c r="C72" s="180">
        <f>SUM(C73:C74)</f>
        <v>262679</v>
      </c>
    </row>
    <row r="73" spans="1:3" s="277" customFormat="1" ht="12" customHeight="1">
      <c r="A73" s="14" t="s">
        <v>302</v>
      </c>
      <c r="B73" s="278" t="s">
        <v>280</v>
      </c>
      <c r="C73" s="184">
        <v>262679</v>
      </c>
    </row>
    <row r="74" spans="1:3" s="277" customFormat="1" ht="12" customHeight="1" thickBot="1">
      <c r="A74" s="15" t="s">
        <v>303</v>
      </c>
      <c r="B74" s="177" t="s">
        <v>281</v>
      </c>
      <c r="C74" s="184"/>
    </row>
    <row r="75" spans="1:3" s="277" customFormat="1" ht="12" customHeight="1" thickBot="1">
      <c r="A75" s="554" t="s">
        <v>282</v>
      </c>
      <c r="B75" s="175" t="s">
        <v>283</v>
      </c>
      <c r="C75" s="180">
        <f>SUM(C76:C78)</f>
        <v>0</v>
      </c>
    </row>
    <row r="76" spans="1:3" s="277" customFormat="1" ht="12" customHeight="1">
      <c r="A76" s="14" t="s">
        <v>304</v>
      </c>
      <c r="B76" s="278" t="s">
        <v>284</v>
      </c>
      <c r="C76" s="184"/>
    </row>
    <row r="77" spans="1:3" s="277" customFormat="1" ht="12" customHeight="1">
      <c r="A77" s="13" t="s">
        <v>305</v>
      </c>
      <c r="B77" s="279" t="s">
        <v>285</v>
      </c>
      <c r="C77" s="184"/>
    </row>
    <row r="78" spans="1:3" s="277" customFormat="1" ht="12" customHeight="1" thickBot="1">
      <c r="A78" s="15" t="s">
        <v>306</v>
      </c>
      <c r="B78" s="177" t="s">
        <v>286</v>
      </c>
      <c r="C78" s="184"/>
    </row>
    <row r="79" spans="1:3" s="277" customFormat="1" ht="12" customHeight="1" thickBot="1">
      <c r="A79" s="554" t="s">
        <v>287</v>
      </c>
      <c r="B79" s="175" t="s">
        <v>307</v>
      </c>
      <c r="C79" s="180">
        <f>SUM(C80:C83)</f>
        <v>0</v>
      </c>
    </row>
    <row r="80" spans="1:3" s="277" customFormat="1" ht="12" customHeight="1">
      <c r="A80" s="282" t="s">
        <v>288</v>
      </c>
      <c r="B80" s="278" t="s">
        <v>289</v>
      </c>
      <c r="C80" s="184"/>
    </row>
    <row r="81" spans="1:3" s="277" customFormat="1" ht="12" customHeight="1">
      <c r="A81" s="283" t="s">
        <v>290</v>
      </c>
      <c r="B81" s="279" t="s">
        <v>291</v>
      </c>
      <c r="C81" s="184"/>
    </row>
    <row r="82" spans="1:3" s="277" customFormat="1" ht="12" customHeight="1">
      <c r="A82" s="283" t="s">
        <v>292</v>
      </c>
      <c r="B82" s="279" t="s">
        <v>293</v>
      </c>
      <c r="C82" s="184"/>
    </row>
    <row r="83" spans="1:3" s="277" customFormat="1" ht="12" customHeight="1" thickBot="1">
      <c r="A83" s="284" t="s">
        <v>294</v>
      </c>
      <c r="B83" s="177" t="s">
        <v>295</v>
      </c>
      <c r="C83" s="184"/>
    </row>
    <row r="84" spans="1:3" s="277" customFormat="1" ht="12" customHeight="1" thickBot="1">
      <c r="A84" s="554" t="s">
        <v>296</v>
      </c>
      <c r="B84" s="175" t="s">
        <v>518</v>
      </c>
      <c r="C84" s="319"/>
    </row>
    <row r="85" spans="1:3" s="277" customFormat="1" ht="13.5" customHeight="1" thickBot="1">
      <c r="A85" s="554" t="s">
        <v>298</v>
      </c>
      <c r="B85" s="175" t="s">
        <v>297</v>
      </c>
      <c r="C85" s="319"/>
    </row>
    <row r="86" spans="1:3" s="277" customFormat="1" ht="15.75" customHeight="1" thickBot="1">
      <c r="A86" s="554" t="s">
        <v>310</v>
      </c>
      <c r="B86" s="285" t="s">
        <v>519</v>
      </c>
      <c r="C86" s="185">
        <f>+C63+C67+C72+C75+C79+C85+C84</f>
        <v>412679</v>
      </c>
    </row>
    <row r="87" spans="1:3" s="277" customFormat="1" ht="16.5" customHeight="1" thickBot="1">
      <c r="A87" s="556" t="s">
        <v>520</v>
      </c>
      <c r="B87" s="286" t="s">
        <v>521</v>
      </c>
      <c r="C87" s="185">
        <f>+C62+C86</f>
        <v>2906829</v>
      </c>
    </row>
    <row r="88" spans="1:3" s="277" customFormat="1" ht="83.25" customHeight="1">
      <c r="A88" s="4"/>
      <c r="B88" s="5"/>
      <c r="C88" s="186"/>
    </row>
    <row r="89" spans="1:3" ht="16.5" customHeight="1">
      <c r="A89" s="760" t="s">
        <v>47</v>
      </c>
      <c r="B89" s="760"/>
      <c r="C89" s="760"/>
    </row>
    <row r="90" spans="1:3" s="287" customFormat="1" ht="16.5" customHeight="1" thickBot="1">
      <c r="A90" s="761" t="s">
        <v>134</v>
      </c>
      <c r="B90" s="761"/>
      <c r="C90" s="93" t="s">
        <v>182</v>
      </c>
    </row>
    <row r="91" spans="1:3" ht="37.5" customHeight="1" thickBot="1">
      <c r="A91" s="22" t="s">
        <v>72</v>
      </c>
      <c r="B91" s="23" t="s">
        <v>48</v>
      </c>
      <c r="C91" s="39" t="str">
        <f>+C3</f>
        <v>2016. évi előirányzat</v>
      </c>
    </row>
    <row r="92" spans="1:3" s="276" customFormat="1" ht="12" customHeight="1" thickBot="1">
      <c r="A92" s="35" t="s">
        <v>505</v>
      </c>
      <c r="B92" s="36" t="s">
        <v>506</v>
      </c>
      <c r="C92" s="37" t="s">
        <v>507</v>
      </c>
    </row>
    <row r="93" spans="1:3" ht="12" customHeight="1" thickBot="1">
      <c r="A93" s="21" t="s">
        <v>18</v>
      </c>
      <c r="B93" s="29" t="s">
        <v>559</v>
      </c>
      <c r="C93" s="179">
        <f>C94+C95+C96+C97+C98+C111</f>
        <v>2653424</v>
      </c>
    </row>
    <row r="94" spans="1:3" ht="12" customHeight="1">
      <c r="A94" s="16" t="s">
        <v>100</v>
      </c>
      <c r="B94" s="9" t="s">
        <v>49</v>
      </c>
      <c r="C94" s="728">
        <v>1176679</v>
      </c>
    </row>
    <row r="95" spans="1:3" ht="12" customHeight="1">
      <c r="A95" s="13" t="s">
        <v>101</v>
      </c>
      <c r="B95" s="7" t="s">
        <v>154</v>
      </c>
      <c r="C95" s="727">
        <v>265093</v>
      </c>
    </row>
    <row r="96" spans="1:3" ht="12" customHeight="1">
      <c r="A96" s="13" t="s">
        <v>102</v>
      </c>
      <c r="B96" s="7" t="s">
        <v>129</v>
      </c>
      <c r="C96" s="729">
        <v>869854</v>
      </c>
    </row>
    <row r="97" spans="1:3" ht="12" customHeight="1">
      <c r="A97" s="13" t="s">
        <v>103</v>
      </c>
      <c r="B97" s="10" t="s">
        <v>155</v>
      </c>
      <c r="C97" s="267">
        <v>76140</v>
      </c>
    </row>
    <row r="98" spans="1:3" ht="12" customHeight="1">
      <c r="A98" s="13" t="s">
        <v>114</v>
      </c>
      <c r="B98" s="18" t="s">
        <v>156</v>
      </c>
      <c r="C98" s="729">
        <v>176964</v>
      </c>
    </row>
    <row r="99" spans="1:3" ht="12" customHeight="1">
      <c r="A99" s="13" t="s">
        <v>104</v>
      </c>
      <c r="B99" s="7" t="s">
        <v>522</v>
      </c>
      <c r="C99" s="267">
        <v>6599</v>
      </c>
    </row>
    <row r="100" spans="1:3" ht="12" customHeight="1">
      <c r="A100" s="13" t="s">
        <v>105</v>
      </c>
      <c r="B100" s="97" t="s">
        <v>523</v>
      </c>
      <c r="C100" s="267"/>
    </row>
    <row r="101" spans="1:3" ht="12" customHeight="1">
      <c r="A101" s="13" t="s">
        <v>115</v>
      </c>
      <c r="B101" s="97" t="s">
        <v>524</v>
      </c>
      <c r="C101" s="267"/>
    </row>
    <row r="102" spans="1:3" ht="12" customHeight="1">
      <c r="A102" s="13" t="s">
        <v>116</v>
      </c>
      <c r="B102" s="95" t="s">
        <v>313</v>
      </c>
      <c r="C102" s="267"/>
    </row>
    <row r="103" spans="1:3" ht="12" customHeight="1">
      <c r="A103" s="13" t="s">
        <v>117</v>
      </c>
      <c r="B103" s="96" t="s">
        <v>314</v>
      </c>
      <c r="C103" s="267"/>
    </row>
    <row r="104" spans="1:3" ht="12" customHeight="1">
      <c r="A104" s="13" t="s">
        <v>118</v>
      </c>
      <c r="B104" s="96" t="s">
        <v>315</v>
      </c>
      <c r="C104" s="267"/>
    </row>
    <row r="105" spans="1:3" ht="12" customHeight="1">
      <c r="A105" s="13" t="s">
        <v>120</v>
      </c>
      <c r="B105" s="95" t="s">
        <v>316</v>
      </c>
      <c r="C105" s="729">
        <v>113291</v>
      </c>
    </row>
    <row r="106" spans="1:3" ht="12" customHeight="1">
      <c r="A106" s="13" t="s">
        <v>157</v>
      </c>
      <c r="B106" s="95" t="s">
        <v>317</v>
      </c>
      <c r="C106" s="267"/>
    </row>
    <row r="107" spans="1:3" ht="12" customHeight="1">
      <c r="A107" s="13" t="s">
        <v>311</v>
      </c>
      <c r="B107" s="96" t="s">
        <v>318</v>
      </c>
      <c r="C107" s="267"/>
    </row>
    <row r="108" spans="1:3" ht="12" customHeight="1">
      <c r="A108" s="12" t="s">
        <v>312</v>
      </c>
      <c r="B108" s="97" t="s">
        <v>319</v>
      </c>
      <c r="C108" s="267"/>
    </row>
    <row r="109" spans="1:3" ht="12" customHeight="1">
      <c r="A109" s="13" t="s">
        <v>525</v>
      </c>
      <c r="B109" s="97" t="s">
        <v>320</v>
      </c>
      <c r="C109" s="267"/>
    </row>
    <row r="110" spans="1:3" ht="12" customHeight="1">
      <c r="A110" s="15" t="s">
        <v>526</v>
      </c>
      <c r="B110" s="97" t="s">
        <v>321</v>
      </c>
      <c r="C110" s="729">
        <v>57074</v>
      </c>
    </row>
    <row r="111" spans="1:3" ht="12" customHeight="1">
      <c r="A111" s="13" t="s">
        <v>527</v>
      </c>
      <c r="B111" s="10" t="s">
        <v>50</v>
      </c>
      <c r="C111" s="184">
        <f>C112+C113</f>
        <v>88694</v>
      </c>
    </row>
    <row r="112" spans="1:3" ht="12" customHeight="1">
      <c r="A112" s="13" t="s">
        <v>528</v>
      </c>
      <c r="B112" s="7" t="s">
        <v>529</v>
      </c>
      <c r="C112" s="727">
        <v>3983</v>
      </c>
    </row>
    <row r="113" spans="1:3" ht="12" customHeight="1" thickBot="1">
      <c r="A113" s="17" t="s">
        <v>530</v>
      </c>
      <c r="B113" s="557" t="s">
        <v>531</v>
      </c>
      <c r="C113" s="730">
        <v>84711</v>
      </c>
    </row>
    <row r="114" spans="1:3" ht="12" customHeight="1" thickBot="1">
      <c r="A114" s="558" t="s">
        <v>19</v>
      </c>
      <c r="B114" s="559" t="s">
        <v>322</v>
      </c>
      <c r="C114" s="560">
        <f>+C115+C117+C119</f>
        <v>116558</v>
      </c>
    </row>
    <row r="115" spans="1:3" ht="12" customHeight="1">
      <c r="A115" s="14" t="s">
        <v>106</v>
      </c>
      <c r="B115" s="7" t="s">
        <v>181</v>
      </c>
      <c r="C115" s="731">
        <v>73266</v>
      </c>
    </row>
    <row r="116" spans="1:3" ht="12" customHeight="1">
      <c r="A116" s="14" t="s">
        <v>107</v>
      </c>
      <c r="B116" s="11" t="s">
        <v>326</v>
      </c>
      <c r="C116" s="318"/>
    </row>
    <row r="117" spans="1:3" ht="12" customHeight="1">
      <c r="A117" s="14" t="s">
        <v>108</v>
      </c>
      <c r="B117" s="11" t="s">
        <v>158</v>
      </c>
      <c r="C117" s="184">
        <v>32947</v>
      </c>
    </row>
    <row r="118" spans="1:3" ht="12" customHeight="1">
      <c r="A118" s="14" t="s">
        <v>109</v>
      </c>
      <c r="B118" s="11" t="s">
        <v>327</v>
      </c>
      <c r="C118" s="597"/>
    </row>
    <row r="119" spans="1:3" ht="12" customHeight="1">
      <c r="A119" s="14" t="s">
        <v>110</v>
      </c>
      <c r="B119" s="177" t="s">
        <v>184</v>
      </c>
      <c r="C119" s="597">
        <v>10345</v>
      </c>
    </row>
    <row r="120" spans="1:3" ht="12" customHeight="1">
      <c r="A120" s="14" t="s">
        <v>119</v>
      </c>
      <c r="B120" s="176" t="s">
        <v>389</v>
      </c>
      <c r="C120" s="597"/>
    </row>
    <row r="121" spans="1:3" ht="12" customHeight="1">
      <c r="A121" s="14" t="s">
        <v>121</v>
      </c>
      <c r="B121" s="274" t="s">
        <v>332</v>
      </c>
      <c r="C121" s="597"/>
    </row>
    <row r="122" spans="1:3" ht="15.75">
      <c r="A122" s="14" t="s">
        <v>159</v>
      </c>
      <c r="B122" s="96" t="s">
        <v>315</v>
      </c>
      <c r="C122" s="597"/>
    </row>
    <row r="123" spans="1:3" ht="12" customHeight="1">
      <c r="A123" s="14" t="s">
        <v>160</v>
      </c>
      <c r="B123" s="96" t="s">
        <v>331</v>
      </c>
      <c r="C123" s="597"/>
    </row>
    <row r="124" spans="1:3" ht="12" customHeight="1">
      <c r="A124" s="14" t="s">
        <v>161</v>
      </c>
      <c r="B124" s="96" t="s">
        <v>330</v>
      </c>
      <c r="C124" s="597"/>
    </row>
    <row r="125" spans="1:3" ht="12" customHeight="1">
      <c r="A125" s="14" t="s">
        <v>323</v>
      </c>
      <c r="B125" s="96" t="s">
        <v>318</v>
      </c>
      <c r="C125" s="597"/>
    </row>
    <row r="126" spans="1:3" ht="12" customHeight="1">
      <c r="A126" s="14" t="s">
        <v>324</v>
      </c>
      <c r="B126" s="96" t="s">
        <v>329</v>
      </c>
      <c r="C126" s="597"/>
    </row>
    <row r="127" spans="1:3" ht="16.5" thickBot="1">
      <c r="A127" s="12" t="s">
        <v>325</v>
      </c>
      <c r="B127" s="96" t="s">
        <v>328</v>
      </c>
      <c r="C127" s="635">
        <v>10345</v>
      </c>
    </row>
    <row r="128" spans="1:3" ht="12" customHeight="1" thickBot="1">
      <c r="A128" s="19" t="s">
        <v>20</v>
      </c>
      <c r="B128" s="91" t="s">
        <v>532</v>
      </c>
      <c r="C128" s="180">
        <f>+C93+C114</f>
        <v>2769982</v>
      </c>
    </row>
    <row r="129" spans="1:3" ht="12" customHeight="1" thickBot="1">
      <c r="A129" s="19" t="s">
        <v>21</v>
      </c>
      <c r="B129" s="91" t="s">
        <v>533</v>
      </c>
      <c r="C129" s="180">
        <f>+C130+C131+C132</f>
        <v>103545</v>
      </c>
    </row>
    <row r="130" spans="1:3" ht="12" customHeight="1">
      <c r="A130" s="14" t="s">
        <v>223</v>
      </c>
      <c r="B130" s="11" t="s">
        <v>534</v>
      </c>
      <c r="C130" s="597">
        <v>3545</v>
      </c>
    </row>
    <row r="131" spans="1:3" ht="12" customHeight="1">
      <c r="A131" s="14" t="s">
        <v>226</v>
      </c>
      <c r="B131" s="11" t="s">
        <v>535</v>
      </c>
      <c r="C131" s="158">
        <v>100000</v>
      </c>
    </row>
    <row r="132" spans="1:3" ht="12" customHeight="1" thickBot="1">
      <c r="A132" s="12" t="s">
        <v>227</v>
      </c>
      <c r="B132" s="11" t="s">
        <v>536</v>
      </c>
      <c r="C132" s="158"/>
    </row>
    <row r="133" spans="1:3" ht="12" customHeight="1" thickBot="1">
      <c r="A133" s="19" t="s">
        <v>22</v>
      </c>
      <c r="B133" s="91" t="s">
        <v>537</v>
      </c>
      <c r="C133" s="180">
        <f>SUM(C134:C139)</f>
        <v>0</v>
      </c>
    </row>
    <row r="134" spans="1:3" ht="12" customHeight="1">
      <c r="A134" s="14" t="s">
        <v>93</v>
      </c>
      <c r="B134" s="8" t="s">
        <v>538</v>
      </c>
      <c r="C134" s="158"/>
    </row>
    <row r="135" spans="1:3" ht="12" customHeight="1">
      <c r="A135" s="14" t="s">
        <v>94</v>
      </c>
      <c r="B135" s="8" t="s">
        <v>539</v>
      </c>
      <c r="C135" s="158"/>
    </row>
    <row r="136" spans="1:3" ht="12" customHeight="1">
      <c r="A136" s="14" t="s">
        <v>95</v>
      </c>
      <c r="B136" s="8" t="s">
        <v>540</v>
      </c>
      <c r="C136" s="158"/>
    </row>
    <row r="137" spans="1:3" ht="12" customHeight="1">
      <c r="A137" s="14" t="s">
        <v>146</v>
      </c>
      <c r="B137" s="8" t="s">
        <v>541</v>
      </c>
      <c r="C137" s="158"/>
    </row>
    <row r="138" spans="1:3" ht="12" customHeight="1">
      <c r="A138" s="14" t="s">
        <v>147</v>
      </c>
      <c r="B138" s="8" t="s">
        <v>542</v>
      </c>
      <c r="C138" s="158"/>
    </row>
    <row r="139" spans="1:3" ht="12" customHeight="1" thickBot="1">
      <c r="A139" s="12" t="s">
        <v>148</v>
      </c>
      <c r="B139" s="8" t="s">
        <v>543</v>
      </c>
      <c r="C139" s="158"/>
    </row>
    <row r="140" spans="1:3" ht="12" customHeight="1" thickBot="1">
      <c r="A140" s="19" t="s">
        <v>23</v>
      </c>
      <c r="B140" s="91" t="s">
        <v>544</v>
      </c>
      <c r="C140" s="185">
        <f>+C141+C142+C143+C144</f>
        <v>33302</v>
      </c>
    </row>
    <row r="141" spans="1:3" ht="12" customHeight="1">
      <c r="A141" s="14" t="s">
        <v>96</v>
      </c>
      <c r="B141" s="8" t="s">
        <v>333</v>
      </c>
      <c r="C141" s="158"/>
    </row>
    <row r="142" spans="1:3" ht="12" customHeight="1">
      <c r="A142" s="14" t="s">
        <v>97</v>
      </c>
      <c r="B142" s="8" t="s">
        <v>334</v>
      </c>
      <c r="C142" s="158">
        <v>33302</v>
      </c>
    </row>
    <row r="143" spans="1:3" ht="12" customHeight="1">
      <c r="A143" s="14" t="s">
        <v>247</v>
      </c>
      <c r="B143" s="8" t="s">
        <v>545</v>
      </c>
      <c r="C143" s="158"/>
    </row>
    <row r="144" spans="1:3" ht="12" customHeight="1" thickBot="1">
      <c r="A144" s="12" t="s">
        <v>248</v>
      </c>
      <c r="B144" s="6" t="s">
        <v>352</v>
      </c>
      <c r="C144" s="158"/>
    </row>
    <row r="145" spans="1:3" ht="12" customHeight="1" thickBot="1">
      <c r="A145" s="19" t="s">
        <v>24</v>
      </c>
      <c r="B145" s="91" t="s">
        <v>546</v>
      </c>
      <c r="C145" s="188">
        <f>SUM(C146:C150)</f>
        <v>0</v>
      </c>
    </row>
    <row r="146" spans="1:3" ht="12" customHeight="1">
      <c r="A146" s="14" t="s">
        <v>98</v>
      </c>
      <c r="B146" s="8" t="s">
        <v>547</v>
      </c>
      <c r="C146" s="158"/>
    </row>
    <row r="147" spans="1:3" ht="12" customHeight="1">
      <c r="A147" s="14" t="s">
        <v>99</v>
      </c>
      <c r="B147" s="8" t="s">
        <v>548</v>
      </c>
      <c r="C147" s="158"/>
    </row>
    <row r="148" spans="1:3" ht="12" customHeight="1">
      <c r="A148" s="14" t="s">
        <v>259</v>
      </c>
      <c r="B148" s="8" t="s">
        <v>549</v>
      </c>
      <c r="C148" s="158"/>
    </row>
    <row r="149" spans="1:3" ht="12" customHeight="1">
      <c r="A149" s="14" t="s">
        <v>260</v>
      </c>
      <c r="B149" s="8" t="s">
        <v>550</v>
      </c>
      <c r="C149" s="158"/>
    </row>
    <row r="150" spans="1:3" ht="12" customHeight="1" thickBot="1">
      <c r="A150" s="14" t="s">
        <v>551</v>
      </c>
      <c r="B150" s="8" t="s">
        <v>552</v>
      </c>
      <c r="C150" s="158"/>
    </row>
    <row r="151" spans="1:3" ht="12" customHeight="1" thickBot="1">
      <c r="A151" s="19" t="s">
        <v>25</v>
      </c>
      <c r="B151" s="91" t="s">
        <v>553</v>
      </c>
      <c r="C151" s="561"/>
    </row>
    <row r="152" spans="1:3" ht="12" customHeight="1" thickBot="1">
      <c r="A152" s="19" t="s">
        <v>26</v>
      </c>
      <c r="B152" s="91" t="s">
        <v>554</v>
      </c>
      <c r="C152" s="561"/>
    </row>
    <row r="153" spans="1:9" ht="15" customHeight="1" thickBot="1">
      <c r="A153" s="19" t="s">
        <v>27</v>
      </c>
      <c r="B153" s="91" t="s">
        <v>555</v>
      </c>
      <c r="C153" s="288">
        <f>+C129+C133+C140+C145+C151+C152</f>
        <v>136847</v>
      </c>
      <c r="F153" s="289"/>
      <c r="G153" s="290"/>
      <c r="H153" s="290"/>
      <c r="I153" s="290"/>
    </row>
    <row r="154" spans="1:3" s="277" customFormat="1" ht="12.75" customHeight="1" thickBot="1">
      <c r="A154" s="178" t="s">
        <v>28</v>
      </c>
      <c r="B154" s="258" t="s">
        <v>556</v>
      </c>
      <c r="C154" s="288">
        <f>+C128+C153</f>
        <v>2906829</v>
      </c>
    </row>
    <row r="155" ht="7.5" customHeight="1"/>
    <row r="156" spans="1:3" ht="15.75">
      <c r="A156" s="762" t="s">
        <v>335</v>
      </c>
      <c r="B156" s="762"/>
      <c r="C156" s="762"/>
    </row>
    <row r="157" spans="1:3" ht="15" customHeight="1" thickBot="1">
      <c r="A157" s="759" t="s">
        <v>135</v>
      </c>
      <c r="B157" s="759"/>
      <c r="C157" s="189" t="s">
        <v>182</v>
      </c>
    </row>
    <row r="158" spans="1:4" ht="13.5" customHeight="1" thickBot="1">
      <c r="A158" s="19">
        <v>1</v>
      </c>
      <c r="B158" s="28" t="s">
        <v>557</v>
      </c>
      <c r="C158" s="180">
        <f>+C62-C128</f>
        <v>-275832</v>
      </c>
      <c r="D158" s="291"/>
    </row>
    <row r="159" spans="1:3" ht="27.75" customHeight="1" thickBot="1">
      <c r="A159" s="19" t="s">
        <v>19</v>
      </c>
      <c r="B159" s="28" t="s">
        <v>558</v>
      </c>
      <c r="C159" s="180">
        <f>+C86-C153</f>
        <v>275832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18/2016.(VI.27.)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1">
    <tabColor rgb="FF92D050"/>
  </sheetPr>
  <dimension ref="A1:K158"/>
  <sheetViews>
    <sheetView zoomScaleSheetLayoutView="85" workbookViewId="0" topLeftCell="A136">
      <selection activeCell="C98" sqref="C98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25.00390625" style="328" customWidth="1"/>
    <col min="4" max="16384" width="9.375" style="2" customWidth="1"/>
  </cols>
  <sheetData>
    <row r="1" spans="1:3" s="1" customFormat="1" ht="16.5" customHeight="1" thickBot="1">
      <c r="A1" s="131"/>
      <c r="B1" s="133"/>
      <c r="C1" s="156"/>
    </row>
    <row r="2" spans="1:3" s="63" customFormat="1" ht="21" customHeight="1">
      <c r="A2" s="268" t="s">
        <v>65</v>
      </c>
      <c r="B2" s="236" t="s">
        <v>177</v>
      </c>
      <c r="C2" s="238" t="s">
        <v>54</v>
      </c>
    </row>
    <row r="3" spans="1:3" s="63" customFormat="1" ht="16.5" thickBot="1">
      <c r="A3" s="134" t="s">
        <v>171</v>
      </c>
      <c r="B3" s="237" t="s">
        <v>360</v>
      </c>
      <c r="C3" s="565" t="s">
        <v>54</v>
      </c>
    </row>
    <row r="4" spans="1:3" s="6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239" t="s">
        <v>57</v>
      </c>
    </row>
    <row r="6" spans="1:3" s="53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53" customFormat="1" ht="15.75" customHeight="1" thickBot="1">
      <c r="A7" s="139"/>
      <c r="B7" s="140" t="s">
        <v>58</v>
      </c>
      <c r="C7" s="240"/>
    </row>
    <row r="8" spans="1:3" s="53" customFormat="1" ht="12" customHeight="1" thickBot="1">
      <c r="A8" s="35" t="s">
        <v>18</v>
      </c>
      <c r="B8" s="20" t="s">
        <v>207</v>
      </c>
      <c r="C8" s="180">
        <f>+C9+C10+C11+C12+C13+C14</f>
        <v>1112939</v>
      </c>
    </row>
    <row r="9" spans="1:3" s="65" customFormat="1" ht="12" customHeight="1">
      <c r="A9" s="294" t="s">
        <v>100</v>
      </c>
      <c r="B9" s="278" t="s">
        <v>208</v>
      </c>
      <c r="C9" s="318">
        <v>231988</v>
      </c>
    </row>
    <row r="10" spans="1:3" s="66" customFormat="1" ht="12" customHeight="1">
      <c r="A10" s="295" t="s">
        <v>101</v>
      </c>
      <c r="B10" s="279" t="s">
        <v>209</v>
      </c>
      <c r="C10" s="184">
        <v>217885</v>
      </c>
    </row>
    <row r="11" spans="1:3" s="66" customFormat="1" ht="12" customHeight="1">
      <c r="A11" s="295" t="s">
        <v>102</v>
      </c>
      <c r="B11" s="279" t="s">
        <v>210</v>
      </c>
      <c r="C11" s="727">
        <v>530635</v>
      </c>
    </row>
    <row r="12" spans="1:3" s="66" customFormat="1" ht="12" customHeight="1">
      <c r="A12" s="295" t="s">
        <v>103</v>
      </c>
      <c r="B12" s="279" t="s">
        <v>211</v>
      </c>
      <c r="C12" s="184">
        <v>26943</v>
      </c>
    </row>
    <row r="13" spans="1:3" s="66" customFormat="1" ht="12" customHeight="1">
      <c r="A13" s="295" t="s">
        <v>130</v>
      </c>
      <c r="B13" s="279" t="s">
        <v>569</v>
      </c>
      <c r="C13" s="727">
        <v>105488</v>
      </c>
    </row>
    <row r="14" spans="1:3" s="65" customFormat="1" ht="12" customHeight="1" thickBot="1">
      <c r="A14" s="296" t="s">
        <v>104</v>
      </c>
      <c r="B14" s="280" t="s">
        <v>509</v>
      </c>
      <c r="C14" s="181"/>
    </row>
    <row r="15" spans="1:3" s="65" customFormat="1" ht="12" customHeight="1" thickBot="1">
      <c r="A15" s="35" t="s">
        <v>19</v>
      </c>
      <c r="B15" s="175" t="s">
        <v>212</v>
      </c>
      <c r="C15" s="180">
        <f>+C16+C17+C18+C19+C20</f>
        <v>584748</v>
      </c>
    </row>
    <row r="16" spans="1:3" s="65" customFormat="1" ht="12" customHeight="1">
      <c r="A16" s="294" t="s">
        <v>106</v>
      </c>
      <c r="B16" s="278" t="s">
        <v>213</v>
      </c>
      <c r="C16" s="182"/>
    </row>
    <row r="17" spans="1:3" s="65" customFormat="1" ht="12" customHeight="1">
      <c r="A17" s="295" t="s">
        <v>107</v>
      </c>
      <c r="B17" s="279" t="s">
        <v>214</v>
      </c>
      <c r="C17" s="181"/>
    </row>
    <row r="18" spans="1:3" s="65" customFormat="1" ht="12" customHeight="1">
      <c r="A18" s="295" t="s">
        <v>108</v>
      </c>
      <c r="B18" s="279" t="s">
        <v>383</v>
      </c>
      <c r="C18" s="181"/>
    </row>
    <row r="19" spans="1:3" s="65" customFormat="1" ht="12" customHeight="1">
      <c r="A19" s="295" t="s">
        <v>109</v>
      </c>
      <c r="B19" s="279" t="s">
        <v>384</v>
      </c>
      <c r="C19" s="181"/>
    </row>
    <row r="20" spans="1:3" s="65" customFormat="1" ht="12" customHeight="1">
      <c r="A20" s="295" t="s">
        <v>110</v>
      </c>
      <c r="B20" s="279" t="s">
        <v>215</v>
      </c>
      <c r="C20" s="184">
        <v>584748</v>
      </c>
    </row>
    <row r="21" spans="1:3" s="66" customFormat="1" ht="12" customHeight="1" thickBot="1">
      <c r="A21" s="296" t="s">
        <v>119</v>
      </c>
      <c r="B21" s="280" t="s">
        <v>216</v>
      </c>
      <c r="C21" s="267"/>
    </row>
    <row r="22" spans="1:3" s="66" customFormat="1" ht="12" customHeight="1" thickBot="1">
      <c r="A22" s="35" t="s">
        <v>20</v>
      </c>
      <c r="B22" s="20" t="s">
        <v>217</v>
      </c>
      <c r="C22" s="180">
        <f>+C23+C24+C25+C26+C27</f>
        <v>16508</v>
      </c>
    </row>
    <row r="23" spans="1:3" s="66" customFormat="1" ht="12" customHeight="1">
      <c r="A23" s="294" t="s">
        <v>89</v>
      </c>
      <c r="B23" s="278" t="s">
        <v>218</v>
      </c>
      <c r="C23" s="318">
        <v>750</v>
      </c>
    </row>
    <row r="24" spans="1:3" s="65" customFormat="1" ht="12" customHeight="1">
      <c r="A24" s="295" t="s">
        <v>90</v>
      </c>
      <c r="B24" s="279" t="s">
        <v>219</v>
      </c>
      <c r="C24" s="184"/>
    </row>
    <row r="25" spans="1:3" s="66" customFormat="1" ht="12" customHeight="1">
      <c r="A25" s="295" t="s">
        <v>91</v>
      </c>
      <c r="B25" s="279" t="s">
        <v>385</v>
      </c>
      <c r="C25" s="184"/>
    </row>
    <row r="26" spans="1:3" s="66" customFormat="1" ht="12" customHeight="1">
      <c r="A26" s="295" t="s">
        <v>92</v>
      </c>
      <c r="B26" s="279" t="s">
        <v>386</v>
      </c>
      <c r="C26" s="184"/>
    </row>
    <row r="27" spans="1:3" s="66" customFormat="1" ht="12" customHeight="1">
      <c r="A27" s="295" t="s">
        <v>142</v>
      </c>
      <c r="B27" s="279" t="s">
        <v>220</v>
      </c>
      <c r="C27" s="184">
        <v>15758</v>
      </c>
    </row>
    <row r="28" spans="1:3" s="66" customFormat="1" ht="12" customHeight="1" thickBot="1">
      <c r="A28" s="296" t="s">
        <v>143</v>
      </c>
      <c r="B28" s="280" t="s">
        <v>221</v>
      </c>
      <c r="C28" s="267"/>
    </row>
    <row r="29" spans="1:3" s="66" customFormat="1" ht="12" customHeight="1" thickBot="1">
      <c r="A29" s="35" t="s">
        <v>144</v>
      </c>
      <c r="B29" s="20" t="s">
        <v>222</v>
      </c>
      <c r="C29" s="185">
        <f>+C30+C34+C35+C36</f>
        <v>303760</v>
      </c>
    </row>
    <row r="30" spans="1:3" s="66" customFormat="1" ht="12" customHeight="1">
      <c r="A30" s="294" t="s">
        <v>223</v>
      </c>
      <c r="B30" s="278" t="s">
        <v>570</v>
      </c>
      <c r="C30" s="273">
        <f>SUM(C31:C33)</f>
        <v>263940</v>
      </c>
    </row>
    <row r="31" spans="1:3" s="66" customFormat="1" ht="12" customHeight="1">
      <c r="A31" s="295" t="s">
        <v>224</v>
      </c>
      <c r="B31" s="279" t="s">
        <v>229</v>
      </c>
      <c r="C31" s="181">
        <v>72800</v>
      </c>
    </row>
    <row r="32" spans="1:3" s="66" customFormat="1" ht="12" customHeight="1">
      <c r="A32" s="295" t="s">
        <v>225</v>
      </c>
      <c r="B32" s="279" t="s">
        <v>623</v>
      </c>
      <c r="C32" s="181">
        <v>191000</v>
      </c>
    </row>
    <row r="33" spans="1:3" s="66" customFormat="1" ht="12" customHeight="1">
      <c r="A33" s="295" t="s">
        <v>511</v>
      </c>
      <c r="B33" s="279" t="s">
        <v>620</v>
      </c>
      <c r="C33" s="184">
        <v>140</v>
      </c>
    </row>
    <row r="34" spans="1:3" s="66" customFormat="1" ht="12" customHeight="1">
      <c r="A34" s="295" t="s">
        <v>226</v>
      </c>
      <c r="B34" s="279" t="s">
        <v>231</v>
      </c>
      <c r="C34" s="181">
        <v>26200</v>
      </c>
    </row>
    <row r="35" spans="1:3" s="66" customFormat="1" ht="12" customHeight="1">
      <c r="A35" s="295" t="s">
        <v>227</v>
      </c>
      <c r="B35" s="279" t="s">
        <v>232</v>
      </c>
      <c r="C35" s="181">
        <v>5620</v>
      </c>
    </row>
    <row r="36" spans="1:3" s="66" customFormat="1" ht="12" customHeight="1" thickBot="1">
      <c r="A36" s="296" t="s">
        <v>228</v>
      </c>
      <c r="B36" s="280" t="s">
        <v>233</v>
      </c>
      <c r="C36" s="267">
        <v>8000</v>
      </c>
    </row>
    <row r="37" spans="1:3" s="66" customFormat="1" ht="12" customHeight="1" thickBot="1">
      <c r="A37" s="35" t="s">
        <v>22</v>
      </c>
      <c r="B37" s="20" t="s">
        <v>513</v>
      </c>
      <c r="C37" s="180">
        <f>SUM(C38:C48)</f>
        <v>46136</v>
      </c>
    </row>
    <row r="38" spans="1:3" s="66" customFormat="1" ht="12" customHeight="1">
      <c r="A38" s="294" t="s">
        <v>93</v>
      </c>
      <c r="B38" s="278" t="s">
        <v>236</v>
      </c>
      <c r="C38" s="318">
        <v>12000</v>
      </c>
    </row>
    <row r="39" spans="1:3" s="66" customFormat="1" ht="12" customHeight="1">
      <c r="A39" s="295" t="s">
        <v>94</v>
      </c>
      <c r="B39" s="279" t="s">
        <v>237</v>
      </c>
      <c r="C39" s="184">
        <v>17170</v>
      </c>
    </row>
    <row r="40" spans="1:3" s="66" customFormat="1" ht="12" customHeight="1">
      <c r="A40" s="295" t="s">
        <v>95</v>
      </c>
      <c r="B40" s="279" t="s">
        <v>238</v>
      </c>
      <c r="C40" s="184">
        <v>8027</v>
      </c>
    </row>
    <row r="41" spans="1:3" s="66" customFormat="1" ht="12" customHeight="1">
      <c r="A41" s="295" t="s">
        <v>146</v>
      </c>
      <c r="B41" s="279" t="s">
        <v>239</v>
      </c>
      <c r="C41" s="184">
        <v>376</v>
      </c>
    </row>
    <row r="42" spans="1:3" s="66" customFormat="1" ht="12" customHeight="1">
      <c r="A42" s="295" t="s">
        <v>147</v>
      </c>
      <c r="B42" s="279" t="s">
        <v>240</v>
      </c>
      <c r="C42" s="184"/>
    </row>
    <row r="43" spans="1:3" s="66" customFormat="1" ht="12" customHeight="1">
      <c r="A43" s="295" t="s">
        <v>148</v>
      </c>
      <c r="B43" s="279" t="s">
        <v>241</v>
      </c>
      <c r="C43" s="184">
        <v>7753</v>
      </c>
    </row>
    <row r="44" spans="1:3" s="66" customFormat="1" ht="12" customHeight="1">
      <c r="A44" s="295" t="s">
        <v>149</v>
      </c>
      <c r="B44" s="279" t="s">
        <v>242</v>
      </c>
      <c r="C44" s="184"/>
    </row>
    <row r="45" spans="1:3" s="66" customFormat="1" ht="12" customHeight="1">
      <c r="A45" s="295" t="s">
        <v>150</v>
      </c>
      <c r="B45" s="279" t="s">
        <v>243</v>
      </c>
      <c r="C45" s="184">
        <v>10</v>
      </c>
    </row>
    <row r="46" spans="1:3" s="66" customFormat="1" ht="12" customHeight="1">
      <c r="A46" s="295" t="s">
        <v>234</v>
      </c>
      <c r="B46" s="279" t="s">
        <v>244</v>
      </c>
      <c r="C46" s="184"/>
    </row>
    <row r="47" spans="1:3" s="66" customFormat="1" ht="12" customHeight="1">
      <c r="A47" s="296" t="s">
        <v>235</v>
      </c>
      <c r="B47" s="280" t="s">
        <v>514</v>
      </c>
      <c r="C47" s="267"/>
    </row>
    <row r="48" spans="1:3" s="66" customFormat="1" ht="12" customHeight="1" thickBot="1">
      <c r="A48" s="296" t="s">
        <v>515</v>
      </c>
      <c r="B48" s="280" t="s">
        <v>245</v>
      </c>
      <c r="C48" s="267">
        <v>800</v>
      </c>
    </row>
    <row r="49" spans="1:3" s="66" customFormat="1" ht="12" customHeight="1" thickBot="1">
      <c r="A49" s="35" t="s">
        <v>23</v>
      </c>
      <c r="B49" s="20" t="s">
        <v>246</v>
      </c>
      <c r="C49" s="180">
        <f>SUM(C50:C54)</f>
        <v>2774</v>
      </c>
    </row>
    <row r="50" spans="1:3" s="66" customFormat="1" ht="12" customHeight="1">
      <c r="A50" s="294" t="s">
        <v>96</v>
      </c>
      <c r="B50" s="278" t="s">
        <v>250</v>
      </c>
      <c r="C50" s="318"/>
    </row>
    <row r="51" spans="1:3" s="66" customFormat="1" ht="12" customHeight="1">
      <c r="A51" s="295" t="s">
        <v>97</v>
      </c>
      <c r="B51" s="279" t="s">
        <v>251</v>
      </c>
      <c r="C51" s="184">
        <v>2774</v>
      </c>
    </row>
    <row r="52" spans="1:3" s="66" customFormat="1" ht="12" customHeight="1">
      <c r="A52" s="295" t="s">
        <v>247</v>
      </c>
      <c r="B52" s="279" t="s">
        <v>252</v>
      </c>
      <c r="C52" s="184"/>
    </row>
    <row r="53" spans="1:3" s="66" customFormat="1" ht="12" customHeight="1">
      <c r="A53" s="295" t="s">
        <v>248</v>
      </c>
      <c r="B53" s="279" t="s">
        <v>253</v>
      </c>
      <c r="C53" s="184"/>
    </row>
    <row r="54" spans="1:3" s="66" customFormat="1" ht="12" customHeight="1" thickBot="1">
      <c r="A54" s="296" t="s">
        <v>249</v>
      </c>
      <c r="B54" s="280" t="s">
        <v>254</v>
      </c>
      <c r="C54" s="267"/>
    </row>
    <row r="55" spans="1:3" s="66" customFormat="1" ht="12" customHeight="1" thickBot="1">
      <c r="A55" s="35" t="s">
        <v>151</v>
      </c>
      <c r="B55" s="20" t="s">
        <v>255</v>
      </c>
      <c r="C55" s="180">
        <f>SUM(C56:C58)</f>
        <v>16253</v>
      </c>
    </row>
    <row r="56" spans="1:3" s="66" customFormat="1" ht="12" customHeight="1">
      <c r="A56" s="294" t="s">
        <v>98</v>
      </c>
      <c r="B56" s="278" t="s">
        <v>256</v>
      </c>
      <c r="C56" s="182"/>
    </row>
    <row r="57" spans="1:3" s="66" customFormat="1" ht="12" customHeight="1">
      <c r="A57" s="295" t="s">
        <v>99</v>
      </c>
      <c r="B57" s="279" t="s">
        <v>387</v>
      </c>
      <c r="C57" s="184">
        <v>3366</v>
      </c>
    </row>
    <row r="58" spans="1:3" s="66" customFormat="1" ht="12" customHeight="1">
      <c r="A58" s="295" t="s">
        <v>259</v>
      </c>
      <c r="B58" s="279" t="s">
        <v>257</v>
      </c>
      <c r="C58" s="184">
        <v>12887</v>
      </c>
    </row>
    <row r="59" spans="1:3" s="66" customFormat="1" ht="12" customHeight="1" thickBot="1">
      <c r="A59" s="296" t="s">
        <v>260</v>
      </c>
      <c r="B59" s="280" t="s">
        <v>258</v>
      </c>
      <c r="C59" s="183"/>
    </row>
    <row r="60" spans="1:3" s="66" customFormat="1" ht="12" customHeight="1" thickBot="1">
      <c r="A60" s="35" t="s">
        <v>25</v>
      </c>
      <c r="B60" s="175" t="s">
        <v>261</v>
      </c>
      <c r="C60" s="180">
        <f>SUM(C61:C63)</f>
        <v>0</v>
      </c>
    </row>
    <row r="61" spans="1:3" s="66" customFormat="1" ht="12" customHeight="1">
      <c r="A61" s="294" t="s">
        <v>152</v>
      </c>
      <c r="B61" s="278" t="s">
        <v>263</v>
      </c>
      <c r="C61" s="184"/>
    </row>
    <row r="62" spans="1:3" s="66" customFormat="1" ht="12" customHeight="1">
      <c r="A62" s="295" t="s">
        <v>153</v>
      </c>
      <c r="B62" s="279" t="s">
        <v>388</v>
      </c>
      <c r="C62" s="184"/>
    </row>
    <row r="63" spans="1:3" s="66" customFormat="1" ht="12" customHeight="1">
      <c r="A63" s="295" t="s">
        <v>183</v>
      </c>
      <c r="B63" s="279" t="s">
        <v>264</v>
      </c>
      <c r="C63" s="184"/>
    </row>
    <row r="64" spans="1:3" s="66" customFormat="1" ht="12" customHeight="1" thickBot="1">
      <c r="A64" s="296" t="s">
        <v>262</v>
      </c>
      <c r="B64" s="280" t="s">
        <v>265</v>
      </c>
      <c r="C64" s="184"/>
    </row>
    <row r="65" spans="1:3" s="66" customFormat="1" ht="12" customHeight="1" thickBot="1">
      <c r="A65" s="35" t="s">
        <v>26</v>
      </c>
      <c r="B65" s="20" t="s">
        <v>266</v>
      </c>
      <c r="C65" s="185">
        <f>+C8+C15+C22+C29+C37+C49+C55+C60</f>
        <v>2083118</v>
      </c>
    </row>
    <row r="66" spans="1:3" s="66" customFormat="1" ht="12" customHeight="1" thickBot="1">
      <c r="A66" s="297" t="s">
        <v>356</v>
      </c>
      <c r="B66" s="175" t="s">
        <v>268</v>
      </c>
      <c r="C66" s="180">
        <f>SUM(C67:C69)</f>
        <v>150000</v>
      </c>
    </row>
    <row r="67" spans="1:3" s="66" customFormat="1" ht="12" customHeight="1">
      <c r="A67" s="294" t="s">
        <v>299</v>
      </c>
      <c r="B67" s="278" t="s">
        <v>269</v>
      </c>
      <c r="C67" s="727">
        <v>50000</v>
      </c>
    </row>
    <row r="68" spans="1:3" s="66" customFormat="1" ht="12" customHeight="1">
      <c r="A68" s="295" t="s">
        <v>308</v>
      </c>
      <c r="B68" s="279" t="s">
        <v>270</v>
      </c>
      <c r="C68" s="184">
        <v>100000</v>
      </c>
    </row>
    <row r="69" spans="1:3" s="66" customFormat="1" ht="12" customHeight="1" thickBot="1">
      <c r="A69" s="296" t="s">
        <v>309</v>
      </c>
      <c r="B69" s="281" t="s">
        <v>271</v>
      </c>
      <c r="C69" s="184"/>
    </row>
    <row r="70" spans="1:3" s="66" customFormat="1" ht="12" customHeight="1" thickBot="1">
      <c r="A70" s="297" t="s">
        <v>272</v>
      </c>
      <c r="B70" s="175" t="s">
        <v>273</v>
      </c>
      <c r="C70" s="180">
        <f>SUM(C71:C74)</f>
        <v>0</v>
      </c>
    </row>
    <row r="71" spans="1:3" s="66" customFormat="1" ht="12" customHeight="1">
      <c r="A71" s="294" t="s">
        <v>131</v>
      </c>
      <c r="B71" s="278" t="s">
        <v>274</v>
      </c>
      <c r="C71" s="184"/>
    </row>
    <row r="72" spans="1:3" s="66" customFormat="1" ht="12" customHeight="1">
      <c r="A72" s="295" t="s">
        <v>132</v>
      </c>
      <c r="B72" s="279" t="s">
        <v>275</v>
      </c>
      <c r="C72" s="184"/>
    </row>
    <row r="73" spans="1:3" s="66" customFormat="1" ht="12" customHeight="1">
      <c r="A73" s="295" t="s">
        <v>300</v>
      </c>
      <c r="B73" s="279" t="s">
        <v>276</v>
      </c>
      <c r="C73" s="184"/>
    </row>
    <row r="74" spans="1:3" s="66" customFormat="1" ht="12" customHeight="1" thickBot="1">
      <c r="A74" s="296" t="s">
        <v>301</v>
      </c>
      <c r="B74" s="280" t="s">
        <v>277</v>
      </c>
      <c r="C74" s="184"/>
    </row>
    <row r="75" spans="1:3" s="66" customFormat="1" ht="12" customHeight="1" thickBot="1">
      <c r="A75" s="297" t="s">
        <v>278</v>
      </c>
      <c r="B75" s="175" t="s">
        <v>279</v>
      </c>
      <c r="C75" s="180">
        <f>SUM(C76:C77)</f>
        <v>254955</v>
      </c>
    </row>
    <row r="76" spans="1:3" s="66" customFormat="1" ht="12" customHeight="1">
      <c r="A76" s="294" t="s">
        <v>302</v>
      </c>
      <c r="B76" s="278" t="s">
        <v>280</v>
      </c>
      <c r="C76" s="184">
        <v>254955</v>
      </c>
    </row>
    <row r="77" spans="1:3" s="66" customFormat="1" ht="12" customHeight="1" thickBot="1">
      <c r="A77" s="296" t="s">
        <v>303</v>
      </c>
      <c r="B77" s="280" t="s">
        <v>281</v>
      </c>
      <c r="C77" s="184"/>
    </row>
    <row r="78" spans="1:3" s="65" customFormat="1" ht="12" customHeight="1" thickBot="1">
      <c r="A78" s="297" t="s">
        <v>282</v>
      </c>
      <c r="B78" s="175" t="s">
        <v>283</v>
      </c>
      <c r="C78" s="180">
        <f>SUM(C79:C81)</f>
        <v>0</v>
      </c>
    </row>
    <row r="79" spans="1:3" s="66" customFormat="1" ht="12" customHeight="1">
      <c r="A79" s="294" t="s">
        <v>304</v>
      </c>
      <c r="B79" s="278" t="s">
        <v>284</v>
      </c>
      <c r="C79" s="184"/>
    </row>
    <row r="80" spans="1:3" s="66" customFormat="1" ht="12" customHeight="1">
      <c r="A80" s="295" t="s">
        <v>305</v>
      </c>
      <c r="B80" s="279" t="s">
        <v>285</v>
      </c>
      <c r="C80" s="184"/>
    </row>
    <row r="81" spans="1:3" s="66" customFormat="1" ht="12" customHeight="1" thickBot="1">
      <c r="A81" s="296" t="s">
        <v>306</v>
      </c>
      <c r="B81" s="280" t="s">
        <v>286</v>
      </c>
      <c r="C81" s="184"/>
    </row>
    <row r="82" spans="1:3" s="66" customFormat="1" ht="12" customHeight="1" thickBot="1">
      <c r="A82" s="297" t="s">
        <v>287</v>
      </c>
      <c r="B82" s="175" t="s">
        <v>307</v>
      </c>
      <c r="C82" s="180">
        <f>SUM(C83:C86)</f>
        <v>0</v>
      </c>
    </row>
    <row r="83" spans="1:3" s="66" customFormat="1" ht="12" customHeight="1">
      <c r="A83" s="298" t="s">
        <v>288</v>
      </c>
      <c r="B83" s="278" t="s">
        <v>289</v>
      </c>
      <c r="C83" s="184"/>
    </row>
    <row r="84" spans="1:3" s="66" customFormat="1" ht="12" customHeight="1">
      <c r="A84" s="299" t="s">
        <v>290</v>
      </c>
      <c r="B84" s="279" t="s">
        <v>291</v>
      </c>
      <c r="C84" s="184"/>
    </row>
    <row r="85" spans="1:3" s="66" customFormat="1" ht="12" customHeight="1">
      <c r="A85" s="299" t="s">
        <v>292</v>
      </c>
      <c r="B85" s="279" t="s">
        <v>293</v>
      </c>
      <c r="C85" s="184"/>
    </row>
    <row r="86" spans="1:3" s="65" customFormat="1" ht="12" customHeight="1" thickBot="1">
      <c r="A86" s="300" t="s">
        <v>294</v>
      </c>
      <c r="B86" s="280" t="s">
        <v>295</v>
      </c>
      <c r="C86" s="184"/>
    </row>
    <row r="87" spans="1:3" s="65" customFormat="1" ht="12" customHeight="1" thickBot="1">
      <c r="A87" s="297" t="s">
        <v>296</v>
      </c>
      <c r="B87" s="175" t="s">
        <v>518</v>
      </c>
      <c r="C87" s="319"/>
    </row>
    <row r="88" spans="1:3" s="65" customFormat="1" ht="12" customHeight="1" thickBot="1">
      <c r="A88" s="297" t="s">
        <v>571</v>
      </c>
      <c r="B88" s="175" t="s">
        <v>297</v>
      </c>
      <c r="C88" s="319"/>
    </row>
    <row r="89" spans="1:3" s="65" customFormat="1" ht="12" customHeight="1" thickBot="1">
      <c r="A89" s="297" t="s">
        <v>572</v>
      </c>
      <c r="B89" s="285" t="s">
        <v>519</v>
      </c>
      <c r="C89" s="185">
        <f>+C66+C70+C75+C78+C82+C88+C87</f>
        <v>404955</v>
      </c>
    </row>
    <row r="90" spans="1:3" s="65" customFormat="1" ht="12" customHeight="1" thickBot="1">
      <c r="A90" s="301" t="s">
        <v>573</v>
      </c>
      <c r="B90" s="286" t="s">
        <v>574</v>
      </c>
      <c r="C90" s="185">
        <f>+C65+C89</f>
        <v>2488073</v>
      </c>
    </row>
    <row r="91" spans="1:3" s="66" customFormat="1" ht="15" customHeight="1" thickBot="1">
      <c r="A91" s="145"/>
      <c r="B91" s="146"/>
      <c r="C91" s="245"/>
    </row>
    <row r="92" spans="1:3" s="53" customFormat="1" ht="16.5" customHeight="1" thickBot="1">
      <c r="A92" s="149"/>
      <c r="B92" s="150" t="s">
        <v>59</v>
      </c>
      <c r="C92" s="247"/>
    </row>
    <row r="93" spans="1:3" s="67" customFormat="1" ht="12" customHeight="1" thickBot="1">
      <c r="A93" s="270" t="s">
        <v>18</v>
      </c>
      <c r="B93" s="29" t="s">
        <v>585</v>
      </c>
      <c r="C93" s="179">
        <f>+C94+C95+C96+C97+C98+C111</f>
        <v>1108518</v>
      </c>
    </row>
    <row r="94" spans="1:3" ht="12" customHeight="1">
      <c r="A94" s="302" t="s">
        <v>100</v>
      </c>
      <c r="B94" s="9" t="s">
        <v>49</v>
      </c>
      <c r="C94" s="728">
        <v>484867</v>
      </c>
    </row>
    <row r="95" spans="1:3" ht="12" customHeight="1">
      <c r="A95" s="295" t="s">
        <v>101</v>
      </c>
      <c r="B95" s="7" t="s">
        <v>154</v>
      </c>
      <c r="C95" s="727">
        <v>69803</v>
      </c>
    </row>
    <row r="96" spans="1:3" ht="12" customHeight="1">
      <c r="A96" s="295" t="s">
        <v>102</v>
      </c>
      <c r="B96" s="7" t="s">
        <v>129</v>
      </c>
      <c r="C96" s="729">
        <v>235825</v>
      </c>
    </row>
    <row r="97" spans="1:5" ht="12" customHeight="1">
      <c r="A97" s="295" t="s">
        <v>103</v>
      </c>
      <c r="B97" s="10" t="s">
        <v>155</v>
      </c>
      <c r="C97" s="267">
        <v>52365</v>
      </c>
      <c r="E97" s="713"/>
    </row>
    <row r="98" spans="1:3" ht="12" customHeight="1">
      <c r="A98" s="295" t="s">
        <v>114</v>
      </c>
      <c r="B98" s="18" t="s">
        <v>156</v>
      </c>
      <c r="C98" s="729">
        <v>176964</v>
      </c>
    </row>
    <row r="99" spans="1:3" ht="12" customHeight="1">
      <c r="A99" s="295" t="s">
        <v>104</v>
      </c>
      <c r="B99" s="7" t="s">
        <v>575</v>
      </c>
      <c r="C99" s="267">
        <v>6599</v>
      </c>
    </row>
    <row r="100" spans="1:3" ht="12" customHeight="1">
      <c r="A100" s="295" t="s">
        <v>105</v>
      </c>
      <c r="B100" s="95" t="s">
        <v>523</v>
      </c>
      <c r="C100" s="267"/>
    </row>
    <row r="101" spans="1:3" ht="12" customHeight="1">
      <c r="A101" s="295" t="s">
        <v>115</v>
      </c>
      <c r="B101" s="95" t="s">
        <v>524</v>
      </c>
      <c r="C101" s="267"/>
    </row>
    <row r="102" spans="1:3" ht="12" customHeight="1">
      <c r="A102" s="295" t="s">
        <v>116</v>
      </c>
      <c r="B102" s="95" t="s">
        <v>313</v>
      </c>
      <c r="C102" s="267"/>
    </row>
    <row r="103" spans="1:3" ht="12" customHeight="1">
      <c r="A103" s="295" t="s">
        <v>117</v>
      </c>
      <c r="B103" s="96" t="s">
        <v>314</v>
      </c>
      <c r="C103" s="267"/>
    </row>
    <row r="104" spans="1:3" ht="12" customHeight="1">
      <c r="A104" s="295" t="s">
        <v>118</v>
      </c>
      <c r="B104" s="96" t="s">
        <v>315</v>
      </c>
      <c r="C104" s="267"/>
    </row>
    <row r="105" spans="1:3" ht="12" customHeight="1">
      <c r="A105" s="295" t="s">
        <v>120</v>
      </c>
      <c r="B105" s="95" t="s">
        <v>316</v>
      </c>
      <c r="C105" s="729">
        <v>113291</v>
      </c>
    </row>
    <row r="106" spans="1:3" ht="12" customHeight="1">
      <c r="A106" s="295" t="s">
        <v>157</v>
      </c>
      <c r="B106" s="95" t="s">
        <v>317</v>
      </c>
      <c r="C106" s="267"/>
    </row>
    <row r="107" spans="1:3" ht="12" customHeight="1">
      <c r="A107" s="295" t="s">
        <v>311</v>
      </c>
      <c r="B107" s="96" t="s">
        <v>318</v>
      </c>
      <c r="C107" s="267"/>
    </row>
    <row r="108" spans="1:3" ht="12" customHeight="1">
      <c r="A108" s="303" t="s">
        <v>312</v>
      </c>
      <c r="B108" s="97" t="s">
        <v>319</v>
      </c>
      <c r="C108" s="267"/>
    </row>
    <row r="109" spans="1:3" ht="12" customHeight="1">
      <c r="A109" s="295" t="s">
        <v>525</v>
      </c>
      <c r="B109" s="97" t="s">
        <v>320</v>
      </c>
      <c r="C109" s="267"/>
    </row>
    <row r="110" spans="1:3" ht="12" customHeight="1">
      <c r="A110" s="295" t="s">
        <v>526</v>
      </c>
      <c r="B110" s="96" t="s">
        <v>321</v>
      </c>
      <c r="C110" s="727">
        <v>57074</v>
      </c>
    </row>
    <row r="111" spans="1:3" ht="12" customHeight="1">
      <c r="A111" s="295" t="s">
        <v>527</v>
      </c>
      <c r="B111" s="10" t="s">
        <v>50</v>
      </c>
      <c r="C111" s="184">
        <f>SUM(C112:C113)</f>
        <v>88694</v>
      </c>
    </row>
    <row r="112" spans="1:3" ht="12" customHeight="1">
      <c r="A112" s="296" t="s">
        <v>528</v>
      </c>
      <c r="B112" s="7" t="s">
        <v>576</v>
      </c>
      <c r="C112" s="729">
        <v>3983</v>
      </c>
    </row>
    <row r="113" spans="1:3" ht="12" customHeight="1" thickBot="1">
      <c r="A113" s="304" t="s">
        <v>530</v>
      </c>
      <c r="B113" s="98" t="s">
        <v>577</v>
      </c>
      <c r="C113" s="730">
        <v>84711</v>
      </c>
    </row>
    <row r="114" spans="1:3" ht="12" customHeight="1" thickBot="1">
      <c r="A114" s="35" t="s">
        <v>19</v>
      </c>
      <c r="B114" s="28" t="s">
        <v>322</v>
      </c>
      <c r="C114" s="180">
        <f>+C115+C117+C119</f>
        <v>87667</v>
      </c>
    </row>
    <row r="115" spans="1:3" ht="12" customHeight="1">
      <c r="A115" s="294" t="s">
        <v>106</v>
      </c>
      <c r="B115" s="7" t="s">
        <v>181</v>
      </c>
      <c r="C115" s="318">
        <v>44725</v>
      </c>
    </row>
    <row r="116" spans="1:3" ht="12" customHeight="1">
      <c r="A116" s="294" t="s">
        <v>107</v>
      </c>
      <c r="B116" s="11" t="s">
        <v>326</v>
      </c>
      <c r="C116" s="318"/>
    </row>
    <row r="117" spans="1:3" ht="12" customHeight="1">
      <c r="A117" s="294" t="s">
        <v>108</v>
      </c>
      <c r="B117" s="11" t="s">
        <v>158</v>
      </c>
      <c r="C117" s="184">
        <v>32597</v>
      </c>
    </row>
    <row r="118" spans="1:3" ht="12" customHeight="1">
      <c r="A118" s="294" t="s">
        <v>109</v>
      </c>
      <c r="B118" s="11" t="s">
        <v>327</v>
      </c>
      <c r="C118" s="597"/>
    </row>
    <row r="119" spans="1:3" ht="12" customHeight="1">
      <c r="A119" s="294" t="s">
        <v>110</v>
      </c>
      <c r="B119" s="177" t="s">
        <v>184</v>
      </c>
      <c r="C119" s="597">
        <v>10345</v>
      </c>
    </row>
    <row r="120" spans="1:3" ht="12" customHeight="1">
      <c r="A120" s="294" t="s">
        <v>119</v>
      </c>
      <c r="B120" s="176" t="s">
        <v>389</v>
      </c>
      <c r="C120" s="597"/>
    </row>
    <row r="121" spans="1:3" ht="12" customHeight="1">
      <c r="A121" s="294" t="s">
        <v>121</v>
      </c>
      <c r="B121" s="274" t="s">
        <v>332</v>
      </c>
      <c r="C121" s="597"/>
    </row>
    <row r="122" spans="1:3" ht="12" customHeight="1">
      <c r="A122" s="294" t="s">
        <v>159</v>
      </c>
      <c r="B122" s="96" t="s">
        <v>315</v>
      </c>
      <c r="C122" s="597"/>
    </row>
    <row r="123" spans="1:3" ht="12" customHeight="1">
      <c r="A123" s="294" t="s">
        <v>160</v>
      </c>
      <c r="B123" s="96" t="s">
        <v>331</v>
      </c>
      <c r="C123" s="597"/>
    </row>
    <row r="124" spans="1:3" ht="12" customHeight="1">
      <c r="A124" s="294" t="s">
        <v>161</v>
      </c>
      <c r="B124" s="96" t="s">
        <v>330</v>
      </c>
      <c r="C124" s="597"/>
    </row>
    <row r="125" spans="1:3" ht="12" customHeight="1">
      <c r="A125" s="294" t="s">
        <v>323</v>
      </c>
      <c r="B125" s="96" t="s">
        <v>318</v>
      </c>
      <c r="C125" s="597"/>
    </row>
    <row r="126" spans="1:3" ht="12" customHeight="1">
      <c r="A126" s="294" t="s">
        <v>324</v>
      </c>
      <c r="B126" s="96" t="s">
        <v>329</v>
      </c>
      <c r="C126" s="597"/>
    </row>
    <row r="127" spans="1:3" ht="12" customHeight="1" thickBot="1">
      <c r="A127" s="303" t="s">
        <v>325</v>
      </c>
      <c r="B127" s="96" t="s">
        <v>328</v>
      </c>
      <c r="C127" s="635">
        <v>10345</v>
      </c>
    </row>
    <row r="128" spans="1:3" ht="12" customHeight="1" thickBot="1">
      <c r="A128" s="35" t="s">
        <v>20</v>
      </c>
      <c r="B128" s="91" t="s">
        <v>532</v>
      </c>
      <c r="C128" s="180">
        <f>+C93+C114</f>
        <v>1196185</v>
      </c>
    </row>
    <row r="129" spans="1:3" ht="12" customHeight="1" thickBot="1">
      <c r="A129" s="35" t="s">
        <v>21</v>
      </c>
      <c r="B129" s="91" t="s">
        <v>533</v>
      </c>
      <c r="C129" s="180">
        <f>+C130+C131+C132</f>
        <v>103545</v>
      </c>
    </row>
    <row r="130" spans="1:3" s="67" customFormat="1" ht="12" customHeight="1">
      <c r="A130" s="294" t="s">
        <v>223</v>
      </c>
      <c r="B130" s="8" t="s">
        <v>578</v>
      </c>
      <c r="C130" s="597">
        <v>3545</v>
      </c>
    </row>
    <row r="131" spans="1:3" ht="12" customHeight="1">
      <c r="A131" s="294" t="s">
        <v>226</v>
      </c>
      <c r="B131" s="8" t="s">
        <v>535</v>
      </c>
      <c r="C131" s="158">
        <v>100000</v>
      </c>
    </row>
    <row r="132" spans="1:3" ht="12" customHeight="1" thickBot="1">
      <c r="A132" s="303" t="s">
        <v>227</v>
      </c>
      <c r="B132" s="6" t="s">
        <v>579</v>
      </c>
      <c r="C132" s="158"/>
    </row>
    <row r="133" spans="1:3" ht="12" customHeight="1" thickBot="1">
      <c r="A133" s="35" t="s">
        <v>22</v>
      </c>
      <c r="B133" s="91" t="s">
        <v>537</v>
      </c>
      <c r="C133" s="180">
        <f>+C134+C135+C136+C137+C138+C139</f>
        <v>0</v>
      </c>
    </row>
    <row r="134" spans="1:3" ht="12" customHeight="1">
      <c r="A134" s="294" t="s">
        <v>93</v>
      </c>
      <c r="B134" s="8" t="s">
        <v>538</v>
      </c>
      <c r="C134" s="158"/>
    </row>
    <row r="135" spans="1:3" ht="12" customHeight="1">
      <c r="A135" s="294" t="s">
        <v>94</v>
      </c>
      <c r="B135" s="8" t="s">
        <v>539</v>
      </c>
      <c r="C135" s="158"/>
    </row>
    <row r="136" spans="1:3" ht="12" customHeight="1">
      <c r="A136" s="294" t="s">
        <v>95</v>
      </c>
      <c r="B136" s="8" t="s">
        <v>540</v>
      </c>
      <c r="C136" s="158"/>
    </row>
    <row r="137" spans="1:3" ht="12" customHeight="1">
      <c r="A137" s="294" t="s">
        <v>146</v>
      </c>
      <c r="B137" s="8" t="s">
        <v>580</v>
      </c>
      <c r="C137" s="158"/>
    </row>
    <row r="138" spans="1:3" ht="12" customHeight="1">
      <c r="A138" s="294" t="s">
        <v>147</v>
      </c>
      <c r="B138" s="8" t="s">
        <v>542</v>
      </c>
      <c r="C138" s="158"/>
    </row>
    <row r="139" spans="1:3" s="67" customFormat="1" ht="12" customHeight="1" thickBot="1">
      <c r="A139" s="303" t="s">
        <v>148</v>
      </c>
      <c r="B139" s="6" t="s">
        <v>543</v>
      </c>
      <c r="C139" s="158"/>
    </row>
    <row r="140" spans="1:11" ht="12" customHeight="1" thickBot="1">
      <c r="A140" s="35" t="s">
        <v>23</v>
      </c>
      <c r="B140" s="91" t="s">
        <v>581</v>
      </c>
      <c r="C140" s="185">
        <f>+C141+C142+C144+C145+C143</f>
        <v>33302</v>
      </c>
      <c r="K140" s="157"/>
    </row>
    <row r="141" spans="1:3" ht="12.75">
      <c r="A141" s="294" t="s">
        <v>96</v>
      </c>
      <c r="B141" s="8" t="s">
        <v>333</v>
      </c>
      <c r="C141" s="158"/>
    </row>
    <row r="142" spans="1:3" ht="12" customHeight="1">
      <c r="A142" s="294" t="s">
        <v>97</v>
      </c>
      <c r="B142" s="8" t="s">
        <v>334</v>
      </c>
      <c r="C142" s="158">
        <v>33302</v>
      </c>
    </row>
    <row r="143" spans="1:3" ht="12" customHeight="1">
      <c r="A143" s="294" t="s">
        <v>247</v>
      </c>
      <c r="B143" s="8" t="s">
        <v>582</v>
      </c>
      <c r="C143" s="158"/>
    </row>
    <row r="144" spans="1:3" s="67" customFormat="1" ht="12" customHeight="1">
      <c r="A144" s="294" t="s">
        <v>248</v>
      </c>
      <c r="B144" s="8" t="s">
        <v>545</v>
      </c>
      <c r="C144" s="158"/>
    </row>
    <row r="145" spans="1:3" s="67" customFormat="1" ht="12" customHeight="1" thickBot="1">
      <c r="A145" s="303" t="s">
        <v>249</v>
      </c>
      <c r="B145" s="6" t="s">
        <v>352</v>
      </c>
      <c r="C145" s="158"/>
    </row>
    <row r="146" spans="1:3" s="67" customFormat="1" ht="12" customHeight="1" thickBot="1">
      <c r="A146" s="35" t="s">
        <v>24</v>
      </c>
      <c r="B146" s="91" t="s">
        <v>546</v>
      </c>
      <c r="C146" s="188">
        <f>+C147+C148+C149+C150+C151</f>
        <v>0</v>
      </c>
    </row>
    <row r="147" spans="1:3" s="67" customFormat="1" ht="12" customHeight="1">
      <c r="A147" s="294" t="s">
        <v>98</v>
      </c>
      <c r="B147" s="8" t="s">
        <v>547</v>
      </c>
      <c r="C147" s="158"/>
    </row>
    <row r="148" spans="1:3" s="67" customFormat="1" ht="12" customHeight="1">
      <c r="A148" s="294" t="s">
        <v>99</v>
      </c>
      <c r="B148" s="8" t="s">
        <v>548</v>
      </c>
      <c r="C148" s="158"/>
    </row>
    <row r="149" spans="1:3" s="67" customFormat="1" ht="12" customHeight="1">
      <c r="A149" s="294" t="s">
        <v>259</v>
      </c>
      <c r="B149" s="8" t="s">
        <v>549</v>
      </c>
      <c r="C149" s="158"/>
    </row>
    <row r="150" spans="1:3" s="67" customFormat="1" ht="12" customHeight="1">
      <c r="A150" s="294" t="s">
        <v>260</v>
      </c>
      <c r="B150" s="8" t="s">
        <v>583</v>
      </c>
      <c r="C150" s="158"/>
    </row>
    <row r="151" spans="1:3" ht="12.75" customHeight="1" thickBot="1">
      <c r="A151" s="303" t="s">
        <v>551</v>
      </c>
      <c r="B151" s="6" t="s">
        <v>552</v>
      </c>
      <c r="C151" s="159"/>
    </row>
    <row r="152" spans="1:3" ht="12.75" customHeight="1" thickBot="1">
      <c r="A152" s="566" t="s">
        <v>25</v>
      </c>
      <c r="B152" s="91" t="s">
        <v>553</v>
      </c>
      <c r="C152" s="188"/>
    </row>
    <row r="153" spans="1:3" ht="12.75" customHeight="1" thickBot="1">
      <c r="A153" s="566" t="s">
        <v>26</v>
      </c>
      <c r="B153" s="91" t="s">
        <v>554</v>
      </c>
      <c r="C153" s="188"/>
    </row>
    <row r="154" spans="1:3" ht="12" customHeight="1" thickBot="1">
      <c r="A154" s="35" t="s">
        <v>27</v>
      </c>
      <c r="B154" s="91" t="s">
        <v>555</v>
      </c>
      <c r="C154" s="288">
        <f>+C129+C133+C140+C146+C152+C153</f>
        <v>136847</v>
      </c>
    </row>
    <row r="155" spans="1:3" ht="15" customHeight="1" thickBot="1">
      <c r="A155" s="305" t="s">
        <v>28</v>
      </c>
      <c r="B155" s="258" t="s">
        <v>556</v>
      </c>
      <c r="C155" s="288">
        <f>+C128+C154</f>
        <v>1333032</v>
      </c>
    </row>
    <row r="156" ht="13.5" thickBot="1"/>
    <row r="157" spans="1:3" ht="15" customHeight="1" thickBot="1">
      <c r="A157" s="154" t="s">
        <v>584</v>
      </c>
      <c r="B157" s="155"/>
      <c r="C157" s="721">
        <v>3</v>
      </c>
    </row>
    <row r="158" spans="1:3" ht="14.25" customHeight="1" thickBot="1">
      <c r="A158" s="154" t="s">
        <v>174</v>
      </c>
      <c r="B158" s="155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18/2016.(VI.27.)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44">
    <tabColor rgb="FF92D050"/>
  </sheetPr>
  <dimension ref="A1:K158"/>
  <sheetViews>
    <sheetView zoomScaleSheetLayoutView="85" workbookViewId="0" topLeftCell="A139">
      <selection activeCell="F104" sqref="F104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25.00390625" style="328" customWidth="1"/>
    <col min="4" max="16384" width="9.375" style="2" customWidth="1"/>
  </cols>
  <sheetData>
    <row r="1" spans="1:3" s="1" customFormat="1" ht="16.5" customHeight="1" thickBot="1">
      <c r="A1" s="131"/>
      <c r="B1" s="133"/>
      <c r="C1" s="156"/>
    </row>
    <row r="2" spans="1:3" s="63" customFormat="1" ht="21" customHeight="1">
      <c r="A2" s="268" t="s">
        <v>65</v>
      </c>
      <c r="B2" s="236" t="s">
        <v>177</v>
      </c>
      <c r="C2" s="238" t="s">
        <v>54</v>
      </c>
    </row>
    <row r="3" spans="1:3" s="63" customFormat="1" ht="16.5" thickBot="1">
      <c r="A3" s="134" t="s">
        <v>171</v>
      </c>
      <c r="B3" s="237" t="s">
        <v>390</v>
      </c>
      <c r="C3" s="565" t="s">
        <v>62</v>
      </c>
    </row>
    <row r="4" spans="1:3" s="6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239" t="s">
        <v>57</v>
      </c>
    </row>
    <row r="6" spans="1:3" s="53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53" customFormat="1" ht="15.75" customHeight="1" thickBot="1">
      <c r="A7" s="139"/>
      <c r="B7" s="140" t="s">
        <v>58</v>
      </c>
      <c r="C7" s="240"/>
    </row>
    <row r="8" spans="1:3" s="53" customFormat="1" ht="12" customHeight="1" thickBot="1">
      <c r="A8" s="35" t="s">
        <v>18</v>
      </c>
      <c r="B8" s="20" t="s">
        <v>207</v>
      </c>
      <c r="C8" s="180">
        <f>+C9+C10+C11+C12+C13+C14</f>
        <v>1112939</v>
      </c>
    </row>
    <row r="9" spans="1:3" s="65" customFormat="1" ht="12" customHeight="1">
      <c r="A9" s="294" t="s">
        <v>100</v>
      </c>
      <c r="B9" s="278" t="s">
        <v>208</v>
      </c>
      <c r="C9" s="318">
        <v>231988</v>
      </c>
    </row>
    <row r="10" spans="1:3" s="66" customFormat="1" ht="12" customHeight="1">
      <c r="A10" s="295" t="s">
        <v>101</v>
      </c>
      <c r="B10" s="279" t="s">
        <v>209</v>
      </c>
      <c r="C10" s="184">
        <v>217885</v>
      </c>
    </row>
    <row r="11" spans="1:3" s="66" customFormat="1" ht="12" customHeight="1">
      <c r="A11" s="295" t="s">
        <v>102</v>
      </c>
      <c r="B11" s="279" t="s">
        <v>210</v>
      </c>
      <c r="C11" s="727">
        <v>530635</v>
      </c>
    </row>
    <row r="12" spans="1:3" s="66" customFormat="1" ht="12" customHeight="1">
      <c r="A12" s="295" t="s">
        <v>103</v>
      </c>
      <c r="B12" s="279" t="s">
        <v>211</v>
      </c>
      <c r="C12" s="184">
        <v>26943</v>
      </c>
    </row>
    <row r="13" spans="1:3" s="66" customFormat="1" ht="12" customHeight="1">
      <c r="A13" s="295" t="s">
        <v>130</v>
      </c>
      <c r="B13" s="279" t="s">
        <v>569</v>
      </c>
      <c r="C13" s="727">
        <v>105488</v>
      </c>
    </row>
    <row r="14" spans="1:3" s="65" customFormat="1" ht="12" customHeight="1" thickBot="1">
      <c r="A14" s="296" t="s">
        <v>104</v>
      </c>
      <c r="B14" s="280" t="s">
        <v>509</v>
      </c>
      <c r="C14" s="181"/>
    </row>
    <row r="15" spans="1:3" s="65" customFormat="1" ht="12" customHeight="1" thickBot="1">
      <c r="A15" s="35" t="s">
        <v>19</v>
      </c>
      <c r="B15" s="175" t="s">
        <v>212</v>
      </c>
      <c r="C15" s="180">
        <f>+C16+C17+C18+C19+C20</f>
        <v>460252</v>
      </c>
    </row>
    <row r="16" spans="1:3" s="65" customFormat="1" ht="12" customHeight="1">
      <c r="A16" s="294" t="s">
        <v>106</v>
      </c>
      <c r="B16" s="278" t="s">
        <v>213</v>
      </c>
      <c r="C16" s="182"/>
    </row>
    <row r="17" spans="1:3" s="65" customFormat="1" ht="12" customHeight="1">
      <c r="A17" s="295" t="s">
        <v>107</v>
      </c>
      <c r="B17" s="279" t="s">
        <v>214</v>
      </c>
      <c r="C17" s="181"/>
    </row>
    <row r="18" spans="1:3" s="65" customFormat="1" ht="12" customHeight="1">
      <c r="A18" s="295" t="s">
        <v>108</v>
      </c>
      <c r="B18" s="279" t="s">
        <v>383</v>
      </c>
      <c r="C18" s="181"/>
    </row>
    <row r="19" spans="1:3" s="65" customFormat="1" ht="12" customHeight="1">
      <c r="A19" s="295" t="s">
        <v>109</v>
      </c>
      <c r="B19" s="279" t="s">
        <v>384</v>
      </c>
      <c r="C19" s="181"/>
    </row>
    <row r="20" spans="1:3" s="65" customFormat="1" ht="12" customHeight="1">
      <c r="A20" s="295" t="s">
        <v>110</v>
      </c>
      <c r="B20" s="279" t="s">
        <v>215</v>
      </c>
      <c r="C20" s="184">
        <v>460252</v>
      </c>
    </row>
    <row r="21" spans="1:3" s="66" customFormat="1" ht="12" customHeight="1" thickBot="1">
      <c r="A21" s="296" t="s">
        <v>119</v>
      </c>
      <c r="B21" s="280" t="s">
        <v>216</v>
      </c>
      <c r="C21" s="183"/>
    </row>
    <row r="22" spans="1:3" s="66" customFormat="1" ht="12" customHeight="1" thickBot="1">
      <c r="A22" s="35" t="s">
        <v>20</v>
      </c>
      <c r="B22" s="20" t="s">
        <v>217</v>
      </c>
      <c r="C22" s="180">
        <f>+C23+C24+C25+C26+C27</f>
        <v>16508</v>
      </c>
    </row>
    <row r="23" spans="1:3" s="66" customFormat="1" ht="12" customHeight="1">
      <c r="A23" s="294" t="s">
        <v>89</v>
      </c>
      <c r="B23" s="278" t="s">
        <v>218</v>
      </c>
      <c r="C23" s="318">
        <v>750</v>
      </c>
    </row>
    <row r="24" spans="1:3" s="65" customFormat="1" ht="12" customHeight="1">
      <c r="A24" s="295" t="s">
        <v>90</v>
      </c>
      <c r="B24" s="279" t="s">
        <v>219</v>
      </c>
      <c r="C24" s="184"/>
    </row>
    <row r="25" spans="1:3" s="66" customFormat="1" ht="12" customHeight="1">
      <c r="A25" s="295" t="s">
        <v>91</v>
      </c>
      <c r="B25" s="279" t="s">
        <v>385</v>
      </c>
      <c r="C25" s="184"/>
    </row>
    <row r="26" spans="1:3" s="66" customFormat="1" ht="12" customHeight="1">
      <c r="A26" s="295" t="s">
        <v>92</v>
      </c>
      <c r="B26" s="279" t="s">
        <v>386</v>
      </c>
      <c r="C26" s="184"/>
    </row>
    <row r="27" spans="1:3" s="66" customFormat="1" ht="12" customHeight="1">
      <c r="A27" s="295" t="s">
        <v>142</v>
      </c>
      <c r="B27" s="279" t="s">
        <v>220</v>
      </c>
      <c r="C27" s="184">
        <v>15758</v>
      </c>
    </row>
    <row r="28" spans="1:3" s="66" customFormat="1" ht="12" customHeight="1" thickBot="1">
      <c r="A28" s="296" t="s">
        <v>143</v>
      </c>
      <c r="B28" s="280" t="s">
        <v>221</v>
      </c>
      <c r="C28" s="267"/>
    </row>
    <row r="29" spans="1:3" s="66" customFormat="1" ht="12" customHeight="1" thickBot="1">
      <c r="A29" s="35" t="s">
        <v>144</v>
      </c>
      <c r="B29" s="20" t="s">
        <v>222</v>
      </c>
      <c r="C29" s="185">
        <f>+C30+C34+C35+C36</f>
        <v>303760</v>
      </c>
    </row>
    <row r="30" spans="1:3" s="66" customFormat="1" ht="12" customHeight="1">
      <c r="A30" s="294" t="s">
        <v>223</v>
      </c>
      <c r="B30" s="278" t="s">
        <v>570</v>
      </c>
      <c r="C30" s="273">
        <f>SUM(C31:C33)</f>
        <v>263940</v>
      </c>
    </row>
    <row r="31" spans="1:3" s="66" customFormat="1" ht="12" customHeight="1">
      <c r="A31" s="295" t="s">
        <v>224</v>
      </c>
      <c r="B31" s="279" t="s">
        <v>229</v>
      </c>
      <c r="C31" s="181">
        <v>72800</v>
      </c>
    </row>
    <row r="32" spans="1:3" s="66" customFormat="1" ht="12" customHeight="1">
      <c r="A32" s="295" t="s">
        <v>225</v>
      </c>
      <c r="B32" s="279" t="s">
        <v>623</v>
      </c>
      <c r="C32" s="181">
        <v>191000</v>
      </c>
    </row>
    <row r="33" spans="1:3" s="66" customFormat="1" ht="12" customHeight="1">
      <c r="A33" s="295" t="s">
        <v>511</v>
      </c>
      <c r="B33" s="279" t="s">
        <v>620</v>
      </c>
      <c r="C33" s="184">
        <v>140</v>
      </c>
    </row>
    <row r="34" spans="1:3" s="66" customFormat="1" ht="12" customHeight="1">
      <c r="A34" s="295" t="s">
        <v>226</v>
      </c>
      <c r="B34" s="279" t="s">
        <v>231</v>
      </c>
      <c r="C34" s="184">
        <v>26200</v>
      </c>
    </row>
    <row r="35" spans="1:3" s="66" customFormat="1" ht="12" customHeight="1">
      <c r="A35" s="295" t="s">
        <v>227</v>
      </c>
      <c r="B35" s="279" t="s">
        <v>232</v>
      </c>
      <c r="C35" s="184">
        <v>5620</v>
      </c>
    </row>
    <row r="36" spans="1:3" s="66" customFormat="1" ht="12" customHeight="1" thickBot="1">
      <c r="A36" s="296" t="s">
        <v>228</v>
      </c>
      <c r="B36" s="280" t="s">
        <v>233</v>
      </c>
      <c r="C36" s="267">
        <v>8000</v>
      </c>
    </row>
    <row r="37" spans="1:3" s="66" customFormat="1" ht="12" customHeight="1" thickBot="1">
      <c r="A37" s="35" t="s">
        <v>22</v>
      </c>
      <c r="B37" s="20" t="s">
        <v>513</v>
      </c>
      <c r="C37" s="180">
        <f>SUM(C38:C48)</f>
        <v>35966</v>
      </c>
    </row>
    <row r="38" spans="1:3" s="66" customFormat="1" ht="12" customHeight="1">
      <c r="A38" s="294" t="s">
        <v>93</v>
      </c>
      <c r="B38" s="278" t="s">
        <v>236</v>
      </c>
      <c r="C38" s="318">
        <v>4000</v>
      </c>
    </row>
    <row r="39" spans="1:3" s="66" customFormat="1" ht="12" customHeight="1">
      <c r="A39" s="295" t="s">
        <v>94</v>
      </c>
      <c r="B39" s="279" t="s">
        <v>237</v>
      </c>
      <c r="C39" s="184">
        <v>17170</v>
      </c>
    </row>
    <row r="40" spans="1:3" s="66" customFormat="1" ht="12" customHeight="1">
      <c r="A40" s="295" t="s">
        <v>95</v>
      </c>
      <c r="B40" s="279" t="s">
        <v>238</v>
      </c>
      <c r="C40" s="184">
        <v>8027</v>
      </c>
    </row>
    <row r="41" spans="1:3" s="66" customFormat="1" ht="12" customHeight="1">
      <c r="A41" s="295" t="s">
        <v>146</v>
      </c>
      <c r="B41" s="279" t="s">
        <v>239</v>
      </c>
      <c r="C41" s="184">
        <v>376</v>
      </c>
    </row>
    <row r="42" spans="1:3" s="66" customFormat="1" ht="12" customHeight="1">
      <c r="A42" s="295" t="s">
        <v>147</v>
      </c>
      <c r="B42" s="279" t="s">
        <v>240</v>
      </c>
      <c r="C42" s="184"/>
    </row>
    <row r="43" spans="1:3" s="66" customFormat="1" ht="12" customHeight="1">
      <c r="A43" s="295" t="s">
        <v>148</v>
      </c>
      <c r="B43" s="279" t="s">
        <v>241</v>
      </c>
      <c r="C43" s="184">
        <v>5593</v>
      </c>
    </row>
    <row r="44" spans="1:3" s="66" customFormat="1" ht="12" customHeight="1">
      <c r="A44" s="295" t="s">
        <v>149</v>
      </c>
      <c r="B44" s="279" t="s">
        <v>242</v>
      </c>
      <c r="C44" s="184"/>
    </row>
    <row r="45" spans="1:3" s="66" customFormat="1" ht="12" customHeight="1">
      <c r="A45" s="295" t="s">
        <v>150</v>
      </c>
      <c r="B45" s="279" t="s">
        <v>243</v>
      </c>
      <c r="C45" s="184"/>
    </row>
    <row r="46" spans="1:3" s="66" customFormat="1" ht="12" customHeight="1">
      <c r="A46" s="295" t="s">
        <v>234</v>
      </c>
      <c r="B46" s="279" t="s">
        <v>244</v>
      </c>
      <c r="C46" s="184"/>
    </row>
    <row r="47" spans="1:3" s="66" customFormat="1" ht="12" customHeight="1">
      <c r="A47" s="296" t="s">
        <v>235</v>
      </c>
      <c r="B47" s="280" t="s">
        <v>514</v>
      </c>
      <c r="C47" s="267"/>
    </row>
    <row r="48" spans="1:3" s="66" customFormat="1" ht="12" customHeight="1" thickBot="1">
      <c r="A48" s="296" t="s">
        <v>515</v>
      </c>
      <c r="B48" s="280" t="s">
        <v>245</v>
      </c>
      <c r="C48" s="267">
        <v>800</v>
      </c>
    </row>
    <row r="49" spans="1:3" s="66" customFormat="1" ht="12" customHeight="1" thickBot="1">
      <c r="A49" s="35" t="s">
        <v>23</v>
      </c>
      <c r="B49" s="20" t="s">
        <v>246</v>
      </c>
      <c r="C49" s="180">
        <f>SUM(C50:C54)</f>
        <v>2774</v>
      </c>
    </row>
    <row r="50" spans="1:3" s="66" customFormat="1" ht="12" customHeight="1">
      <c r="A50" s="294" t="s">
        <v>96</v>
      </c>
      <c r="B50" s="278" t="s">
        <v>250</v>
      </c>
      <c r="C50" s="318"/>
    </row>
    <row r="51" spans="1:3" s="66" customFormat="1" ht="12" customHeight="1">
      <c r="A51" s="295" t="s">
        <v>97</v>
      </c>
      <c r="B51" s="279" t="s">
        <v>251</v>
      </c>
      <c r="C51" s="184">
        <v>2774</v>
      </c>
    </row>
    <row r="52" spans="1:3" s="66" customFormat="1" ht="12" customHeight="1">
      <c r="A52" s="295" t="s">
        <v>247</v>
      </c>
      <c r="B52" s="279" t="s">
        <v>252</v>
      </c>
      <c r="C52" s="184"/>
    </row>
    <row r="53" spans="1:3" s="66" customFormat="1" ht="12" customHeight="1">
      <c r="A53" s="295" t="s">
        <v>248</v>
      </c>
      <c r="B53" s="279" t="s">
        <v>253</v>
      </c>
      <c r="C53" s="184"/>
    </row>
    <row r="54" spans="1:3" s="66" customFormat="1" ht="12" customHeight="1" thickBot="1">
      <c r="A54" s="296" t="s">
        <v>249</v>
      </c>
      <c r="B54" s="280" t="s">
        <v>254</v>
      </c>
      <c r="C54" s="267"/>
    </row>
    <row r="55" spans="1:3" s="66" customFormat="1" ht="12" customHeight="1" thickBot="1">
      <c r="A55" s="35" t="s">
        <v>151</v>
      </c>
      <c r="B55" s="20" t="s">
        <v>255</v>
      </c>
      <c r="C55" s="180">
        <f>SUM(C56:C58)</f>
        <v>13887</v>
      </c>
    </row>
    <row r="56" spans="1:3" s="66" customFormat="1" ht="12" customHeight="1">
      <c r="A56" s="294" t="s">
        <v>98</v>
      </c>
      <c r="B56" s="278" t="s">
        <v>256</v>
      </c>
      <c r="C56" s="182"/>
    </row>
    <row r="57" spans="1:3" s="66" customFormat="1" ht="12" customHeight="1">
      <c r="A57" s="295" t="s">
        <v>99</v>
      </c>
      <c r="B57" s="279" t="s">
        <v>387</v>
      </c>
      <c r="C57" s="184">
        <v>1000</v>
      </c>
    </row>
    <row r="58" spans="1:3" s="66" customFormat="1" ht="12" customHeight="1">
      <c r="A58" s="295" t="s">
        <v>259</v>
      </c>
      <c r="B58" s="279" t="s">
        <v>257</v>
      </c>
      <c r="C58" s="184">
        <v>12887</v>
      </c>
    </row>
    <row r="59" spans="1:3" s="66" customFormat="1" ht="12" customHeight="1" thickBot="1">
      <c r="A59" s="296" t="s">
        <v>260</v>
      </c>
      <c r="B59" s="280" t="s">
        <v>258</v>
      </c>
      <c r="C59" s="183"/>
    </row>
    <row r="60" spans="1:3" s="66" customFormat="1" ht="12" customHeight="1" thickBot="1">
      <c r="A60" s="35" t="s">
        <v>25</v>
      </c>
      <c r="B60" s="175" t="s">
        <v>261</v>
      </c>
      <c r="C60" s="180">
        <f>SUM(C61:C63)</f>
        <v>0</v>
      </c>
    </row>
    <row r="61" spans="1:3" s="66" customFormat="1" ht="12" customHeight="1">
      <c r="A61" s="294" t="s">
        <v>152</v>
      </c>
      <c r="B61" s="278" t="s">
        <v>263</v>
      </c>
      <c r="C61" s="184"/>
    </row>
    <row r="62" spans="1:3" s="66" customFormat="1" ht="12" customHeight="1">
      <c r="A62" s="295" t="s">
        <v>153</v>
      </c>
      <c r="B62" s="279" t="s">
        <v>388</v>
      </c>
      <c r="C62" s="184"/>
    </row>
    <row r="63" spans="1:3" s="66" customFormat="1" ht="12" customHeight="1">
      <c r="A63" s="295" t="s">
        <v>183</v>
      </c>
      <c r="B63" s="279" t="s">
        <v>264</v>
      </c>
      <c r="C63" s="184"/>
    </row>
    <row r="64" spans="1:3" s="66" customFormat="1" ht="12" customHeight="1" thickBot="1">
      <c r="A64" s="296" t="s">
        <v>262</v>
      </c>
      <c r="B64" s="280" t="s">
        <v>265</v>
      </c>
      <c r="C64" s="184"/>
    </row>
    <row r="65" spans="1:3" s="66" customFormat="1" ht="12" customHeight="1" thickBot="1">
      <c r="A65" s="35" t="s">
        <v>26</v>
      </c>
      <c r="B65" s="20" t="s">
        <v>266</v>
      </c>
      <c r="C65" s="185">
        <f>+C8+C15+C22+C29+C37+C49+C55+C60</f>
        <v>1946086</v>
      </c>
    </row>
    <row r="66" spans="1:3" s="66" customFormat="1" ht="12" customHeight="1" thickBot="1">
      <c r="A66" s="297" t="s">
        <v>356</v>
      </c>
      <c r="B66" s="175" t="s">
        <v>268</v>
      </c>
      <c r="C66" s="180">
        <f>SUM(C67:C69)</f>
        <v>0</v>
      </c>
    </row>
    <row r="67" spans="1:3" s="66" customFormat="1" ht="12" customHeight="1">
      <c r="A67" s="294" t="s">
        <v>299</v>
      </c>
      <c r="B67" s="278" t="s">
        <v>269</v>
      </c>
      <c r="C67" s="184"/>
    </row>
    <row r="68" spans="1:3" s="66" customFormat="1" ht="12" customHeight="1">
      <c r="A68" s="295" t="s">
        <v>308</v>
      </c>
      <c r="B68" s="279" t="s">
        <v>270</v>
      </c>
      <c r="C68" s="184"/>
    </row>
    <row r="69" spans="1:3" s="66" customFormat="1" ht="12" customHeight="1" thickBot="1">
      <c r="A69" s="296" t="s">
        <v>309</v>
      </c>
      <c r="B69" s="281" t="s">
        <v>271</v>
      </c>
      <c r="C69" s="184"/>
    </row>
    <row r="70" spans="1:3" s="66" customFormat="1" ht="12" customHeight="1" thickBot="1">
      <c r="A70" s="297" t="s">
        <v>272</v>
      </c>
      <c r="B70" s="175" t="s">
        <v>273</v>
      </c>
      <c r="C70" s="180">
        <f>SUM(C71:C74)</f>
        <v>0</v>
      </c>
    </row>
    <row r="71" spans="1:3" s="66" customFormat="1" ht="12" customHeight="1">
      <c r="A71" s="294" t="s">
        <v>131</v>
      </c>
      <c r="B71" s="278" t="s">
        <v>274</v>
      </c>
      <c r="C71" s="184"/>
    </row>
    <row r="72" spans="1:3" s="66" customFormat="1" ht="12" customHeight="1">
      <c r="A72" s="295" t="s">
        <v>132</v>
      </c>
      <c r="B72" s="279" t="s">
        <v>275</v>
      </c>
      <c r="C72" s="184"/>
    </row>
    <row r="73" spans="1:3" s="66" customFormat="1" ht="12" customHeight="1">
      <c r="A73" s="295" t="s">
        <v>300</v>
      </c>
      <c r="B73" s="279" t="s">
        <v>276</v>
      </c>
      <c r="C73" s="184"/>
    </row>
    <row r="74" spans="1:3" s="66" customFormat="1" ht="12" customHeight="1" thickBot="1">
      <c r="A74" s="296" t="s">
        <v>301</v>
      </c>
      <c r="B74" s="280" t="s">
        <v>277</v>
      </c>
      <c r="C74" s="184"/>
    </row>
    <row r="75" spans="1:3" s="66" customFormat="1" ht="12" customHeight="1" thickBot="1">
      <c r="A75" s="297" t="s">
        <v>278</v>
      </c>
      <c r="B75" s="175" t="s">
        <v>279</v>
      </c>
      <c r="C75" s="180">
        <f>SUM(C76:C77)</f>
        <v>254955</v>
      </c>
    </row>
    <row r="76" spans="1:3" s="66" customFormat="1" ht="12" customHeight="1">
      <c r="A76" s="294" t="s">
        <v>302</v>
      </c>
      <c r="B76" s="278" t="s">
        <v>280</v>
      </c>
      <c r="C76" s="184">
        <v>254955</v>
      </c>
    </row>
    <row r="77" spans="1:3" s="66" customFormat="1" ht="12" customHeight="1" thickBot="1">
      <c r="A77" s="296" t="s">
        <v>303</v>
      </c>
      <c r="B77" s="280" t="s">
        <v>281</v>
      </c>
      <c r="C77" s="184"/>
    </row>
    <row r="78" spans="1:3" s="65" customFormat="1" ht="12" customHeight="1" thickBot="1">
      <c r="A78" s="297" t="s">
        <v>282</v>
      </c>
      <c r="B78" s="175" t="s">
        <v>283</v>
      </c>
      <c r="C78" s="180">
        <f>SUM(C79:C81)</f>
        <v>0</v>
      </c>
    </row>
    <row r="79" spans="1:3" s="66" customFormat="1" ht="12" customHeight="1">
      <c r="A79" s="294" t="s">
        <v>304</v>
      </c>
      <c r="B79" s="278" t="s">
        <v>284</v>
      </c>
      <c r="C79" s="184"/>
    </row>
    <row r="80" spans="1:3" s="66" customFormat="1" ht="12" customHeight="1">
      <c r="A80" s="295" t="s">
        <v>305</v>
      </c>
      <c r="B80" s="279" t="s">
        <v>285</v>
      </c>
      <c r="C80" s="184"/>
    </row>
    <row r="81" spans="1:3" s="66" customFormat="1" ht="12" customHeight="1" thickBot="1">
      <c r="A81" s="296" t="s">
        <v>306</v>
      </c>
      <c r="B81" s="280" t="s">
        <v>286</v>
      </c>
      <c r="C81" s="184"/>
    </row>
    <row r="82" spans="1:3" s="66" customFormat="1" ht="12" customHeight="1" thickBot="1">
      <c r="A82" s="297" t="s">
        <v>287</v>
      </c>
      <c r="B82" s="175" t="s">
        <v>307</v>
      </c>
      <c r="C82" s="180">
        <f>SUM(C83:C86)</f>
        <v>0</v>
      </c>
    </row>
    <row r="83" spans="1:3" s="66" customFormat="1" ht="12" customHeight="1">
      <c r="A83" s="298" t="s">
        <v>288</v>
      </c>
      <c r="B83" s="278" t="s">
        <v>289</v>
      </c>
      <c r="C83" s="184"/>
    </row>
    <row r="84" spans="1:3" s="66" customFormat="1" ht="12" customHeight="1">
      <c r="A84" s="299" t="s">
        <v>290</v>
      </c>
      <c r="B84" s="279" t="s">
        <v>291</v>
      </c>
      <c r="C84" s="184"/>
    </row>
    <row r="85" spans="1:3" s="66" customFormat="1" ht="12" customHeight="1">
      <c r="A85" s="299" t="s">
        <v>292</v>
      </c>
      <c r="B85" s="279" t="s">
        <v>293</v>
      </c>
      <c r="C85" s="184"/>
    </row>
    <row r="86" spans="1:3" s="65" customFormat="1" ht="12" customHeight="1" thickBot="1">
      <c r="A86" s="300" t="s">
        <v>294</v>
      </c>
      <c r="B86" s="280" t="s">
        <v>295</v>
      </c>
      <c r="C86" s="184"/>
    </row>
    <row r="87" spans="1:3" s="65" customFormat="1" ht="12" customHeight="1" thickBot="1">
      <c r="A87" s="297" t="s">
        <v>296</v>
      </c>
      <c r="B87" s="175" t="s">
        <v>518</v>
      </c>
      <c r="C87" s="319"/>
    </row>
    <row r="88" spans="1:3" s="65" customFormat="1" ht="12" customHeight="1" thickBot="1">
      <c r="A88" s="297" t="s">
        <v>571</v>
      </c>
      <c r="B88" s="175" t="s">
        <v>297</v>
      </c>
      <c r="C88" s="319"/>
    </row>
    <row r="89" spans="1:3" s="65" customFormat="1" ht="12" customHeight="1" thickBot="1">
      <c r="A89" s="297" t="s">
        <v>572</v>
      </c>
      <c r="B89" s="285" t="s">
        <v>519</v>
      </c>
      <c r="C89" s="185">
        <f>+C66+C70+C75+C78+C82+C88+C87</f>
        <v>254955</v>
      </c>
    </row>
    <row r="90" spans="1:3" s="65" customFormat="1" ht="12" customHeight="1" thickBot="1">
      <c r="A90" s="301" t="s">
        <v>573</v>
      </c>
      <c r="B90" s="286" t="s">
        <v>574</v>
      </c>
      <c r="C90" s="185">
        <f>+C65+C89</f>
        <v>2201041</v>
      </c>
    </row>
    <row r="91" spans="1:3" s="66" customFormat="1" ht="15" customHeight="1" thickBot="1">
      <c r="A91" s="145"/>
      <c r="B91" s="146"/>
      <c r="C91" s="245"/>
    </row>
    <row r="92" spans="1:3" s="53" customFormat="1" ht="16.5" customHeight="1" thickBot="1">
      <c r="A92" s="149"/>
      <c r="B92" s="150" t="s">
        <v>59</v>
      </c>
      <c r="C92" s="247"/>
    </row>
    <row r="93" spans="1:3" s="67" customFormat="1" ht="12" customHeight="1" thickBot="1">
      <c r="A93" s="270" t="s">
        <v>18</v>
      </c>
      <c r="B93" s="29" t="s">
        <v>585</v>
      </c>
      <c r="C93" s="179">
        <f>+C94+C95+C96+C97+C98+C111</f>
        <v>1054014</v>
      </c>
    </row>
    <row r="94" spans="1:3" ht="12" customHeight="1">
      <c r="A94" s="302" t="s">
        <v>100</v>
      </c>
      <c r="B94" s="9" t="s">
        <v>49</v>
      </c>
      <c r="C94" s="717">
        <v>480311</v>
      </c>
    </row>
    <row r="95" spans="1:3" ht="12" customHeight="1">
      <c r="A95" s="295" t="s">
        <v>101</v>
      </c>
      <c r="B95" s="7" t="s">
        <v>154</v>
      </c>
      <c r="C95" s="184">
        <v>67786</v>
      </c>
    </row>
    <row r="96" spans="1:3" ht="12" customHeight="1">
      <c r="A96" s="295" t="s">
        <v>102</v>
      </c>
      <c r="B96" s="7" t="s">
        <v>129</v>
      </c>
      <c r="C96" s="729">
        <v>211477</v>
      </c>
    </row>
    <row r="97" spans="1:3" ht="12" customHeight="1">
      <c r="A97" s="295" t="s">
        <v>103</v>
      </c>
      <c r="B97" s="10" t="s">
        <v>155</v>
      </c>
      <c r="C97" s="267">
        <v>52365</v>
      </c>
    </row>
    <row r="98" spans="1:3" ht="12" customHeight="1">
      <c r="A98" s="295" t="s">
        <v>114</v>
      </c>
      <c r="B98" s="18" t="s">
        <v>156</v>
      </c>
      <c r="C98" s="729">
        <v>153381</v>
      </c>
    </row>
    <row r="99" spans="1:3" ht="12" customHeight="1">
      <c r="A99" s="295" t="s">
        <v>104</v>
      </c>
      <c r="B99" s="7" t="s">
        <v>575</v>
      </c>
      <c r="C99" s="267">
        <v>6599</v>
      </c>
    </row>
    <row r="100" spans="1:3" ht="12" customHeight="1">
      <c r="A100" s="295" t="s">
        <v>105</v>
      </c>
      <c r="B100" s="95" t="s">
        <v>523</v>
      </c>
      <c r="C100" s="267"/>
    </row>
    <row r="101" spans="1:3" ht="12" customHeight="1">
      <c r="A101" s="295" t="s">
        <v>115</v>
      </c>
      <c r="B101" s="95" t="s">
        <v>524</v>
      </c>
      <c r="C101" s="267"/>
    </row>
    <row r="102" spans="1:3" ht="12" customHeight="1">
      <c r="A102" s="295" t="s">
        <v>116</v>
      </c>
      <c r="B102" s="95" t="s">
        <v>313</v>
      </c>
      <c r="C102" s="267"/>
    </row>
    <row r="103" spans="1:3" ht="12" customHeight="1">
      <c r="A103" s="295" t="s">
        <v>117</v>
      </c>
      <c r="B103" s="96" t="s">
        <v>314</v>
      </c>
      <c r="C103" s="267"/>
    </row>
    <row r="104" spans="1:3" ht="12" customHeight="1">
      <c r="A104" s="295" t="s">
        <v>118</v>
      </c>
      <c r="B104" s="96" t="s">
        <v>315</v>
      </c>
      <c r="C104" s="267"/>
    </row>
    <row r="105" spans="1:3" ht="12" customHeight="1">
      <c r="A105" s="295" t="s">
        <v>120</v>
      </c>
      <c r="B105" s="95" t="s">
        <v>316</v>
      </c>
      <c r="C105" s="267">
        <v>104040</v>
      </c>
    </row>
    <row r="106" spans="1:3" ht="12" customHeight="1">
      <c r="A106" s="295" t="s">
        <v>157</v>
      </c>
      <c r="B106" s="95" t="s">
        <v>317</v>
      </c>
      <c r="C106" s="267"/>
    </row>
    <row r="107" spans="1:3" ht="12" customHeight="1">
      <c r="A107" s="295" t="s">
        <v>311</v>
      </c>
      <c r="B107" s="96" t="s">
        <v>318</v>
      </c>
      <c r="C107" s="267"/>
    </row>
    <row r="108" spans="1:3" ht="12" customHeight="1">
      <c r="A108" s="303" t="s">
        <v>312</v>
      </c>
      <c r="B108" s="97" t="s">
        <v>319</v>
      </c>
      <c r="C108" s="267"/>
    </row>
    <row r="109" spans="1:3" ht="12" customHeight="1">
      <c r="A109" s="295" t="s">
        <v>525</v>
      </c>
      <c r="B109" s="97" t="s">
        <v>320</v>
      </c>
      <c r="C109" s="267"/>
    </row>
    <row r="110" spans="1:3" ht="12" customHeight="1">
      <c r="A110" s="295" t="s">
        <v>526</v>
      </c>
      <c r="B110" s="96" t="s">
        <v>321</v>
      </c>
      <c r="C110" s="727">
        <v>42742</v>
      </c>
    </row>
    <row r="111" spans="1:3" ht="12" customHeight="1">
      <c r="A111" s="295" t="s">
        <v>527</v>
      </c>
      <c r="B111" s="10" t="s">
        <v>50</v>
      </c>
      <c r="C111" s="184">
        <f>SUM(C112:C113)</f>
        <v>88694</v>
      </c>
    </row>
    <row r="112" spans="1:3" ht="12" customHeight="1">
      <c r="A112" s="296" t="s">
        <v>528</v>
      </c>
      <c r="B112" s="7" t="s">
        <v>576</v>
      </c>
      <c r="C112" s="729">
        <v>3983</v>
      </c>
    </row>
    <row r="113" spans="1:3" ht="12" customHeight="1" thickBot="1">
      <c r="A113" s="304" t="s">
        <v>530</v>
      </c>
      <c r="B113" s="98" t="s">
        <v>577</v>
      </c>
      <c r="C113" s="730">
        <v>84711</v>
      </c>
    </row>
    <row r="114" spans="1:3" ht="12" customHeight="1" thickBot="1">
      <c r="A114" s="35" t="s">
        <v>19</v>
      </c>
      <c r="B114" s="28" t="s">
        <v>322</v>
      </c>
      <c r="C114" s="180">
        <f>+C115+C117+C119</f>
        <v>86992</v>
      </c>
    </row>
    <row r="115" spans="1:3" ht="12" customHeight="1">
      <c r="A115" s="294" t="s">
        <v>106</v>
      </c>
      <c r="B115" s="7" t="s">
        <v>181</v>
      </c>
      <c r="C115" s="318">
        <v>44050</v>
      </c>
    </row>
    <row r="116" spans="1:3" ht="12" customHeight="1">
      <c r="A116" s="294" t="s">
        <v>107</v>
      </c>
      <c r="B116" s="11" t="s">
        <v>326</v>
      </c>
      <c r="C116" s="318"/>
    </row>
    <row r="117" spans="1:3" ht="12" customHeight="1">
      <c r="A117" s="294" t="s">
        <v>108</v>
      </c>
      <c r="B117" s="11" t="s">
        <v>158</v>
      </c>
      <c r="C117" s="184">
        <v>32597</v>
      </c>
    </row>
    <row r="118" spans="1:3" ht="12" customHeight="1">
      <c r="A118" s="294" t="s">
        <v>109</v>
      </c>
      <c r="B118" s="11" t="s">
        <v>327</v>
      </c>
      <c r="C118" s="647"/>
    </row>
    <row r="119" spans="1:3" ht="12" customHeight="1">
      <c r="A119" s="294" t="s">
        <v>110</v>
      </c>
      <c r="B119" s="177" t="s">
        <v>184</v>
      </c>
      <c r="C119" s="597">
        <v>10345</v>
      </c>
    </row>
    <row r="120" spans="1:3" ht="12" customHeight="1">
      <c r="A120" s="294" t="s">
        <v>119</v>
      </c>
      <c r="B120" s="176" t="s">
        <v>389</v>
      </c>
      <c r="C120" s="158"/>
    </row>
    <row r="121" spans="1:3" ht="12" customHeight="1">
      <c r="A121" s="294" t="s">
        <v>121</v>
      </c>
      <c r="B121" s="274" t="s">
        <v>332</v>
      </c>
      <c r="C121" s="158"/>
    </row>
    <row r="122" spans="1:3" ht="12" customHeight="1">
      <c r="A122" s="294" t="s">
        <v>159</v>
      </c>
      <c r="B122" s="96" t="s">
        <v>315</v>
      </c>
      <c r="C122" s="158"/>
    </row>
    <row r="123" spans="1:3" ht="12" customHeight="1">
      <c r="A123" s="294" t="s">
        <v>160</v>
      </c>
      <c r="B123" s="96" t="s">
        <v>331</v>
      </c>
      <c r="C123" s="158"/>
    </row>
    <row r="124" spans="1:3" ht="12" customHeight="1">
      <c r="A124" s="294" t="s">
        <v>161</v>
      </c>
      <c r="B124" s="96" t="s">
        <v>330</v>
      </c>
      <c r="C124" s="158"/>
    </row>
    <row r="125" spans="1:3" ht="12" customHeight="1">
      <c r="A125" s="294" t="s">
        <v>323</v>
      </c>
      <c r="B125" s="96" t="s">
        <v>318</v>
      </c>
      <c r="C125" s="158"/>
    </row>
    <row r="126" spans="1:3" ht="12" customHeight="1">
      <c r="A126" s="294" t="s">
        <v>324</v>
      </c>
      <c r="B126" s="96" t="s">
        <v>329</v>
      </c>
      <c r="C126" s="158"/>
    </row>
    <row r="127" spans="1:3" ht="12" customHeight="1" thickBot="1">
      <c r="A127" s="303" t="s">
        <v>325</v>
      </c>
      <c r="B127" s="96" t="s">
        <v>328</v>
      </c>
      <c r="C127" s="635">
        <v>10345</v>
      </c>
    </row>
    <row r="128" spans="1:6" ht="12" customHeight="1" thickBot="1">
      <c r="A128" s="35" t="s">
        <v>20</v>
      </c>
      <c r="B128" s="91" t="s">
        <v>532</v>
      </c>
      <c r="C128" s="180">
        <f>+C93+C114</f>
        <v>1141006</v>
      </c>
      <c r="F128" s="645"/>
    </row>
    <row r="129" spans="1:3" ht="12" customHeight="1" thickBot="1">
      <c r="A129" s="35" t="s">
        <v>21</v>
      </c>
      <c r="B129" s="91" t="s">
        <v>533</v>
      </c>
      <c r="C129" s="180">
        <f>+C130+C131+C132</f>
        <v>0</v>
      </c>
    </row>
    <row r="130" spans="1:3" s="67" customFormat="1" ht="12" customHeight="1">
      <c r="A130" s="294" t="s">
        <v>223</v>
      </c>
      <c r="B130" s="8" t="s">
        <v>578</v>
      </c>
      <c r="C130" s="597"/>
    </row>
    <row r="131" spans="1:3" ht="12" customHeight="1">
      <c r="A131" s="294" t="s">
        <v>226</v>
      </c>
      <c r="B131" s="8" t="s">
        <v>535</v>
      </c>
      <c r="C131" s="158"/>
    </row>
    <row r="132" spans="1:3" ht="12" customHeight="1" thickBot="1">
      <c r="A132" s="303" t="s">
        <v>227</v>
      </c>
      <c r="B132" s="6" t="s">
        <v>579</v>
      </c>
      <c r="C132" s="158"/>
    </row>
    <row r="133" spans="1:3" ht="12" customHeight="1" thickBot="1">
      <c r="A133" s="35" t="s">
        <v>22</v>
      </c>
      <c r="B133" s="91" t="s">
        <v>537</v>
      </c>
      <c r="C133" s="180">
        <f>+C134+C135+C136+C137+C138+C139</f>
        <v>0</v>
      </c>
    </row>
    <row r="134" spans="1:3" ht="12" customHeight="1">
      <c r="A134" s="294" t="s">
        <v>93</v>
      </c>
      <c r="B134" s="8" t="s">
        <v>538</v>
      </c>
      <c r="C134" s="158"/>
    </row>
    <row r="135" spans="1:3" ht="12" customHeight="1">
      <c r="A135" s="294" t="s">
        <v>94</v>
      </c>
      <c r="B135" s="8" t="s">
        <v>539</v>
      </c>
      <c r="C135" s="158"/>
    </row>
    <row r="136" spans="1:3" ht="12" customHeight="1">
      <c r="A136" s="294" t="s">
        <v>95</v>
      </c>
      <c r="B136" s="8" t="s">
        <v>540</v>
      </c>
      <c r="C136" s="158"/>
    </row>
    <row r="137" spans="1:3" ht="12" customHeight="1">
      <c r="A137" s="294" t="s">
        <v>146</v>
      </c>
      <c r="B137" s="8" t="s">
        <v>580</v>
      </c>
      <c r="C137" s="158"/>
    </row>
    <row r="138" spans="1:3" ht="12" customHeight="1">
      <c r="A138" s="294" t="s">
        <v>147</v>
      </c>
      <c r="B138" s="8" t="s">
        <v>542</v>
      </c>
      <c r="C138" s="158"/>
    </row>
    <row r="139" spans="1:3" s="67" customFormat="1" ht="12" customHeight="1" thickBot="1">
      <c r="A139" s="303" t="s">
        <v>148</v>
      </c>
      <c r="B139" s="6" t="s">
        <v>543</v>
      </c>
      <c r="C139" s="158"/>
    </row>
    <row r="140" spans="1:11" ht="12" customHeight="1" thickBot="1">
      <c r="A140" s="35" t="s">
        <v>23</v>
      </c>
      <c r="B140" s="91" t="s">
        <v>581</v>
      </c>
      <c r="C140" s="185">
        <f>+C141+C142+C144+C145+C143</f>
        <v>33302</v>
      </c>
      <c r="K140" s="157"/>
    </row>
    <row r="141" spans="1:3" ht="12.75">
      <c r="A141" s="294" t="s">
        <v>96</v>
      </c>
      <c r="B141" s="8" t="s">
        <v>333</v>
      </c>
      <c r="C141" s="158"/>
    </row>
    <row r="142" spans="1:3" ht="12" customHeight="1">
      <c r="A142" s="294" t="s">
        <v>97</v>
      </c>
      <c r="B142" s="8" t="s">
        <v>334</v>
      </c>
      <c r="C142" s="158">
        <v>33302</v>
      </c>
    </row>
    <row r="143" spans="1:3" s="67" customFormat="1" ht="12" customHeight="1">
      <c r="A143" s="294" t="s">
        <v>247</v>
      </c>
      <c r="B143" s="8" t="s">
        <v>582</v>
      </c>
      <c r="C143" s="158"/>
    </row>
    <row r="144" spans="1:3" s="67" customFormat="1" ht="12" customHeight="1">
      <c r="A144" s="294" t="s">
        <v>248</v>
      </c>
      <c r="B144" s="8" t="s">
        <v>545</v>
      </c>
      <c r="C144" s="158"/>
    </row>
    <row r="145" spans="1:3" s="67" customFormat="1" ht="12" customHeight="1" thickBot="1">
      <c r="A145" s="303" t="s">
        <v>249</v>
      </c>
      <c r="B145" s="6" t="s">
        <v>352</v>
      </c>
      <c r="C145" s="158"/>
    </row>
    <row r="146" spans="1:3" s="67" customFormat="1" ht="12" customHeight="1" thickBot="1">
      <c r="A146" s="35" t="s">
        <v>24</v>
      </c>
      <c r="B146" s="91" t="s">
        <v>546</v>
      </c>
      <c r="C146" s="188">
        <f>+C147+C148+C149+C150+C151</f>
        <v>0</v>
      </c>
    </row>
    <row r="147" spans="1:3" s="67" customFormat="1" ht="12" customHeight="1">
      <c r="A147" s="294" t="s">
        <v>98</v>
      </c>
      <c r="B147" s="8" t="s">
        <v>547</v>
      </c>
      <c r="C147" s="158"/>
    </row>
    <row r="148" spans="1:3" s="67" customFormat="1" ht="12" customHeight="1">
      <c r="A148" s="294" t="s">
        <v>99</v>
      </c>
      <c r="B148" s="8" t="s">
        <v>548</v>
      </c>
      <c r="C148" s="158"/>
    </row>
    <row r="149" spans="1:3" s="67" customFormat="1" ht="12" customHeight="1">
      <c r="A149" s="294" t="s">
        <v>259</v>
      </c>
      <c r="B149" s="8" t="s">
        <v>549</v>
      </c>
      <c r="C149" s="158"/>
    </row>
    <row r="150" spans="1:3" ht="12.75" customHeight="1">
      <c r="A150" s="294" t="s">
        <v>260</v>
      </c>
      <c r="B150" s="8" t="s">
        <v>583</v>
      </c>
      <c r="C150" s="158"/>
    </row>
    <row r="151" spans="1:3" ht="12.75" customHeight="1" thickBot="1">
      <c r="A151" s="303" t="s">
        <v>551</v>
      </c>
      <c r="B151" s="6" t="s">
        <v>552</v>
      </c>
      <c r="C151" s="159"/>
    </row>
    <row r="152" spans="1:3" ht="12.75" customHeight="1" thickBot="1">
      <c r="A152" s="566" t="s">
        <v>25</v>
      </c>
      <c r="B152" s="91" t="s">
        <v>553</v>
      </c>
      <c r="C152" s="188"/>
    </row>
    <row r="153" spans="1:3" ht="12" customHeight="1" thickBot="1">
      <c r="A153" s="566" t="s">
        <v>26</v>
      </c>
      <c r="B153" s="91" t="s">
        <v>554</v>
      </c>
      <c r="C153" s="188"/>
    </row>
    <row r="154" spans="1:3" ht="15" customHeight="1" thickBot="1">
      <c r="A154" s="35" t="s">
        <v>27</v>
      </c>
      <c r="B154" s="91" t="s">
        <v>555</v>
      </c>
      <c r="C154" s="288">
        <f>+C129+C133+C140+C146+C152+C153</f>
        <v>33302</v>
      </c>
    </row>
    <row r="155" spans="1:3" ht="13.5" thickBot="1">
      <c r="A155" s="305" t="s">
        <v>28</v>
      </c>
      <c r="B155" s="258" t="s">
        <v>556</v>
      </c>
      <c r="C155" s="288">
        <f>+C128+C154</f>
        <v>1174308</v>
      </c>
    </row>
    <row r="156" ht="15" customHeight="1" thickBot="1"/>
    <row r="157" spans="1:3" ht="14.25" customHeight="1" thickBot="1">
      <c r="A157" s="154" t="s">
        <v>584</v>
      </c>
      <c r="B157" s="155"/>
      <c r="C157" s="89">
        <v>1</v>
      </c>
    </row>
    <row r="158" spans="1:3" ht="13.5" thickBot="1">
      <c r="A158" s="154" t="s">
        <v>174</v>
      </c>
      <c r="B158" s="155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18/2016.(VI.27.) 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K158"/>
  <sheetViews>
    <sheetView zoomScaleSheetLayoutView="85" workbookViewId="0" topLeftCell="A133">
      <selection activeCell="E102" sqref="E102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25.00390625" style="328" customWidth="1"/>
    <col min="4" max="16384" width="9.375" style="2" customWidth="1"/>
  </cols>
  <sheetData>
    <row r="1" spans="1:3" s="1" customFormat="1" ht="16.5" customHeight="1" thickBot="1">
      <c r="A1" s="131"/>
      <c r="B1" s="133"/>
      <c r="C1" s="156"/>
    </row>
    <row r="2" spans="1:3" s="63" customFormat="1" ht="21" customHeight="1">
      <c r="A2" s="268" t="s">
        <v>65</v>
      </c>
      <c r="B2" s="236" t="s">
        <v>177</v>
      </c>
      <c r="C2" s="238" t="s">
        <v>54</v>
      </c>
    </row>
    <row r="3" spans="1:3" s="63" customFormat="1" ht="16.5" thickBot="1">
      <c r="A3" s="134" t="s">
        <v>171</v>
      </c>
      <c r="B3" s="237" t="s">
        <v>391</v>
      </c>
      <c r="C3" s="565" t="s">
        <v>63</v>
      </c>
    </row>
    <row r="4" spans="1:3" s="6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239" t="s">
        <v>57</v>
      </c>
    </row>
    <row r="6" spans="1:3" s="53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53" customFormat="1" ht="15.75" customHeight="1" thickBot="1">
      <c r="A7" s="139"/>
      <c r="B7" s="140" t="s">
        <v>58</v>
      </c>
      <c r="C7" s="240"/>
    </row>
    <row r="8" spans="1:3" s="53" customFormat="1" ht="12" customHeight="1" thickBot="1">
      <c r="A8" s="35" t="s">
        <v>18</v>
      </c>
      <c r="B8" s="20" t="s">
        <v>207</v>
      </c>
      <c r="C8" s="180">
        <f>+C9+C10+C11+C12+C13+C14</f>
        <v>0</v>
      </c>
    </row>
    <row r="9" spans="1:3" s="65" customFormat="1" ht="12" customHeight="1">
      <c r="A9" s="294" t="s">
        <v>100</v>
      </c>
      <c r="B9" s="278" t="s">
        <v>208</v>
      </c>
      <c r="C9" s="182"/>
    </row>
    <row r="10" spans="1:3" s="66" customFormat="1" ht="12" customHeight="1">
      <c r="A10" s="295" t="s">
        <v>101</v>
      </c>
      <c r="B10" s="279" t="s">
        <v>209</v>
      </c>
      <c r="C10" s="181"/>
    </row>
    <row r="11" spans="1:3" s="66" customFormat="1" ht="12" customHeight="1">
      <c r="A11" s="295" t="s">
        <v>102</v>
      </c>
      <c r="B11" s="279" t="s">
        <v>210</v>
      </c>
      <c r="C11" s="181"/>
    </row>
    <row r="12" spans="1:3" s="66" customFormat="1" ht="12" customHeight="1">
      <c r="A12" s="295" t="s">
        <v>103</v>
      </c>
      <c r="B12" s="279" t="s">
        <v>211</v>
      </c>
      <c r="C12" s="181"/>
    </row>
    <row r="13" spans="1:3" s="66" customFormat="1" ht="12" customHeight="1">
      <c r="A13" s="295" t="s">
        <v>130</v>
      </c>
      <c r="B13" s="279" t="s">
        <v>569</v>
      </c>
      <c r="C13" s="184"/>
    </row>
    <row r="14" spans="1:3" s="65" customFormat="1" ht="12" customHeight="1" thickBot="1">
      <c r="A14" s="296" t="s">
        <v>104</v>
      </c>
      <c r="B14" s="280" t="s">
        <v>509</v>
      </c>
      <c r="C14" s="181"/>
    </row>
    <row r="15" spans="1:3" s="65" customFormat="1" ht="12" customHeight="1" thickBot="1">
      <c r="A15" s="35" t="s">
        <v>19</v>
      </c>
      <c r="B15" s="175" t="s">
        <v>212</v>
      </c>
      <c r="C15" s="180">
        <f>+C16+C17+C18+C19+C20</f>
        <v>124496</v>
      </c>
    </row>
    <row r="16" spans="1:3" s="65" customFormat="1" ht="12" customHeight="1">
      <c r="A16" s="294" t="s">
        <v>106</v>
      </c>
      <c r="B16" s="278" t="s">
        <v>213</v>
      </c>
      <c r="C16" s="182"/>
    </row>
    <row r="17" spans="1:3" s="65" customFormat="1" ht="12" customHeight="1">
      <c r="A17" s="295" t="s">
        <v>107</v>
      </c>
      <c r="B17" s="279" t="s">
        <v>214</v>
      </c>
      <c r="C17" s="181"/>
    </row>
    <row r="18" spans="1:3" s="65" customFormat="1" ht="12" customHeight="1">
      <c r="A18" s="295" t="s">
        <v>108</v>
      </c>
      <c r="B18" s="279" t="s">
        <v>383</v>
      </c>
      <c r="C18" s="181"/>
    </row>
    <row r="19" spans="1:3" s="65" customFormat="1" ht="12" customHeight="1">
      <c r="A19" s="295" t="s">
        <v>109</v>
      </c>
      <c r="B19" s="279" t="s">
        <v>384</v>
      </c>
      <c r="C19" s="181"/>
    </row>
    <row r="20" spans="1:3" s="65" customFormat="1" ht="12" customHeight="1">
      <c r="A20" s="295" t="s">
        <v>110</v>
      </c>
      <c r="B20" s="279" t="s">
        <v>215</v>
      </c>
      <c r="C20" s="184">
        <v>124496</v>
      </c>
    </row>
    <row r="21" spans="1:3" s="66" customFormat="1" ht="12" customHeight="1" thickBot="1">
      <c r="A21" s="296" t="s">
        <v>119</v>
      </c>
      <c r="B21" s="280" t="s">
        <v>216</v>
      </c>
      <c r="C21" s="267"/>
    </row>
    <row r="22" spans="1:3" s="66" customFormat="1" ht="12" customHeight="1" thickBot="1">
      <c r="A22" s="35" t="s">
        <v>20</v>
      </c>
      <c r="B22" s="20" t="s">
        <v>217</v>
      </c>
      <c r="C22" s="180">
        <f>+C23+C24+C25+C26+C27</f>
        <v>0</v>
      </c>
    </row>
    <row r="23" spans="1:3" s="66" customFormat="1" ht="12" customHeight="1">
      <c r="A23" s="294" t="s">
        <v>89</v>
      </c>
      <c r="B23" s="278" t="s">
        <v>218</v>
      </c>
      <c r="C23" s="182"/>
    </row>
    <row r="24" spans="1:3" s="65" customFormat="1" ht="12" customHeight="1">
      <c r="A24" s="295" t="s">
        <v>90</v>
      </c>
      <c r="B24" s="279" t="s">
        <v>219</v>
      </c>
      <c r="C24" s="181"/>
    </row>
    <row r="25" spans="1:3" s="66" customFormat="1" ht="12" customHeight="1">
      <c r="A25" s="295" t="s">
        <v>91</v>
      </c>
      <c r="B25" s="279" t="s">
        <v>385</v>
      </c>
      <c r="C25" s="181"/>
    </row>
    <row r="26" spans="1:3" s="66" customFormat="1" ht="12" customHeight="1">
      <c r="A26" s="295" t="s">
        <v>92</v>
      </c>
      <c r="B26" s="279" t="s">
        <v>386</v>
      </c>
      <c r="C26" s="181"/>
    </row>
    <row r="27" spans="1:3" s="66" customFormat="1" ht="12" customHeight="1">
      <c r="A27" s="295" t="s">
        <v>142</v>
      </c>
      <c r="B27" s="279" t="s">
        <v>220</v>
      </c>
      <c r="C27" s="184"/>
    </row>
    <row r="28" spans="1:3" s="66" customFormat="1" ht="12" customHeight="1" thickBot="1">
      <c r="A28" s="296" t="s">
        <v>143</v>
      </c>
      <c r="B28" s="280" t="s">
        <v>221</v>
      </c>
      <c r="C28" s="267"/>
    </row>
    <row r="29" spans="1:3" s="66" customFormat="1" ht="12" customHeight="1" thickBot="1">
      <c r="A29" s="35" t="s">
        <v>144</v>
      </c>
      <c r="B29" s="20" t="s">
        <v>222</v>
      </c>
      <c r="C29" s="185">
        <f>+C30+C34+C35+C36</f>
        <v>0</v>
      </c>
    </row>
    <row r="30" spans="1:3" s="66" customFormat="1" ht="12" customHeight="1">
      <c r="A30" s="294" t="s">
        <v>223</v>
      </c>
      <c r="B30" s="278" t="s">
        <v>570</v>
      </c>
      <c r="C30" s="273">
        <f>+C31+C32+C33</f>
        <v>0</v>
      </c>
    </row>
    <row r="31" spans="1:3" s="66" customFormat="1" ht="12" customHeight="1">
      <c r="A31" s="295" t="s">
        <v>224</v>
      </c>
      <c r="B31" s="279" t="s">
        <v>229</v>
      </c>
      <c r="C31" s="181"/>
    </row>
    <row r="32" spans="1:3" s="66" customFormat="1" ht="12" customHeight="1">
      <c r="A32" s="295" t="s">
        <v>225</v>
      </c>
      <c r="B32" s="279" t="s">
        <v>230</v>
      </c>
      <c r="C32" s="181"/>
    </row>
    <row r="33" spans="1:3" s="66" customFormat="1" ht="12" customHeight="1">
      <c r="A33" s="295" t="s">
        <v>511</v>
      </c>
      <c r="B33" s="552" t="s">
        <v>512</v>
      </c>
      <c r="C33" s="181"/>
    </row>
    <row r="34" spans="1:3" s="66" customFormat="1" ht="12" customHeight="1">
      <c r="A34" s="295" t="s">
        <v>226</v>
      </c>
      <c r="B34" s="279" t="s">
        <v>231</v>
      </c>
      <c r="C34" s="181"/>
    </row>
    <row r="35" spans="1:3" s="66" customFormat="1" ht="12" customHeight="1">
      <c r="A35" s="295" t="s">
        <v>227</v>
      </c>
      <c r="B35" s="279" t="s">
        <v>232</v>
      </c>
      <c r="C35" s="181"/>
    </row>
    <row r="36" spans="1:3" s="66" customFormat="1" ht="12" customHeight="1" thickBot="1">
      <c r="A36" s="296" t="s">
        <v>228</v>
      </c>
      <c r="B36" s="280" t="s">
        <v>233</v>
      </c>
      <c r="C36" s="183"/>
    </row>
    <row r="37" spans="1:3" s="66" customFormat="1" ht="12" customHeight="1" thickBot="1">
      <c r="A37" s="35" t="s">
        <v>22</v>
      </c>
      <c r="B37" s="20" t="s">
        <v>513</v>
      </c>
      <c r="C37" s="180">
        <f>SUM(C38:C48)</f>
        <v>10170</v>
      </c>
    </row>
    <row r="38" spans="1:3" s="66" customFormat="1" ht="12" customHeight="1">
      <c r="A38" s="294" t="s">
        <v>93</v>
      </c>
      <c r="B38" s="278" t="s">
        <v>236</v>
      </c>
      <c r="C38" s="182">
        <v>8000</v>
      </c>
    </row>
    <row r="39" spans="1:3" s="66" customFormat="1" ht="12" customHeight="1">
      <c r="A39" s="295" t="s">
        <v>94</v>
      </c>
      <c r="B39" s="279" t="s">
        <v>237</v>
      </c>
      <c r="C39" s="184"/>
    </row>
    <row r="40" spans="1:3" s="66" customFormat="1" ht="12" customHeight="1">
      <c r="A40" s="295" t="s">
        <v>95</v>
      </c>
      <c r="B40" s="279" t="s">
        <v>238</v>
      </c>
      <c r="C40" s="184"/>
    </row>
    <row r="41" spans="1:3" s="66" customFormat="1" ht="12" customHeight="1">
      <c r="A41" s="295" t="s">
        <v>146</v>
      </c>
      <c r="B41" s="279" t="s">
        <v>239</v>
      </c>
      <c r="C41" s="181"/>
    </row>
    <row r="42" spans="1:3" s="66" customFormat="1" ht="12" customHeight="1">
      <c r="A42" s="295" t="s">
        <v>147</v>
      </c>
      <c r="B42" s="279" t="s">
        <v>240</v>
      </c>
      <c r="C42" s="181"/>
    </row>
    <row r="43" spans="1:3" s="66" customFormat="1" ht="12" customHeight="1">
      <c r="A43" s="295" t="s">
        <v>148</v>
      </c>
      <c r="B43" s="279" t="s">
        <v>241</v>
      </c>
      <c r="C43" s="181">
        <v>2160</v>
      </c>
    </row>
    <row r="44" spans="1:3" s="66" customFormat="1" ht="12" customHeight="1">
      <c r="A44" s="295" t="s">
        <v>149</v>
      </c>
      <c r="B44" s="279" t="s">
        <v>242</v>
      </c>
      <c r="C44" s="181"/>
    </row>
    <row r="45" spans="1:3" s="66" customFormat="1" ht="12" customHeight="1">
      <c r="A45" s="295" t="s">
        <v>150</v>
      </c>
      <c r="B45" s="279" t="s">
        <v>243</v>
      </c>
      <c r="C45" s="181">
        <v>10</v>
      </c>
    </row>
    <row r="46" spans="1:3" s="66" customFormat="1" ht="12" customHeight="1">
      <c r="A46" s="295" t="s">
        <v>234</v>
      </c>
      <c r="B46" s="279" t="s">
        <v>244</v>
      </c>
      <c r="C46" s="184"/>
    </row>
    <row r="47" spans="1:3" s="66" customFormat="1" ht="12" customHeight="1">
      <c r="A47" s="296" t="s">
        <v>235</v>
      </c>
      <c r="B47" s="280" t="s">
        <v>514</v>
      </c>
      <c r="C47" s="267"/>
    </row>
    <row r="48" spans="1:3" s="66" customFormat="1" ht="12" customHeight="1" thickBot="1">
      <c r="A48" s="296" t="s">
        <v>515</v>
      </c>
      <c r="B48" s="280" t="s">
        <v>245</v>
      </c>
      <c r="C48" s="267"/>
    </row>
    <row r="49" spans="1:3" s="66" customFormat="1" ht="12" customHeight="1" thickBot="1">
      <c r="A49" s="35" t="s">
        <v>23</v>
      </c>
      <c r="B49" s="20" t="s">
        <v>246</v>
      </c>
      <c r="C49" s="180">
        <f>SUM(C50:C54)</f>
        <v>0</v>
      </c>
    </row>
    <row r="50" spans="1:3" s="66" customFormat="1" ht="12" customHeight="1">
      <c r="A50" s="294" t="s">
        <v>96</v>
      </c>
      <c r="B50" s="278" t="s">
        <v>250</v>
      </c>
      <c r="C50" s="318"/>
    </row>
    <row r="51" spans="1:3" s="66" customFormat="1" ht="12" customHeight="1">
      <c r="A51" s="295" t="s">
        <v>97</v>
      </c>
      <c r="B51" s="279" t="s">
        <v>251</v>
      </c>
      <c r="C51" s="184"/>
    </row>
    <row r="52" spans="1:3" s="66" customFormat="1" ht="12" customHeight="1">
      <c r="A52" s="295" t="s">
        <v>247</v>
      </c>
      <c r="B52" s="279" t="s">
        <v>252</v>
      </c>
      <c r="C52" s="184"/>
    </row>
    <row r="53" spans="1:3" s="66" customFormat="1" ht="12" customHeight="1">
      <c r="A53" s="295" t="s">
        <v>248</v>
      </c>
      <c r="B53" s="279" t="s">
        <v>253</v>
      </c>
      <c r="C53" s="184"/>
    </row>
    <row r="54" spans="1:3" s="66" customFormat="1" ht="12" customHeight="1" thickBot="1">
      <c r="A54" s="296" t="s">
        <v>249</v>
      </c>
      <c r="B54" s="280" t="s">
        <v>254</v>
      </c>
      <c r="C54" s="267"/>
    </row>
    <row r="55" spans="1:3" s="66" customFormat="1" ht="12" customHeight="1" thickBot="1">
      <c r="A55" s="35" t="s">
        <v>151</v>
      </c>
      <c r="B55" s="20" t="s">
        <v>255</v>
      </c>
      <c r="C55" s="180">
        <f>SUM(C56:C58)</f>
        <v>2366</v>
      </c>
    </row>
    <row r="56" spans="1:3" s="66" customFormat="1" ht="12" customHeight="1">
      <c r="A56" s="294" t="s">
        <v>98</v>
      </c>
      <c r="B56" s="278" t="s">
        <v>256</v>
      </c>
      <c r="C56" s="182"/>
    </row>
    <row r="57" spans="1:3" s="66" customFormat="1" ht="12" customHeight="1">
      <c r="A57" s="295" t="s">
        <v>99</v>
      </c>
      <c r="B57" s="279" t="s">
        <v>387</v>
      </c>
      <c r="C57" s="184">
        <v>2366</v>
      </c>
    </row>
    <row r="58" spans="1:3" s="66" customFormat="1" ht="12" customHeight="1">
      <c r="A58" s="295" t="s">
        <v>259</v>
      </c>
      <c r="B58" s="279" t="s">
        <v>257</v>
      </c>
      <c r="C58" s="184"/>
    </row>
    <row r="59" spans="1:3" s="66" customFormat="1" ht="12" customHeight="1" thickBot="1">
      <c r="A59" s="296" t="s">
        <v>260</v>
      </c>
      <c r="B59" s="280" t="s">
        <v>258</v>
      </c>
      <c r="C59" s="183"/>
    </row>
    <row r="60" spans="1:3" s="66" customFormat="1" ht="12" customHeight="1" thickBot="1">
      <c r="A60" s="35" t="s">
        <v>25</v>
      </c>
      <c r="B60" s="175" t="s">
        <v>261</v>
      </c>
      <c r="C60" s="180">
        <f>SUM(C61:C63)</f>
        <v>0</v>
      </c>
    </row>
    <row r="61" spans="1:3" s="66" customFormat="1" ht="12" customHeight="1">
      <c r="A61" s="294" t="s">
        <v>152</v>
      </c>
      <c r="B61" s="278" t="s">
        <v>263</v>
      </c>
      <c r="C61" s="184"/>
    </row>
    <row r="62" spans="1:3" s="66" customFormat="1" ht="12" customHeight="1">
      <c r="A62" s="295" t="s">
        <v>153</v>
      </c>
      <c r="B62" s="279" t="s">
        <v>388</v>
      </c>
      <c r="C62" s="184"/>
    </row>
    <row r="63" spans="1:3" s="66" customFormat="1" ht="12" customHeight="1">
      <c r="A63" s="295" t="s">
        <v>183</v>
      </c>
      <c r="B63" s="279" t="s">
        <v>264</v>
      </c>
      <c r="C63" s="184"/>
    </row>
    <row r="64" spans="1:3" s="66" customFormat="1" ht="12" customHeight="1" thickBot="1">
      <c r="A64" s="296" t="s">
        <v>262</v>
      </c>
      <c r="B64" s="280" t="s">
        <v>265</v>
      </c>
      <c r="C64" s="184"/>
    </row>
    <row r="65" spans="1:3" s="66" customFormat="1" ht="12" customHeight="1" thickBot="1">
      <c r="A65" s="35" t="s">
        <v>26</v>
      </c>
      <c r="B65" s="20" t="s">
        <v>266</v>
      </c>
      <c r="C65" s="185">
        <f>+C8+C15+C22+C29+C37+C49+C55+C60</f>
        <v>137032</v>
      </c>
    </row>
    <row r="66" spans="1:3" s="66" customFormat="1" ht="12" customHeight="1" thickBot="1">
      <c r="A66" s="297" t="s">
        <v>356</v>
      </c>
      <c r="B66" s="175" t="s">
        <v>268</v>
      </c>
      <c r="C66" s="180">
        <f>SUM(C67:C69)</f>
        <v>150000</v>
      </c>
    </row>
    <row r="67" spans="1:3" s="66" customFormat="1" ht="12" customHeight="1">
      <c r="A67" s="294" t="s">
        <v>299</v>
      </c>
      <c r="B67" s="278" t="s">
        <v>269</v>
      </c>
      <c r="C67" s="727">
        <v>50000</v>
      </c>
    </row>
    <row r="68" spans="1:3" s="66" customFormat="1" ht="12" customHeight="1">
      <c r="A68" s="295" t="s">
        <v>308</v>
      </c>
      <c r="B68" s="279" t="s">
        <v>270</v>
      </c>
      <c r="C68" s="184">
        <v>100000</v>
      </c>
    </row>
    <row r="69" spans="1:3" s="66" customFormat="1" ht="12" customHeight="1" thickBot="1">
      <c r="A69" s="296" t="s">
        <v>309</v>
      </c>
      <c r="B69" s="281" t="s">
        <v>271</v>
      </c>
      <c r="C69" s="184"/>
    </row>
    <row r="70" spans="1:3" s="66" customFormat="1" ht="12" customHeight="1" thickBot="1">
      <c r="A70" s="297" t="s">
        <v>272</v>
      </c>
      <c r="B70" s="175" t="s">
        <v>273</v>
      </c>
      <c r="C70" s="180">
        <f>SUM(C71:C74)</f>
        <v>0</v>
      </c>
    </row>
    <row r="71" spans="1:3" s="66" customFormat="1" ht="12" customHeight="1">
      <c r="A71" s="294" t="s">
        <v>131</v>
      </c>
      <c r="B71" s="278" t="s">
        <v>274</v>
      </c>
      <c r="C71" s="184"/>
    </row>
    <row r="72" spans="1:3" s="66" customFormat="1" ht="12" customHeight="1">
      <c r="A72" s="295" t="s">
        <v>132</v>
      </c>
      <c r="B72" s="279" t="s">
        <v>275</v>
      </c>
      <c r="C72" s="184"/>
    </row>
    <row r="73" spans="1:3" s="66" customFormat="1" ht="12" customHeight="1">
      <c r="A73" s="295" t="s">
        <v>300</v>
      </c>
      <c r="B73" s="279" t="s">
        <v>276</v>
      </c>
      <c r="C73" s="184"/>
    </row>
    <row r="74" spans="1:3" s="66" customFormat="1" ht="12" customHeight="1" thickBot="1">
      <c r="A74" s="296" t="s">
        <v>301</v>
      </c>
      <c r="B74" s="280" t="s">
        <v>277</v>
      </c>
      <c r="C74" s="184"/>
    </row>
    <row r="75" spans="1:3" s="66" customFormat="1" ht="12" customHeight="1" thickBot="1">
      <c r="A75" s="297" t="s">
        <v>278</v>
      </c>
      <c r="B75" s="175" t="s">
        <v>279</v>
      </c>
      <c r="C75" s="180">
        <f>SUM(C76:C77)</f>
        <v>0</v>
      </c>
    </row>
    <row r="76" spans="1:3" s="66" customFormat="1" ht="12" customHeight="1">
      <c r="A76" s="294" t="s">
        <v>302</v>
      </c>
      <c r="B76" s="278" t="s">
        <v>280</v>
      </c>
      <c r="C76" s="184"/>
    </row>
    <row r="77" spans="1:3" s="66" customFormat="1" ht="12" customHeight="1" thickBot="1">
      <c r="A77" s="296" t="s">
        <v>303</v>
      </c>
      <c r="B77" s="280" t="s">
        <v>281</v>
      </c>
      <c r="C77" s="184"/>
    </row>
    <row r="78" spans="1:3" s="65" customFormat="1" ht="12" customHeight="1" thickBot="1">
      <c r="A78" s="297" t="s">
        <v>282</v>
      </c>
      <c r="B78" s="175" t="s">
        <v>283</v>
      </c>
      <c r="C78" s="180">
        <f>SUM(C79:C81)</f>
        <v>0</v>
      </c>
    </row>
    <row r="79" spans="1:3" s="66" customFormat="1" ht="12" customHeight="1">
      <c r="A79" s="294" t="s">
        <v>304</v>
      </c>
      <c r="B79" s="278" t="s">
        <v>284</v>
      </c>
      <c r="C79" s="184"/>
    </row>
    <row r="80" spans="1:3" s="66" customFormat="1" ht="12" customHeight="1">
      <c r="A80" s="295" t="s">
        <v>305</v>
      </c>
      <c r="B80" s="279" t="s">
        <v>285</v>
      </c>
      <c r="C80" s="184"/>
    </row>
    <row r="81" spans="1:3" s="66" customFormat="1" ht="12" customHeight="1" thickBot="1">
      <c r="A81" s="296" t="s">
        <v>306</v>
      </c>
      <c r="B81" s="280" t="s">
        <v>286</v>
      </c>
      <c r="C81" s="184"/>
    </row>
    <row r="82" spans="1:3" s="66" customFormat="1" ht="12" customHeight="1" thickBot="1">
      <c r="A82" s="297" t="s">
        <v>287</v>
      </c>
      <c r="B82" s="175" t="s">
        <v>307</v>
      </c>
      <c r="C82" s="180">
        <f>SUM(C83:C86)</f>
        <v>0</v>
      </c>
    </row>
    <row r="83" spans="1:3" s="66" customFormat="1" ht="12" customHeight="1">
      <c r="A83" s="298" t="s">
        <v>288</v>
      </c>
      <c r="B83" s="278" t="s">
        <v>289</v>
      </c>
      <c r="C83" s="184"/>
    </row>
    <row r="84" spans="1:3" s="66" customFormat="1" ht="12" customHeight="1">
      <c r="A84" s="299" t="s">
        <v>290</v>
      </c>
      <c r="B84" s="279" t="s">
        <v>291</v>
      </c>
      <c r="C84" s="184"/>
    </row>
    <row r="85" spans="1:3" s="66" customFormat="1" ht="12" customHeight="1">
      <c r="A85" s="299" t="s">
        <v>292</v>
      </c>
      <c r="B85" s="279" t="s">
        <v>293</v>
      </c>
      <c r="C85" s="184"/>
    </row>
    <row r="86" spans="1:3" s="65" customFormat="1" ht="12" customHeight="1" thickBot="1">
      <c r="A86" s="300" t="s">
        <v>294</v>
      </c>
      <c r="B86" s="280" t="s">
        <v>295</v>
      </c>
      <c r="C86" s="184"/>
    </row>
    <row r="87" spans="1:3" s="65" customFormat="1" ht="12" customHeight="1" thickBot="1">
      <c r="A87" s="297" t="s">
        <v>296</v>
      </c>
      <c r="B87" s="175" t="s">
        <v>518</v>
      </c>
      <c r="C87" s="319"/>
    </row>
    <row r="88" spans="1:3" s="65" customFormat="1" ht="12" customHeight="1" thickBot="1">
      <c r="A88" s="297" t="s">
        <v>571</v>
      </c>
      <c r="B88" s="175" t="s">
        <v>297</v>
      </c>
      <c r="C88" s="319"/>
    </row>
    <row r="89" spans="1:3" s="65" customFormat="1" ht="12" customHeight="1" thickBot="1">
      <c r="A89" s="297" t="s">
        <v>572</v>
      </c>
      <c r="B89" s="285" t="s">
        <v>519</v>
      </c>
      <c r="C89" s="185">
        <f>+C66+C70+C75+C78+C82+C88+C87</f>
        <v>150000</v>
      </c>
    </row>
    <row r="90" spans="1:3" s="65" customFormat="1" ht="12" customHeight="1" thickBot="1">
      <c r="A90" s="301" t="s">
        <v>573</v>
      </c>
      <c r="B90" s="286" t="s">
        <v>574</v>
      </c>
      <c r="C90" s="185">
        <f>+C65+C89</f>
        <v>287032</v>
      </c>
    </row>
    <row r="91" spans="1:3" s="66" customFormat="1" ht="15" customHeight="1" thickBot="1">
      <c r="A91" s="145"/>
      <c r="B91" s="146"/>
      <c r="C91" s="245"/>
    </row>
    <row r="92" spans="1:3" s="53" customFormat="1" ht="16.5" customHeight="1" thickBot="1">
      <c r="A92" s="149"/>
      <c r="B92" s="150" t="s">
        <v>59</v>
      </c>
      <c r="C92" s="247"/>
    </row>
    <row r="93" spans="1:3" s="67" customFormat="1" ht="12" customHeight="1" thickBot="1">
      <c r="A93" s="270" t="s">
        <v>18</v>
      </c>
      <c r="B93" s="29" t="s">
        <v>585</v>
      </c>
      <c r="C93" s="179">
        <f>+C94+C95+C96+C97+C98+C111</f>
        <v>54504</v>
      </c>
    </row>
    <row r="94" spans="1:3" ht="12" customHeight="1">
      <c r="A94" s="302" t="s">
        <v>100</v>
      </c>
      <c r="B94" s="9" t="s">
        <v>49</v>
      </c>
      <c r="C94" s="728">
        <v>4556</v>
      </c>
    </row>
    <row r="95" spans="1:3" ht="12" customHeight="1">
      <c r="A95" s="295" t="s">
        <v>101</v>
      </c>
      <c r="B95" s="7" t="s">
        <v>154</v>
      </c>
      <c r="C95" s="727">
        <v>2017</v>
      </c>
    </row>
    <row r="96" spans="1:3" ht="12" customHeight="1">
      <c r="A96" s="295" t="s">
        <v>102</v>
      </c>
      <c r="B96" s="7" t="s">
        <v>129</v>
      </c>
      <c r="C96" s="267">
        <v>24348</v>
      </c>
    </row>
    <row r="97" spans="1:3" ht="12" customHeight="1">
      <c r="A97" s="295" t="s">
        <v>103</v>
      </c>
      <c r="B97" s="10" t="s">
        <v>155</v>
      </c>
      <c r="C97" s="267"/>
    </row>
    <row r="98" spans="1:3" ht="12" customHeight="1">
      <c r="A98" s="295" t="s">
        <v>114</v>
      </c>
      <c r="B98" s="18" t="s">
        <v>156</v>
      </c>
      <c r="C98" s="729">
        <v>23583</v>
      </c>
    </row>
    <row r="99" spans="1:3" ht="12" customHeight="1">
      <c r="A99" s="295" t="s">
        <v>104</v>
      </c>
      <c r="B99" s="7" t="s">
        <v>575</v>
      </c>
      <c r="C99" s="267"/>
    </row>
    <row r="100" spans="1:3" ht="12" customHeight="1">
      <c r="A100" s="295" t="s">
        <v>105</v>
      </c>
      <c r="B100" s="95" t="s">
        <v>523</v>
      </c>
      <c r="C100" s="267"/>
    </row>
    <row r="101" spans="1:3" ht="12" customHeight="1">
      <c r="A101" s="295" t="s">
        <v>115</v>
      </c>
      <c r="B101" s="95" t="s">
        <v>524</v>
      </c>
      <c r="C101" s="267"/>
    </row>
    <row r="102" spans="1:3" ht="12" customHeight="1">
      <c r="A102" s="295" t="s">
        <v>116</v>
      </c>
      <c r="B102" s="95" t="s">
        <v>313</v>
      </c>
      <c r="C102" s="267"/>
    </row>
    <row r="103" spans="1:3" ht="12" customHeight="1">
      <c r="A103" s="295" t="s">
        <v>117</v>
      </c>
      <c r="B103" s="96" t="s">
        <v>314</v>
      </c>
      <c r="C103" s="267"/>
    </row>
    <row r="104" spans="1:3" ht="12" customHeight="1">
      <c r="A104" s="295" t="s">
        <v>118</v>
      </c>
      <c r="B104" s="96" t="s">
        <v>315</v>
      </c>
      <c r="C104" s="267"/>
    </row>
    <row r="105" spans="1:3" ht="12" customHeight="1">
      <c r="A105" s="295" t="s">
        <v>120</v>
      </c>
      <c r="B105" s="95" t="s">
        <v>316</v>
      </c>
      <c r="C105" s="729">
        <v>9251</v>
      </c>
    </row>
    <row r="106" spans="1:3" ht="12" customHeight="1">
      <c r="A106" s="295" t="s">
        <v>157</v>
      </c>
      <c r="B106" s="95" t="s">
        <v>317</v>
      </c>
      <c r="C106" s="267"/>
    </row>
    <row r="107" spans="1:3" ht="12" customHeight="1">
      <c r="A107" s="295" t="s">
        <v>311</v>
      </c>
      <c r="B107" s="96" t="s">
        <v>318</v>
      </c>
      <c r="C107" s="267"/>
    </row>
    <row r="108" spans="1:3" ht="12" customHeight="1">
      <c r="A108" s="303" t="s">
        <v>312</v>
      </c>
      <c r="B108" s="97" t="s">
        <v>319</v>
      </c>
      <c r="C108" s="267"/>
    </row>
    <row r="109" spans="1:3" ht="12" customHeight="1">
      <c r="A109" s="295" t="s">
        <v>525</v>
      </c>
      <c r="B109" s="97" t="s">
        <v>320</v>
      </c>
      <c r="C109" s="267"/>
    </row>
    <row r="110" spans="1:3" ht="12" customHeight="1">
      <c r="A110" s="295" t="s">
        <v>526</v>
      </c>
      <c r="B110" s="96" t="s">
        <v>321</v>
      </c>
      <c r="C110" s="727">
        <v>14332</v>
      </c>
    </row>
    <row r="111" spans="1:3" ht="12" customHeight="1">
      <c r="A111" s="295" t="s">
        <v>527</v>
      </c>
      <c r="B111" s="10" t="s">
        <v>50</v>
      </c>
      <c r="C111" s="184"/>
    </row>
    <row r="112" spans="1:3" ht="12" customHeight="1">
      <c r="A112" s="296" t="s">
        <v>528</v>
      </c>
      <c r="B112" s="7" t="s">
        <v>576</v>
      </c>
      <c r="C112" s="183"/>
    </row>
    <row r="113" spans="1:3" ht="12" customHeight="1" thickBot="1">
      <c r="A113" s="304" t="s">
        <v>530</v>
      </c>
      <c r="B113" s="98" t="s">
        <v>577</v>
      </c>
      <c r="C113" s="187"/>
    </row>
    <row r="114" spans="1:3" ht="12" customHeight="1" thickBot="1">
      <c r="A114" s="35" t="s">
        <v>19</v>
      </c>
      <c r="B114" s="28" t="s">
        <v>322</v>
      </c>
      <c r="C114" s="180">
        <f>+C115+C117+C119</f>
        <v>675</v>
      </c>
    </row>
    <row r="115" spans="1:3" ht="12" customHeight="1">
      <c r="A115" s="294" t="s">
        <v>106</v>
      </c>
      <c r="B115" s="7" t="s">
        <v>181</v>
      </c>
      <c r="C115" s="318">
        <v>675</v>
      </c>
    </row>
    <row r="116" spans="1:3" ht="12" customHeight="1">
      <c r="A116" s="294" t="s">
        <v>107</v>
      </c>
      <c r="B116" s="11" t="s">
        <v>326</v>
      </c>
      <c r="C116" s="318"/>
    </row>
    <row r="117" spans="1:3" ht="12" customHeight="1">
      <c r="A117" s="294" t="s">
        <v>108</v>
      </c>
      <c r="B117" s="11" t="s">
        <v>158</v>
      </c>
      <c r="C117" s="181"/>
    </row>
    <row r="118" spans="1:3" ht="12" customHeight="1">
      <c r="A118" s="294" t="s">
        <v>109</v>
      </c>
      <c r="B118" s="11" t="s">
        <v>327</v>
      </c>
      <c r="C118" s="158"/>
    </row>
    <row r="119" spans="1:3" ht="12" customHeight="1">
      <c r="A119" s="294" t="s">
        <v>110</v>
      </c>
      <c r="B119" s="177" t="s">
        <v>184</v>
      </c>
      <c r="C119" s="636"/>
    </row>
    <row r="120" spans="1:3" ht="12" customHeight="1">
      <c r="A120" s="294" t="s">
        <v>119</v>
      </c>
      <c r="B120" s="176" t="s">
        <v>389</v>
      </c>
      <c r="C120" s="636"/>
    </row>
    <row r="121" spans="1:3" ht="12" customHeight="1">
      <c r="A121" s="294" t="s">
        <v>121</v>
      </c>
      <c r="B121" s="274" t="s">
        <v>332</v>
      </c>
      <c r="C121" s="636"/>
    </row>
    <row r="122" spans="1:3" ht="12" customHeight="1">
      <c r="A122" s="294" t="s">
        <v>159</v>
      </c>
      <c r="B122" s="96" t="s">
        <v>315</v>
      </c>
      <c r="C122" s="636"/>
    </row>
    <row r="123" spans="1:3" ht="12" customHeight="1">
      <c r="A123" s="294" t="s">
        <v>160</v>
      </c>
      <c r="B123" s="96" t="s">
        <v>331</v>
      </c>
      <c r="C123" s="636"/>
    </row>
    <row r="124" spans="1:3" ht="12" customHeight="1">
      <c r="A124" s="294" t="s">
        <v>161</v>
      </c>
      <c r="B124" s="96" t="s">
        <v>330</v>
      </c>
      <c r="C124" s="636"/>
    </row>
    <row r="125" spans="1:3" ht="12" customHeight="1">
      <c r="A125" s="294" t="s">
        <v>323</v>
      </c>
      <c r="B125" s="96" t="s">
        <v>318</v>
      </c>
      <c r="C125" s="636"/>
    </row>
    <row r="126" spans="1:3" ht="12" customHeight="1">
      <c r="A126" s="294" t="s">
        <v>324</v>
      </c>
      <c r="B126" s="96" t="s">
        <v>329</v>
      </c>
      <c r="C126" s="636"/>
    </row>
    <row r="127" spans="1:3" ht="12" customHeight="1" thickBot="1">
      <c r="A127" s="303" t="s">
        <v>325</v>
      </c>
      <c r="B127" s="96" t="s">
        <v>328</v>
      </c>
      <c r="C127" s="637"/>
    </row>
    <row r="128" spans="1:3" ht="12" customHeight="1" thickBot="1">
      <c r="A128" s="35" t="s">
        <v>20</v>
      </c>
      <c r="B128" s="91" t="s">
        <v>532</v>
      </c>
      <c r="C128" s="180">
        <f>+C93+C114</f>
        <v>55179</v>
      </c>
    </row>
    <row r="129" spans="1:3" ht="12" customHeight="1" thickBot="1">
      <c r="A129" s="35" t="s">
        <v>21</v>
      </c>
      <c r="B129" s="91" t="s">
        <v>533</v>
      </c>
      <c r="C129" s="180">
        <f>+C130+C131+C132</f>
        <v>103545</v>
      </c>
    </row>
    <row r="130" spans="1:3" s="67" customFormat="1" ht="12" customHeight="1">
      <c r="A130" s="294" t="s">
        <v>223</v>
      </c>
      <c r="B130" s="8" t="s">
        <v>578</v>
      </c>
      <c r="C130" s="597">
        <v>3545</v>
      </c>
    </row>
    <row r="131" spans="1:3" ht="12" customHeight="1">
      <c r="A131" s="294" t="s">
        <v>226</v>
      </c>
      <c r="B131" s="8" t="s">
        <v>535</v>
      </c>
      <c r="C131" s="158">
        <v>100000</v>
      </c>
    </row>
    <row r="132" spans="1:3" ht="12" customHeight="1" thickBot="1">
      <c r="A132" s="303" t="s">
        <v>227</v>
      </c>
      <c r="B132" s="6" t="s">
        <v>579</v>
      </c>
      <c r="C132" s="158"/>
    </row>
    <row r="133" spans="1:3" ht="12" customHeight="1" thickBot="1">
      <c r="A133" s="35" t="s">
        <v>22</v>
      </c>
      <c r="B133" s="91" t="s">
        <v>537</v>
      </c>
      <c r="C133" s="180">
        <f>+C134+C135+C136+C137+C138+C139</f>
        <v>0</v>
      </c>
    </row>
    <row r="134" spans="1:3" ht="12" customHeight="1">
      <c r="A134" s="294" t="s">
        <v>93</v>
      </c>
      <c r="B134" s="8" t="s">
        <v>538</v>
      </c>
      <c r="C134" s="158"/>
    </row>
    <row r="135" spans="1:3" ht="12" customHeight="1">
      <c r="A135" s="294" t="s">
        <v>94</v>
      </c>
      <c r="B135" s="8" t="s">
        <v>539</v>
      </c>
      <c r="C135" s="158"/>
    </row>
    <row r="136" spans="1:3" ht="12" customHeight="1">
      <c r="A136" s="294" t="s">
        <v>95</v>
      </c>
      <c r="B136" s="8" t="s">
        <v>540</v>
      </c>
      <c r="C136" s="158"/>
    </row>
    <row r="137" spans="1:3" ht="12" customHeight="1">
      <c r="A137" s="294" t="s">
        <v>146</v>
      </c>
      <c r="B137" s="8" t="s">
        <v>580</v>
      </c>
      <c r="C137" s="158"/>
    </row>
    <row r="138" spans="1:3" ht="12" customHeight="1">
      <c r="A138" s="294" t="s">
        <v>147</v>
      </c>
      <c r="B138" s="8" t="s">
        <v>542</v>
      </c>
      <c r="C138" s="158"/>
    </row>
    <row r="139" spans="1:3" s="67" customFormat="1" ht="12" customHeight="1" thickBot="1">
      <c r="A139" s="303" t="s">
        <v>148</v>
      </c>
      <c r="B139" s="6" t="s">
        <v>543</v>
      </c>
      <c r="C139" s="158"/>
    </row>
    <row r="140" spans="1:11" ht="12" customHeight="1" thickBot="1">
      <c r="A140" s="35" t="s">
        <v>23</v>
      </c>
      <c r="B140" s="91" t="s">
        <v>581</v>
      </c>
      <c r="C140" s="185">
        <f>+C141+C142+C144+C145+C143</f>
        <v>0</v>
      </c>
      <c r="K140" s="157"/>
    </row>
    <row r="141" spans="1:3" ht="12.75">
      <c r="A141" s="294" t="s">
        <v>96</v>
      </c>
      <c r="B141" s="8" t="s">
        <v>333</v>
      </c>
      <c r="C141" s="158"/>
    </row>
    <row r="142" spans="1:3" ht="12" customHeight="1">
      <c r="A142" s="294" t="s">
        <v>97</v>
      </c>
      <c r="B142" s="8" t="s">
        <v>334</v>
      </c>
      <c r="C142" s="158"/>
    </row>
    <row r="143" spans="1:3" s="67" customFormat="1" ht="12" customHeight="1">
      <c r="A143" s="294" t="s">
        <v>247</v>
      </c>
      <c r="B143" s="8" t="s">
        <v>582</v>
      </c>
      <c r="C143" s="158"/>
    </row>
    <row r="144" spans="1:3" s="67" customFormat="1" ht="12" customHeight="1">
      <c r="A144" s="294" t="s">
        <v>248</v>
      </c>
      <c r="B144" s="8" t="s">
        <v>545</v>
      </c>
      <c r="C144" s="158"/>
    </row>
    <row r="145" spans="1:3" s="67" customFormat="1" ht="12" customHeight="1" thickBot="1">
      <c r="A145" s="303" t="s">
        <v>249</v>
      </c>
      <c r="B145" s="6" t="s">
        <v>352</v>
      </c>
      <c r="C145" s="158"/>
    </row>
    <row r="146" spans="1:3" s="67" customFormat="1" ht="12" customHeight="1" thickBot="1">
      <c r="A146" s="35" t="s">
        <v>24</v>
      </c>
      <c r="B146" s="91" t="s">
        <v>546</v>
      </c>
      <c r="C146" s="188">
        <f>+C147+C148+C149+C150+C151</f>
        <v>0</v>
      </c>
    </row>
    <row r="147" spans="1:3" s="67" customFormat="1" ht="12" customHeight="1">
      <c r="A147" s="294" t="s">
        <v>98</v>
      </c>
      <c r="B147" s="8" t="s">
        <v>547</v>
      </c>
      <c r="C147" s="158"/>
    </row>
    <row r="148" spans="1:3" s="67" customFormat="1" ht="12" customHeight="1">
      <c r="A148" s="294" t="s">
        <v>99</v>
      </c>
      <c r="B148" s="8" t="s">
        <v>548</v>
      </c>
      <c r="C148" s="158"/>
    </row>
    <row r="149" spans="1:3" s="67" customFormat="1" ht="12" customHeight="1">
      <c r="A149" s="294" t="s">
        <v>259</v>
      </c>
      <c r="B149" s="8" t="s">
        <v>549</v>
      </c>
      <c r="C149" s="158"/>
    </row>
    <row r="150" spans="1:3" ht="12.75" customHeight="1">
      <c r="A150" s="294" t="s">
        <v>260</v>
      </c>
      <c r="B150" s="8" t="s">
        <v>583</v>
      </c>
      <c r="C150" s="158"/>
    </row>
    <row r="151" spans="1:3" ht="12.75" customHeight="1" thickBot="1">
      <c r="A151" s="303" t="s">
        <v>551</v>
      </c>
      <c r="B151" s="6" t="s">
        <v>552</v>
      </c>
      <c r="C151" s="159"/>
    </row>
    <row r="152" spans="1:3" ht="12.75" customHeight="1" thickBot="1">
      <c r="A152" s="566" t="s">
        <v>25</v>
      </c>
      <c r="B152" s="91" t="s">
        <v>553</v>
      </c>
      <c r="C152" s="188"/>
    </row>
    <row r="153" spans="1:3" ht="12" customHeight="1" thickBot="1">
      <c r="A153" s="566" t="s">
        <v>26</v>
      </c>
      <c r="B153" s="91" t="s">
        <v>554</v>
      </c>
      <c r="C153" s="188"/>
    </row>
    <row r="154" spans="1:3" ht="15" customHeight="1" thickBot="1">
      <c r="A154" s="35" t="s">
        <v>27</v>
      </c>
      <c r="B154" s="91" t="s">
        <v>555</v>
      </c>
      <c r="C154" s="288">
        <f>+C129+C133+C140+C146+C152+C153</f>
        <v>103545</v>
      </c>
    </row>
    <row r="155" spans="1:3" ht="13.5" thickBot="1">
      <c r="A155" s="305" t="s">
        <v>28</v>
      </c>
      <c r="B155" s="258" t="s">
        <v>556</v>
      </c>
      <c r="C155" s="288">
        <f>+C128+C154</f>
        <v>158724</v>
      </c>
    </row>
    <row r="156" ht="15" customHeight="1" thickBot="1"/>
    <row r="157" spans="1:3" ht="14.25" customHeight="1" thickBot="1">
      <c r="A157" s="154" t="s">
        <v>584</v>
      </c>
      <c r="B157" s="155"/>
      <c r="C157" s="721">
        <v>2</v>
      </c>
    </row>
    <row r="158" spans="1:3" ht="13.5" thickBot="1">
      <c r="A158" s="154" t="s">
        <v>174</v>
      </c>
      <c r="B158" s="155"/>
      <c r="C158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18/2016.(VI.27.)  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50">
    <tabColor rgb="FF92D050"/>
  </sheetPr>
  <dimension ref="A1:C61"/>
  <sheetViews>
    <sheetView workbookViewId="0" topLeftCell="A37">
      <selection activeCell="F48" sqref="F48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/>
    </row>
    <row r="2" spans="1:3" s="313" customFormat="1" ht="36" customHeight="1">
      <c r="A2" s="268" t="s">
        <v>172</v>
      </c>
      <c r="B2" s="236" t="s">
        <v>499</v>
      </c>
      <c r="C2" s="250" t="s">
        <v>62</v>
      </c>
    </row>
    <row r="3" spans="1:3" s="313" customFormat="1" ht="24.75" thickBot="1">
      <c r="A3" s="306" t="s">
        <v>171</v>
      </c>
      <c r="B3" s="237" t="s">
        <v>360</v>
      </c>
      <c r="C3" s="251" t="s">
        <v>54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11580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7980</v>
      </c>
    </row>
    <row r="11" spans="1:3" s="252" customFormat="1" ht="12" customHeight="1">
      <c r="A11" s="308" t="s">
        <v>102</v>
      </c>
      <c r="B11" s="7" t="s">
        <v>238</v>
      </c>
      <c r="C11" s="195">
        <v>900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/>
    </row>
    <row r="14" spans="1:3" s="252" customFormat="1" ht="12" customHeight="1">
      <c r="A14" s="308" t="s">
        <v>104</v>
      </c>
      <c r="B14" s="7" t="s">
        <v>361</v>
      </c>
      <c r="C14" s="195">
        <v>2399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>
        <v>1</v>
      </c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>
        <v>300</v>
      </c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648"/>
    </row>
    <row r="24" spans="1:3" s="316" customFormat="1" ht="12" customHeight="1" thickBot="1">
      <c r="A24" s="308" t="s">
        <v>109</v>
      </c>
      <c r="B24" s="7" t="s">
        <v>588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589</v>
      </c>
      <c r="C26" s="197">
        <f>+C27+C28+C29</f>
        <v>0</v>
      </c>
    </row>
    <row r="27" spans="1:3" s="316" customFormat="1" ht="12" customHeight="1">
      <c r="A27" s="309" t="s">
        <v>223</v>
      </c>
      <c r="B27" s="310" t="s">
        <v>218</v>
      </c>
      <c r="C27" s="58"/>
    </row>
    <row r="28" spans="1:3" s="316" customFormat="1" ht="12" customHeight="1">
      <c r="A28" s="309" t="s">
        <v>226</v>
      </c>
      <c r="B28" s="310" t="s">
        <v>364</v>
      </c>
      <c r="C28" s="195"/>
    </row>
    <row r="29" spans="1:3" s="316" customFormat="1" ht="12" customHeight="1">
      <c r="A29" s="309" t="s">
        <v>227</v>
      </c>
      <c r="B29" s="311" t="s">
        <v>366</v>
      </c>
      <c r="C29" s="195"/>
    </row>
    <row r="30" spans="1:3" s="316" customFormat="1" ht="12" customHeight="1" thickBot="1">
      <c r="A30" s="308" t="s">
        <v>228</v>
      </c>
      <c r="B30" s="94" t="s">
        <v>590</v>
      </c>
      <c r="C30" s="61"/>
    </row>
    <row r="31" spans="1:3" s="316" customFormat="1" ht="12" customHeight="1" thickBot="1">
      <c r="A31" s="125" t="s">
        <v>22</v>
      </c>
      <c r="B31" s="91" t="s">
        <v>367</v>
      </c>
      <c r="C31" s="197">
        <f>+C32+C33+C34</f>
        <v>0</v>
      </c>
    </row>
    <row r="32" spans="1:3" s="316" customFormat="1" ht="12" customHeight="1">
      <c r="A32" s="309" t="s">
        <v>93</v>
      </c>
      <c r="B32" s="310" t="s">
        <v>250</v>
      </c>
      <c r="C32" s="58"/>
    </row>
    <row r="33" spans="1:3" s="316" customFormat="1" ht="12" customHeight="1">
      <c r="A33" s="309" t="s">
        <v>94</v>
      </c>
      <c r="B33" s="311" t="s">
        <v>251</v>
      </c>
      <c r="C33" s="198"/>
    </row>
    <row r="34" spans="1:3" s="316" customFormat="1" ht="12" customHeight="1" thickBot="1">
      <c r="A34" s="308" t="s">
        <v>95</v>
      </c>
      <c r="B34" s="94" t="s">
        <v>252</v>
      </c>
      <c r="C34" s="61"/>
    </row>
    <row r="35" spans="1:3" s="252" customFormat="1" ht="12" customHeight="1" thickBot="1">
      <c r="A35" s="125" t="s">
        <v>23</v>
      </c>
      <c r="B35" s="91" t="s">
        <v>338</v>
      </c>
      <c r="C35" s="224"/>
    </row>
    <row r="36" spans="1:3" s="252" customFormat="1" ht="12" customHeight="1" thickBot="1">
      <c r="A36" s="125" t="s">
        <v>24</v>
      </c>
      <c r="B36" s="91" t="s">
        <v>368</v>
      </c>
      <c r="C36" s="243"/>
    </row>
    <row r="37" spans="1:3" s="252" customFormat="1" ht="12" customHeight="1" thickBot="1">
      <c r="A37" s="122" t="s">
        <v>25</v>
      </c>
      <c r="B37" s="91" t="s">
        <v>369</v>
      </c>
      <c r="C37" s="244">
        <f>+C8+C20+C25+C26+C31+C35+C36</f>
        <v>11580</v>
      </c>
    </row>
    <row r="38" spans="1:3" s="252" customFormat="1" ht="12" customHeight="1" thickBot="1">
      <c r="A38" s="143" t="s">
        <v>26</v>
      </c>
      <c r="B38" s="91" t="s">
        <v>370</v>
      </c>
      <c r="C38" s="244">
        <f>+C39+C40+C41</f>
        <v>206</v>
      </c>
    </row>
    <row r="39" spans="1:3" s="252" customFormat="1" ht="12" customHeight="1">
      <c r="A39" s="309" t="s">
        <v>371</v>
      </c>
      <c r="B39" s="310" t="s">
        <v>191</v>
      </c>
      <c r="C39" s="641">
        <v>206</v>
      </c>
    </row>
    <row r="40" spans="1:3" s="252" customFormat="1" ht="12" customHeight="1">
      <c r="A40" s="309" t="s">
        <v>372</v>
      </c>
      <c r="B40" s="311" t="s">
        <v>5</v>
      </c>
      <c r="C40" s="198"/>
    </row>
    <row r="41" spans="1:3" s="316" customFormat="1" ht="12" customHeight="1" thickBot="1">
      <c r="A41" s="308" t="s">
        <v>373</v>
      </c>
      <c r="B41" s="94" t="s">
        <v>374</v>
      </c>
      <c r="C41" s="61"/>
    </row>
    <row r="42" spans="1:3" s="316" customFormat="1" ht="15" customHeight="1" thickBot="1">
      <c r="A42" s="143" t="s">
        <v>27</v>
      </c>
      <c r="B42" s="144" t="s">
        <v>375</v>
      </c>
      <c r="C42" s="247">
        <f>+C37+C38</f>
        <v>11786</v>
      </c>
    </row>
    <row r="43" spans="1:3" s="316" customFormat="1" ht="15" customHeight="1">
      <c r="A43" s="145"/>
      <c r="B43" s="146"/>
      <c r="C43" s="245"/>
    </row>
    <row r="44" spans="1:3" ht="13.5" thickBot="1">
      <c r="A44" s="147"/>
      <c r="B44" s="148"/>
      <c r="C44" s="246"/>
    </row>
    <row r="45" spans="1:3" s="315" customFormat="1" ht="16.5" customHeight="1" thickBot="1">
      <c r="A45" s="149"/>
      <c r="B45" s="150" t="s">
        <v>59</v>
      </c>
      <c r="C45" s="247"/>
    </row>
    <row r="46" spans="1:3" s="317" customFormat="1" ht="12" customHeight="1" thickBot="1">
      <c r="A46" s="125" t="s">
        <v>18</v>
      </c>
      <c r="B46" s="91" t="s">
        <v>376</v>
      </c>
      <c r="C46" s="197">
        <f>SUM(C47:C51)</f>
        <v>218318</v>
      </c>
    </row>
    <row r="47" spans="1:3" ht="12" customHeight="1">
      <c r="A47" s="308" t="s">
        <v>100</v>
      </c>
      <c r="B47" s="8" t="s">
        <v>49</v>
      </c>
      <c r="C47" s="734">
        <v>109753</v>
      </c>
    </row>
    <row r="48" spans="1:3" ht="12" customHeight="1">
      <c r="A48" s="308" t="s">
        <v>101</v>
      </c>
      <c r="B48" s="7" t="s">
        <v>154</v>
      </c>
      <c r="C48" s="596">
        <v>31203</v>
      </c>
    </row>
    <row r="49" spans="1:3" ht="12" customHeight="1">
      <c r="A49" s="308" t="s">
        <v>102</v>
      </c>
      <c r="B49" s="7" t="s">
        <v>129</v>
      </c>
      <c r="C49" s="60">
        <v>53587</v>
      </c>
    </row>
    <row r="50" spans="1:3" ht="12" customHeight="1">
      <c r="A50" s="308" t="s">
        <v>103</v>
      </c>
      <c r="B50" s="7" t="s">
        <v>155</v>
      </c>
      <c r="C50" s="60">
        <v>23775</v>
      </c>
    </row>
    <row r="51" spans="1:3" ht="12" customHeight="1" thickBot="1">
      <c r="A51" s="308" t="s">
        <v>130</v>
      </c>
      <c r="B51" s="7" t="s">
        <v>156</v>
      </c>
      <c r="C51" s="60"/>
    </row>
    <row r="52" spans="1:3" ht="12" customHeight="1" thickBot="1">
      <c r="A52" s="125" t="s">
        <v>19</v>
      </c>
      <c r="B52" s="91" t="s">
        <v>377</v>
      </c>
      <c r="C52" s="197">
        <f>SUM(C53:C55)</f>
        <v>5588</v>
      </c>
    </row>
    <row r="53" spans="1:3" s="317" customFormat="1" ht="12" customHeight="1">
      <c r="A53" s="308" t="s">
        <v>106</v>
      </c>
      <c r="B53" s="8" t="s">
        <v>181</v>
      </c>
      <c r="C53" s="58">
        <v>5588</v>
      </c>
    </row>
    <row r="54" spans="1:3" ht="12" customHeight="1">
      <c r="A54" s="308" t="s">
        <v>107</v>
      </c>
      <c r="B54" s="7" t="s">
        <v>158</v>
      </c>
      <c r="C54" s="60"/>
    </row>
    <row r="55" spans="1:3" ht="12" customHeight="1">
      <c r="A55" s="308" t="s">
        <v>108</v>
      </c>
      <c r="B55" s="7" t="s">
        <v>60</v>
      </c>
      <c r="C55" s="60"/>
    </row>
    <row r="56" spans="1:3" ht="12" customHeight="1" thickBot="1">
      <c r="A56" s="308" t="s">
        <v>109</v>
      </c>
      <c r="B56" s="7" t="s">
        <v>591</v>
      </c>
      <c r="C56" s="60"/>
    </row>
    <row r="57" spans="1:3" ht="12" customHeight="1" thickBot="1">
      <c r="A57" s="125" t="s">
        <v>20</v>
      </c>
      <c r="B57" s="91" t="s">
        <v>12</v>
      </c>
      <c r="C57" s="224"/>
    </row>
    <row r="58" spans="1:3" ht="15" customHeight="1" thickBot="1">
      <c r="A58" s="125" t="s">
        <v>21</v>
      </c>
      <c r="B58" s="151" t="s">
        <v>592</v>
      </c>
      <c r="C58" s="248">
        <f>+C46+C52+C57</f>
        <v>223906</v>
      </c>
    </row>
    <row r="59" ht="13.5" thickBot="1">
      <c r="C59" s="249"/>
    </row>
    <row r="60" spans="1:3" ht="15" customHeight="1" thickBot="1">
      <c r="A60" s="154" t="s">
        <v>584</v>
      </c>
      <c r="B60" s="155"/>
      <c r="C60" s="721">
        <v>43</v>
      </c>
    </row>
    <row r="61" spans="1:3" ht="14.25" customHeight="1" thickBot="1">
      <c r="A61" s="154" t="s">
        <v>174</v>
      </c>
      <c r="B61" s="155"/>
      <c r="C61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 melléklet a 18/2016.(VI.27.)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51">
    <tabColor rgb="FF92D050"/>
  </sheetPr>
  <dimension ref="A1:D61"/>
  <sheetViews>
    <sheetView workbookViewId="0" topLeftCell="A37">
      <selection activeCell="G51" sqref="G51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/>
    </row>
    <row r="2" spans="1:3" s="313" customFormat="1" ht="33.75" customHeight="1">
      <c r="A2" s="268" t="s">
        <v>172</v>
      </c>
      <c r="B2" s="236" t="s">
        <v>586</v>
      </c>
      <c r="C2" s="250" t="s">
        <v>62</v>
      </c>
    </row>
    <row r="3" spans="1:3" s="313" customFormat="1" ht="24.75" thickBot="1">
      <c r="A3" s="306" t="s">
        <v>171</v>
      </c>
      <c r="B3" s="237" t="s">
        <v>593</v>
      </c>
      <c r="C3" s="251" t="s">
        <v>392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7985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5150</v>
      </c>
    </row>
    <row r="11" spans="1:3" s="252" customFormat="1" ht="12" customHeight="1">
      <c r="A11" s="308" t="s">
        <v>102</v>
      </c>
      <c r="B11" s="7" t="s">
        <v>238</v>
      </c>
      <c r="C11" s="195">
        <v>900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/>
    </row>
    <row r="14" spans="1:3" s="252" customFormat="1" ht="12" customHeight="1">
      <c r="A14" s="308" t="s">
        <v>104</v>
      </c>
      <c r="B14" s="7" t="s">
        <v>361</v>
      </c>
      <c r="C14" s="195">
        <v>1634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>
        <v>1</v>
      </c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>
        <v>300</v>
      </c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588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589</v>
      </c>
      <c r="C26" s="197">
        <f>+C27+C28+C29</f>
        <v>0</v>
      </c>
    </row>
    <row r="27" spans="1:3" s="316" customFormat="1" ht="12" customHeight="1">
      <c r="A27" s="309" t="s">
        <v>223</v>
      </c>
      <c r="B27" s="310" t="s">
        <v>218</v>
      </c>
      <c r="C27" s="58"/>
    </row>
    <row r="28" spans="1:3" s="316" customFormat="1" ht="12" customHeight="1">
      <c r="A28" s="309" t="s">
        <v>226</v>
      </c>
      <c r="B28" s="310" t="s">
        <v>364</v>
      </c>
      <c r="C28" s="195"/>
    </row>
    <row r="29" spans="1:3" s="316" customFormat="1" ht="12" customHeight="1">
      <c r="A29" s="309" t="s">
        <v>227</v>
      </c>
      <c r="B29" s="311" t="s">
        <v>366</v>
      </c>
      <c r="C29" s="195"/>
    </row>
    <row r="30" spans="1:3" s="316" customFormat="1" ht="12" customHeight="1" thickBot="1">
      <c r="A30" s="308" t="s">
        <v>228</v>
      </c>
      <c r="B30" s="94" t="s">
        <v>590</v>
      </c>
      <c r="C30" s="61"/>
    </row>
    <row r="31" spans="1:3" s="316" customFormat="1" ht="12" customHeight="1" thickBot="1">
      <c r="A31" s="125" t="s">
        <v>22</v>
      </c>
      <c r="B31" s="91" t="s">
        <v>367</v>
      </c>
      <c r="C31" s="197">
        <f>+C32+C33+C34</f>
        <v>0</v>
      </c>
    </row>
    <row r="32" spans="1:3" s="316" customFormat="1" ht="12" customHeight="1">
      <c r="A32" s="309" t="s">
        <v>93</v>
      </c>
      <c r="B32" s="310" t="s">
        <v>250</v>
      </c>
      <c r="C32" s="58"/>
    </row>
    <row r="33" spans="1:3" s="316" customFormat="1" ht="12" customHeight="1">
      <c r="A33" s="309" t="s">
        <v>94</v>
      </c>
      <c r="B33" s="311" t="s">
        <v>251</v>
      </c>
      <c r="C33" s="198"/>
    </row>
    <row r="34" spans="1:3" s="316" customFormat="1" ht="12" customHeight="1" thickBot="1">
      <c r="A34" s="308" t="s">
        <v>95</v>
      </c>
      <c r="B34" s="94" t="s">
        <v>252</v>
      </c>
      <c r="C34" s="61"/>
    </row>
    <row r="35" spans="1:3" s="252" customFormat="1" ht="12" customHeight="1" thickBot="1">
      <c r="A35" s="125" t="s">
        <v>23</v>
      </c>
      <c r="B35" s="91" t="s">
        <v>338</v>
      </c>
      <c r="C35" s="224"/>
    </row>
    <row r="36" spans="1:3" s="252" customFormat="1" ht="12" customHeight="1" thickBot="1">
      <c r="A36" s="125" t="s">
        <v>24</v>
      </c>
      <c r="B36" s="91" t="s">
        <v>368</v>
      </c>
      <c r="C36" s="243"/>
    </row>
    <row r="37" spans="1:3" s="252" customFormat="1" ht="12" customHeight="1" thickBot="1">
      <c r="A37" s="122" t="s">
        <v>25</v>
      </c>
      <c r="B37" s="91" t="s">
        <v>369</v>
      </c>
      <c r="C37" s="244">
        <f>+C8+C20+C25+C26+C31+C35+C36</f>
        <v>7985</v>
      </c>
    </row>
    <row r="38" spans="1:3" s="252" customFormat="1" ht="12" customHeight="1" thickBot="1">
      <c r="A38" s="143" t="s">
        <v>26</v>
      </c>
      <c r="B38" s="91" t="s">
        <v>370</v>
      </c>
      <c r="C38" s="244">
        <f>+C39+C40+C41</f>
        <v>206</v>
      </c>
    </row>
    <row r="39" spans="1:4" s="252" customFormat="1" ht="12" customHeight="1">
      <c r="A39" s="309" t="s">
        <v>371</v>
      </c>
      <c r="B39" s="310" t="s">
        <v>191</v>
      </c>
      <c r="C39" s="641">
        <v>206</v>
      </c>
      <c r="D39" s="646"/>
    </row>
    <row r="40" spans="1:3" s="252" customFormat="1" ht="12" customHeight="1">
      <c r="A40" s="309" t="s">
        <v>372</v>
      </c>
      <c r="B40" s="311" t="s">
        <v>5</v>
      </c>
      <c r="C40" s="198"/>
    </row>
    <row r="41" spans="1:3" s="316" customFormat="1" ht="12" customHeight="1" thickBot="1">
      <c r="A41" s="308" t="s">
        <v>373</v>
      </c>
      <c r="B41" s="94" t="s">
        <v>374</v>
      </c>
      <c r="C41" s="61"/>
    </row>
    <row r="42" spans="1:3" s="316" customFormat="1" ht="15" customHeight="1" thickBot="1">
      <c r="A42" s="143" t="s">
        <v>27</v>
      </c>
      <c r="B42" s="144" t="s">
        <v>375</v>
      </c>
      <c r="C42" s="247">
        <f>+C37+C38</f>
        <v>8191</v>
      </c>
    </row>
    <row r="43" spans="1:3" s="316" customFormat="1" ht="15" customHeight="1">
      <c r="A43" s="145"/>
      <c r="B43" s="146"/>
      <c r="C43" s="245"/>
    </row>
    <row r="44" spans="1:3" ht="13.5" thickBot="1">
      <c r="A44" s="147"/>
      <c r="B44" s="148"/>
      <c r="C44" s="246"/>
    </row>
    <row r="45" spans="1:3" s="315" customFormat="1" ht="16.5" customHeight="1" thickBot="1">
      <c r="A45" s="149"/>
      <c r="B45" s="150" t="s">
        <v>59</v>
      </c>
      <c r="C45" s="247"/>
    </row>
    <row r="46" spans="1:3" s="317" customFormat="1" ht="12" customHeight="1" thickBot="1">
      <c r="A46" s="125" t="s">
        <v>18</v>
      </c>
      <c r="B46" s="91" t="s">
        <v>376</v>
      </c>
      <c r="C46" s="197">
        <f>SUM(C47:C51)</f>
        <v>189177</v>
      </c>
    </row>
    <row r="47" spans="1:3" ht="12" customHeight="1">
      <c r="A47" s="308" t="s">
        <v>100</v>
      </c>
      <c r="B47" s="8" t="s">
        <v>49</v>
      </c>
      <c r="C47" s="734">
        <v>109403</v>
      </c>
    </row>
    <row r="48" spans="1:3" ht="12" customHeight="1">
      <c r="A48" s="308" t="s">
        <v>101</v>
      </c>
      <c r="B48" s="7" t="s">
        <v>154</v>
      </c>
      <c r="C48" s="596">
        <v>31101</v>
      </c>
    </row>
    <row r="49" spans="1:3" ht="12" customHeight="1">
      <c r="A49" s="308" t="s">
        <v>102</v>
      </c>
      <c r="B49" s="7" t="s">
        <v>129</v>
      </c>
      <c r="C49" s="60">
        <v>48673</v>
      </c>
    </row>
    <row r="50" spans="1:3" ht="12" customHeight="1">
      <c r="A50" s="308" t="s">
        <v>103</v>
      </c>
      <c r="B50" s="7" t="s">
        <v>155</v>
      </c>
      <c r="C50" s="60"/>
    </row>
    <row r="51" spans="1:3" ht="12" customHeight="1" thickBot="1">
      <c r="A51" s="308" t="s">
        <v>130</v>
      </c>
      <c r="B51" s="7" t="s">
        <v>156</v>
      </c>
      <c r="C51" s="60"/>
    </row>
    <row r="52" spans="1:3" ht="12" customHeight="1" thickBot="1">
      <c r="A52" s="125" t="s">
        <v>19</v>
      </c>
      <c r="B52" s="91" t="s">
        <v>377</v>
      </c>
      <c r="C52" s="197">
        <f>SUM(C53:C55)</f>
        <v>5588</v>
      </c>
    </row>
    <row r="53" spans="1:3" s="317" customFormat="1" ht="12" customHeight="1">
      <c r="A53" s="308" t="s">
        <v>106</v>
      </c>
      <c r="B53" s="8" t="s">
        <v>181</v>
      </c>
      <c r="C53" s="641">
        <v>5588</v>
      </c>
    </row>
    <row r="54" spans="1:3" ht="12" customHeight="1">
      <c r="A54" s="308" t="s">
        <v>107</v>
      </c>
      <c r="B54" s="7" t="s">
        <v>158</v>
      </c>
      <c r="C54" s="60"/>
    </row>
    <row r="55" spans="1:3" ht="12" customHeight="1">
      <c r="A55" s="308" t="s">
        <v>108</v>
      </c>
      <c r="B55" s="7" t="s">
        <v>60</v>
      </c>
      <c r="C55" s="60"/>
    </row>
    <row r="56" spans="1:3" ht="12" customHeight="1" thickBot="1">
      <c r="A56" s="308" t="s">
        <v>109</v>
      </c>
      <c r="B56" s="7" t="s">
        <v>591</v>
      </c>
      <c r="C56" s="60"/>
    </row>
    <row r="57" spans="1:3" ht="15" customHeight="1" thickBot="1">
      <c r="A57" s="125" t="s">
        <v>20</v>
      </c>
      <c r="B57" s="91" t="s">
        <v>12</v>
      </c>
      <c r="C57" s="224"/>
    </row>
    <row r="58" spans="1:3" ht="13.5" thickBot="1">
      <c r="A58" s="125" t="s">
        <v>21</v>
      </c>
      <c r="B58" s="151" t="s">
        <v>592</v>
      </c>
      <c r="C58" s="248">
        <f>+C46+C52+C57</f>
        <v>194765</v>
      </c>
    </row>
    <row r="59" ht="15" customHeight="1" thickBot="1">
      <c r="C59" s="249"/>
    </row>
    <row r="60" spans="1:3" ht="14.25" customHeight="1" thickBot="1">
      <c r="A60" s="154" t="s">
        <v>584</v>
      </c>
      <c r="B60" s="155"/>
      <c r="C60" s="721">
        <v>43</v>
      </c>
    </row>
    <row r="61" spans="1:3" ht="13.5" thickBot="1">
      <c r="A61" s="154" t="s">
        <v>174</v>
      </c>
      <c r="B61" s="155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 melléklet a 18/2016.(VI.27.)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2" sqref="C42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 melléklet a ……/",LEFT(#REF!,4),". (….) önkormányzati rendelethez")</f>
        <v>#REF!</v>
      </c>
    </row>
    <row r="2" spans="1:3" s="313" customFormat="1" ht="33" customHeight="1">
      <c r="A2" s="268" t="s">
        <v>172</v>
      </c>
      <c r="B2" s="236" t="s">
        <v>424</v>
      </c>
      <c r="C2" s="250" t="s">
        <v>63</v>
      </c>
    </row>
    <row r="3" spans="1:3" s="313" customFormat="1" ht="24.75" thickBot="1">
      <c r="A3" s="306" t="s">
        <v>171</v>
      </c>
      <c r="B3" s="237" t="s">
        <v>360</v>
      </c>
      <c r="C3" s="251" t="s">
        <v>54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10541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600</v>
      </c>
    </row>
    <row r="11" spans="1:3" s="252" customFormat="1" ht="12" customHeight="1">
      <c r="A11" s="308" t="s">
        <v>102</v>
      </c>
      <c r="B11" s="7" t="s">
        <v>238</v>
      </c>
      <c r="C11" s="195">
        <v>4000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1364</v>
      </c>
    </row>
    <row r="14" spans="1:3" s="252" customFormat="1" ht="12" customHeight="1">
      <c r="A14" s="308" t="s">
        <v>104</v>
      </c>
      <c r="B14" s="7" t="s">
        <v>361</v>
      </c>
      <c r="C14" s="195">
        <v>1610</v>
      </c>
    </row>
    <row r="15" spans="1:3" s="252" customFormat="1" ht="12" customHeight="1">
      <c r="A15" s="308" t="s">
        <v>105</v>
      </c>
      <c r="B15" s="6" t="s">
        <v>362</v>
      </c>
      <c r="C15" s="195">
        <v>2957</v>
      </c>
    </row>
    <row r="16" spans="1:3" s="252" customFormat="1" ht="12" customHeight="1">
      <c r="A16" s="308" t="s">
        <v>115</v>
      </c>
      <c r="B16" s="7" t="s">
        <v>243</v>
      </c>
      <c r="C16" s="242">
        <v>10</v>
      </c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10541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46</v>
      </c>
    </row>
    <row r="38" spans="1:3" s="252" customFormat="1" ht="12" customHeight="1">
      <c r="A38" s="309" t="s">
        <v>371</v>
      </c>
      <c r="B38" s="310" t="s">
        <v>191</v>
      </c>
      <c r="C38" s="58">
        <v>46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10587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281759</v>
      </c>
    </row>
    <row r="46" spans="1:3" ht="12" customHeight="1">
      <c r="A46" s="308" t="s">
        <v>100</v>
      </c>
      <c r="B46" s="8" t="s">
        <v>49</v>
      </c>
      <c r="C46" s="58">
        <f>165105+242+1639+957+94</f>
        <v>168037</v>
      </c>
    </row>
    <row r="47" spans="1:3" ht="12" customHeight="1">
      <c r="A47" s="308" t="s">
        <v>101</v>
      </c>
      <c r="B47" s="7" t="s">
        <v>154</v>
      </c>
      <c r="C47" s="60">
        <f>47111+65+442+258+25</f>
        <v>47901</v>
      </c>
    </row>
    <row r="48" spans="1:3" ht="12" customHeight="1">
      <c r="A48" s="308" t="s">
        <v>102</v>
      </c>
      <c r="B48" s="7" t="s">
        <v>129</v>
      </c>
      <c r="C48" s="60">
        <v>65821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2070</v>
      </c>
    </row>
    <row r="52" spans="1:3" s="317" customFormat="1" ht="12" customHeight="1">
      <c r="A52" s="308" t="s">
        <v>106</v>
      </c>
      <c r="B52" s="8" t="s">
        <v>181</v>
      </c>
      <c r="C52" s="667">
        <v>2070</v>
      </c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283829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89">
        <v>58</v>
      </c>
    </row>
    <row r="60" spans="1:3" ht="13.5" thickBot="1">
      <c r="A60" s="154" t="s">
        <v>174</v>
      </c>
      <c r="B60" s="155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18/2016.(VI.27.) 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B56" sqref="B56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s="313" customFormat="1" ht="33.75" customHeight="1">
      <c r="A2" s="268" t="s">
        <v>172</v>
      </c>
      <c r="B2" s="236" t="s">
        <v>424</v>
      </c>
      <c r="C2" s="250" t="s">
        <v>63</v>
      </c>
    </row>
    <row r="3" spans="1:3" s="313" customFormat="1" ht="24.75" thickBot="1">
      <c r="A3" s="306" t="s">
        <v>171</v>
      </c>
      <c r="B3" s="237" t="s">
        <v>378</v>
      </c>
      <c r="C3" s="251" t="s">
        <v>62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10541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600</v>
      </c>
    </row>
    <row r="11" spans="1:3" s="252" customFormat="1" ht="12" customHeight="1">
      <c r="A11" s="308" t="s">
        <v>102</v>
      </c>
      <c r="B11" s="7" t="s">
        <v>238</v>
      </c>
      <c r="C11" s="195">
        <v>4000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1364</v>
      </c>
    </row>
    <row r="14" spans="1:3" s="252" customFormat="1" ht="12" customHeight="1">
      <c r="A14" s="308" t="s">
        <v>104</v>
      </c>
      <c r="B14" s="7" t="s">
        <v>361</v>
      </c>
      <c r="C14" s="195">
        <v>1610</v>
      </c>
    </row>
    <row r="15" spans="1:3" s="252" customFormat="1" ht="12" customHeight="1">
      <c r="A15" s="308" t="s">
        <v>105</v>
      </c>
      <c r="B15" s="6" t="s">
        <v>362</v>
      </c>
      <c r="C15" s="195">
        <v>2957</v>
      </c>
    </row>
    <row r="16" spans="1:3" s="252" customFormat="1" ht="12" customHeight="1">
      <c r="A16" s="308" t="s">
        <v>115</v>
      </c>
      <c r="B16" s="7" t="s">
        <v>243</v>
      </c>
      <c r="C16" s="242">
        <v>10</v>
      </c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10541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46</v>
      </c>
    </row>
    <row r="38" spans="1:3" s="252" customFormat="1" ht="12" customHeight="1">
      <c r="A38" s="309" t="s">
        <v>371</v>
      </c>
      <c r="B38" s="310" t="s">
        <v>191</v>
      </c>
      <c r="C38" s="58">
        <v>46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10587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281759</v>
      </c>
    </row>
    <row r="46" spans="1:3" ht="12" customHeight="1">
      <c r="A46" s="308" t="s">
        <v>100</v>
      </c>
      <c r="B46" s="8" t="s">
        <v>49</v>
      </c>
      <c r="C46" s="58">
        <f>165105+242+1639+957+94</f>
        <v>168037</v>
      </c>
    </row>
    <row r="47" spans="1:3" ht="12" customHeight="1">
      <c r="A47" s="308" t="s">
        <v>101</v>
      </c>
      <c r="B47" s="7" t="s">
        <v>154</v>
      </c>
      <c r="C47" s="60">
        <f>47111+65+442+258+25</f>
        <v>47901</v>
      </c>
    </row>
    <row r="48" spans="1:3" ht="12" customHeight="1">
      <c r="A48" s="308" t="s">
        <v>102</v>
      </c>
      <c r="B48" s="7" t="s">
        <v>129</v>
      </c>
      <c r="C48" s="60">
        <v>65821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2070</v>
      </c>
    </row>
    <row r="52" spans="1:3" s="317" customFormat="1" ht="12" customHeight="1">
      <c r="A52" s="308" t="s">
        <v>106</v>
      </c>
      <c r="B52" s="8" t="s">
        <v>181</v>
      </c>
      <c r="C52" s="58">
        <v>2070</v>
      </c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283829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89">
        <v>58</v>
      </c>
    </row>
    <row r="60" spans="1:3" ht="13.5" thickBot="1">
      <c r="A60" s="154" t="s">
        <v>174</v>
      </c>
      <c r="B60" s="155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18/2016.(VI.27.)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7" sqref="C57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 melléklet a ……/",LEFT(#REF!,4),". (….) önkormányzati rendelethez")</f>
        <v>#REF!</v>
      </c>
    </row>
    <row r="2" spans="1:3" s="313" customFormat="1" ht="36" customHeight="1">
      <c r="A2" s="268" t="s">
        <v>172</v>
      </c>
      <c r="B2" s="236" t="s">
        <v>610</v>
      </c>
      <c r="C2" s="250" t="s">
        <v>63</v>
      </c>
    </row>
    <row r="3" spans="1:3" s="313" customFormat="1" ht="24.75" thickBot="1">
      <c r="A3" s="306" t="s">
        <v>171</v>
      </c>
      <c r="B3" s="237" t="s">
        <v>360</v>
      </c>
      <c r="C3" s="251" t="s">
        <v>54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159252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28609</v>
      </c>
    </row>
    <row r="11" spans="1:3" s="252" customFormat="1" ht="12" customHeight="1">
      <c r="A11" s="308" t="s">
        <v>102</v>
      </c>
      <c r="B11" s="7" t="s">
        <v>238</v>
      </c>
      <c r="C11" s="195">
        <v>71073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20243</v>
      </c>
    </row>
    <row r="14" spans="1:3" s="252" customFormat="1" ht="12" customHeight="1">
      <c r="A14" s="308" t="s">
        <v>104</v>
      </c>
      <c r="B14" s="7" t="s">
        <v>361</v>
      </c>
      <c r="C14" s="195">
        <v>24656</v>
      </c>
    </row>
    <row r="15" spans="1:3" s="252" customFormat="1" ht="12" customHeight="1">
      <c r="A15" s="308" t="s">
        <v>105</v>
      </c>
      <c r="B15" s="6" t="s">
        <v>362</v>
      </c>
      <c r="C15" s="195">
        <v>14671</v>
      </c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159252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2794</v>
      </c>
    </row>
    <row r="38" spans="1:3" s="252" customFormat="1" ht="12" customHeight="1">
      <c r="A38" s="309" t="s">
        <v>371</v>
      </c>
      <c r="B38" s="310" t="s">
        <v>191</v>
      </c>
      <c r="C38" s="58">
        <v>2794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162046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339564</v>
      </c>
    </row>
    <row r="46" spans="1:3" ht="12" customHeight="1">
      <c r="A46" s="308" t="s">
        <v>100</v>
      </c>
      <c r="B46" s="8" t="s">
        <v>49</v>
      </c>
      <c r="C46" s="58">
        <f>60404+129+403+93</f>
        <v>61029</v>
      </c>
    </row>
    <row r="47" spans="1:3" ht="12" customHeight="1">
      <c r="A47" s="308" t="s">
        <v>101</v>
      </c>
      <c r="B47" s="7" t="s">
        <v>154</v>
      </c>
      <c r="C47" s="60">
        <f>18259+103+25</f>
        <v>18387</v>
      </c>
    </row>
    <row r="48" spans="1:3" ht="12" customHeight="1">
      <c r="A48" s="308" t="s">
        <v>102</v>
      </c>
      <c r="B48" s="7" t="s">
        <v>129</v>
      </c>
      <c r="C48" s="60">
        <f>260001+147</f>
        <v>260148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2465</v>
      </c>
    </row>
    <row r="52" spans="1:3" s="317" customFormat="1" ht="12" customHeight="1">
      <c r="A52" s="308" t="s">
        <v>106</v>
      </c>
      <c r="B52" s="8" t="s">
        <v>181</v>
      </c>
      <c r="C52" s="58">
        <f>1460+571+84</f>
        <v>2115</v>
      </c>
    </row>
    <row r="53" spans="1:3" ht="12" customHeight="1">
      <c r="A53" s="308" t="s">
        <v>107</v>
      </c>
      <c r="B53" s="7" t="s">
        <v>158</v>
      </c>
      <c r="C53" s="60">
        <v>350</v>
      </c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342029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89">
        <v>37</v>
      </c>
    </row>
    <row r="60" spans="1:3" ht="13.5" thickBot="1">
      <c r="A60" s="154" t="s">
        <v>174</v>
      </c>
      <c r="B60" s="155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18/2016.(VI.27.)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63" sqref="B63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s="313" customFormat="1" ht="34.5" customHeight="1">
      <c r="A2" s="268" t="s">
        <v>172</v>
      </c>
      <c r="B2" s="236" t="s">
        <v>610</v>
      </c>
      <c r="C2" s="250" t="s">
        <v>63</v>
      </c>
    </row>
    <row r="3" spans="1:3" s="313" customFormat="1" ht="24.75" thickBot="1">
      <c r="A3" s="306" t="s">
        <v>171</v>
      </c>
      <c r="B3" s="237" t="s">
        <v>378</v>
      </c>
      <c r="C3" s="251" t="s">
        <v>62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144518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13900</v>
      </c>
    </row>
    <row r="11" spans="1:3" s="252" customFormat="1" ht="12" customHeight="1">
      <c r="A11" s="308" t="s">
        <v>102</v>
      </c>
      <c r="B11" s="7" t="s">
        <v>238</v>
      </c>
      <c r="C11" s="195">
        <v>71053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20243</v>
      </c>
    </row>
    <row r="14" spans="1:3" s="252" customFormat="1" ht="12" customHeight="1">
      <c r="A14" s="308" t="s">
        <v>104</v>
      </c>
      <c r="B14" s="7" t="s">
        <v>361</v>
      </c>
      <c r="C14" s="195">
        <v>24651</v>
      </c>
    </row>
    <row r="15" spans="1:3" s="252" customFormat="1" ht="12" customHeight="1">
      <c r="A15" s="308" t="s">
        <v>105</v>
      </c>
      <c r="B15" s="6" t="s">
        <v>362</v>
      </c>
      <c r="C15" s="195">
        <v>14671</v>
      </c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144518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2794</v>
      </c>
    </row>
    <row r="38" spans="1:3" s="252" customFormat="1" ht="12" customHeight="1">
      <c r="A38" s="309" t="s">
        <v>371</v>
      </c>
      <c r="B38" s="310" t="s">
        <v>191</v>
      </c>
      <c r="C38" s="58">
        <v>2794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147312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314882</v>
      </c>
    </row>
    <row r="46" spans="1:3" ht="12" customHeight="1">
      <c r="A46" s="308" t="s">
        <v>100</v>
      </c>
      <c r="B46" s="8" t="s">
        <v>49</v>
      </c>
      <c r="C46" s="58">
        <f>54236+129+403</f>
        <v>54768</v>
      </c>
    </row>
    <row r="47" spans="1:3" ht="12" customHeight="1">
      <c r="A47" s="308" t="s">
        <v>101</v>
      </c>
      <c r="B47" s="7" t="s">
        <v>154</v>
      </c>
      <c r="C47" s="60">
        <f>16546+103</f>
        <v>16649</v>
      </c>
    </row>
    <row r="48" spans="1:3" ht="12" customHeight="1">
      <c r="A48" s="308" t="s">
        <v>102</v>
      </c>
      <c r="B48" s="7" t="s">
        <v>129</v>
      </c>
      <c r="C48" s="60">
        <f>243318+147</f>
        <v>243465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2108</v>
      </c>
    </row>
    <row r="52" spans="1:3" s="317" customFormat="1" ht="12" customHeight="1">
      <c r="A52" s="308" t="s">
        <v>106</v>
      </c>
      <c r="B52" s="8" t="s">
        <v>181</v>
      </c>
      <c r="C52" s="58">
        <f>1460+120+178</f>
        <v>1758</v>
      </c>
    </row>
    <row r="53" spans="1:3" ht="12" customHeight="1">
      <c r="A53" s="308" t="s">
        <v>107</v>
      </c>
      <c r="B53" s="7" t="s">
        <v>158</v>
      </c>
      <c r="C53" s="60">
        <v>350</v>
      </c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316990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595">
        <v>32.5</v>
      </c>
    </row>
    <row r="60" spans="1:3" ht="13.5" thickBot="1">
      <c r="A60" s="154" t="s">
        <v>174</v>
      </c>
      <c r="B60" s="155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18/2016.(VI.27.)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C46" sqref="C46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 melléklet a ……/",LEFT(#REF!,4),". (….) önkormányzati rendelethez")</f>
        <v>#REF!</v>
      </c>
    </row>
    <row r="2" spans="1:3" s="313" customFormat="1" ht="33.75" customHeight="1">
      <c r="A2" s="268" t="s">
        <v>172</v>
      </c>
      <c r="B2" s="236" t="s">
        <v>680</v>
      </c>
      <c r="C2" s="250" t="s">
        <v>63</v>
      </c>
    </row>
    <row r="3" spans="1:3" s="313" customFormat="1" ht="24.75" thickBot="1">
      <c r="A3" s="306" t="s">
        <v>171</v>
      </c>
      <c r="B3" s="237" t="s">
        <v>360</v>
      </c>
      <c r="C3" s="251" t="s">
        <v>54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199361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24355</v>
      </c>
    </row>
    <row r="11" spans="1:3" s="252" customFormat="1" ht="12" customHeight="1">
      <c r="A11" s="308" t="s">
        <v>102</v>
      </c>
      <c r="B11" s="7" t="s">
        <v>238</v>
      </c>
      <c r="C11" s="195">
        <v>10560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f>151749+7000</f>
        <v>158749</v>
      </c>
    </row>
    <row r="14" spans="1:3" s="252" customFormat="1" ht="12" customHeight="1">
      <c r="A14" s="308" t="s">
        <v>104</v>
      </c>
      <c r="B14" s="7" t="s">
        <v>361</v>
      </c>
      <c r="C14" s="195">
        <v>5697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6996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>
        <v>6996</v>
      </c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500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>
        <v>500</v>
      </c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206857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3938</v>
      </c>
    </row>
    <row r="38" spans="1:3" s="252" customFormat="1" ht="12" customHeight="1">
      <c r="A38" s="309" t="s">
        <v>371</v>
      </c>
      <c r="B38" s="310" t="s">
        <v>191</v>
      </c>
      <c r="C38" s="58">
        <v>3938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210795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549724</v>
      </c>
    </row>
    <row r="46" spans="1:3" ht="12" customHeight="1">
      <c r="A46" s="308" t="s">
        <v>100</v>
      </c>
      <c r="B46" s="8" t="s">
        <v>49</v>
      </c>
      <c r="C46" s="58">
        <f>265923+7609+993+722+2942</f>
        <v>278189</v>
      </c>
    </row>
    <row r="47" spans="1:3" ht="12" customHeight="1">
      <c r="A47" s="308" t="s">
        <v>101</v>
      </c>
      <c r="B47" s="7" t="s">
        <v>154</v>
      </c>
      <c r="C47" s="60">
        <f>74383+2054+268+195+794</f>
        <v>77694</v>
      </c>
    </row>
    <row r="48" spans="1:3" ht="12" customHeight="1">
      <c r="A48" s="308" t="s">
        <v>102</v>
      </c>
      <c r="B48" s="7" t="s">
        <v>129</v>
      </c>
      <c r="C48" s="60">
        <f>186341+500+7000</f>
        <v>193841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9303</v>
      </c>
    </row>
    <row r="52" spans="1:3" s="317" customFormat="1" ht="12" customHeight="1">
      <c r="A52" s="308" t="s">
        <v>106</v>
      </c>
      <c r="B52" s="8" t="s">
        <v>181</v>
      </c>
      <c r="C52" s="58">
        <f>9143+160</f>
        <v>9303</v>
      </c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559027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595">
        <v>145.8</v>
      </c>
    </row>
    <row r="60" spans="1:3" ht="13.5" thickBot="1">
      <c r="A60" s="154" t="s">
        <v>624</v>
      </c>
      <c r="B60" s="155"/>
      <c r="C60" s="89">
        <v>4</v>
      </c>
    </row>
    <row r="61" spans="1:3" ht="13.5" thickBot="1">
      <c r="A61" s="154" t="s">
        <v>626</v>
      </c>
      <c r="B61" s="155"/>
      <c r="C61" s="89">
        <v>32</v>
      </c>
    </row>
    <row r="62" spans="1:3" ht="13.5" thickBot="1">
      <c r="A62" s="783" t="s">
        <v>627</v>
      </c>
      <c r="B62" s="784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 melléklet a 18/2016.(VI.27.)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4">
    <tabColor rgb="FF92D050"/>
  </sheetPr>
  <dimension ref="A1:I159"/>
  <sheetViews>
    <sheetView zoomScaleSheetLayoutView="100" workbookViewId="0" topLeftCell="A133">
      <selection activeCell="E111" sqref="E111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75" customWidth="1"/>
    <col min="5" max="16384" width="9.375" style="275" customWidth="1"/>
  </cols>
  <sheetData>
    <row r="1" spans="1:3" ht="15.75" customHeight="1">
      <c r="A1" s="760" t="s">
        <v>15</v>
      </c>
      <c r="B1" s="760"/>
      <c r="C1" s="760"/>
    </row>
    <row r="2" spans="1:3" ht="15.75" customHeight="1" thickBot="1">
      <c r="A2" s="759" t="s">
        <v>133</v>
      </c>
      <c r="B2" s="759"/>
      <c r="C2" s="189" t="s">
        <v>182</v>
      </c>
    </row>
    <row r="3" spans="1:3" ht="37.5" customHeight="1" thickBot="1">
      <c r="A3" s="22" t="s">
        <v>72</v>
      </c>
      <c r="B3" s="23" t="s">
        <v>17</v>
      </c>
      <c r="C3" s="39" t="s">
        <v>662</v>
      </c>
    </row>
    <row r="4" spans="1:3" s="276" customFormat="1" ht="12" customHeight="1" thickBot="1">
      <c r="A4" s="270" t="s">
        <v>505</v>
      </c>
      <c r="B4" s="271" t="s">
        <v>506</v>
      </c>
      <c r="C4" s="272" t="s">
        <v>507</v>
      </c>
    </row>
    <row r="5" spans="1:3" s="277" customFormat="1" ht="12" customHeight="1" thickBot="1">
      <c r="A5" s="19" t="s">
        <v>18</v>
      </c>
      <c r="B5" s="20" t="s">
        <v>207</v>
      </c>
      <c r="C5" s="180">
        <f>+C6+C7+C8+C9+C10+C11</f>
        <v>1112939</v>
      </c>
    </row>
    <row r="6" spans="1:3" s="277" customFormat="1" ht="12" customHeight="1">
      <c r="A6" s="14" t="s">
        <v>100</v>
      </c>
      <c r="B6" s="278" t="s">
        <v>208</v>
      </c>
      <c r="C6" s="318">
        <v>231988</v>
      </c>
    </row>
    <row r="7" spans="1:3" s="277" customFormat="1" ht="12" customHeight="1">
      <c r="A7" s="13" t="s">
        <v>101</v>
      </c>
      <c r="B7" s="279" t="s">
        <v>209</v>
      </c>
      <c r="C7" s="184">
        <v>217885</v>
      </c>
    </row>
    <row r="8" spans="1:3" s="277" customFormat="1" ht="12" customHeight="1">
      <c r="A8" s="13" t="s">
        <v>102</v>
      </c>
      <c r="B8" s="279" t="s">
        <v>677</v>
      </c>
      <c r="C8" s="727">
        <v>530635</v>
      </c>
    </row>
    <row r="9" spans="1:3" s="277" customFormat="1" ht="12" customHeight="1">
      <c r="A9" s="13" t="s">
        <v>103</v>
      </c>
      <c r="B9" s="279" t="s">
        <v>211</v>
      </c>
      <c r="C9" s="184">
        <v>26943</v>
      </c>
    </row>
    <row r="10" spans="1:3" s="277" customFormat="1" ht="12" customHeight="1">
      <c r="A10" s="13" t="s">
        <v>130</v>
      </c>
      <c r="B10" s="176" t="s">
        <v>508</v>
      </c>
      <c r="C10" s="727">
        <v>105488</v>
      </c>
    </row>
    <row r="11" spans="1:3" s="277" customFormat="1" ht="12" customHeight="1" thickBot="1">
      <c r="A11" s="15" t="s">
        <v>104</v>
      </c>
      <c r="B11" s="177" t="s">
        <v>509</v>
      </c>
      <c r="C11" s="181"/>
    </row>
    <row r="12" spans="1:3" s="277" customFormat="1" ht="12" customHeight="1" thickBot="1">
      <c r="A12" s="19" t="s">
        <v>19</v>
      </c>
      <c r="B12" s="175" t="s">
        <v>212</v>
      </c>
      <c r="C12" s="180">
        <f>+C13+C14+C15+C16+C17</f>
        <v>460252</v>
      </c>
    </row>
    <row r="13" spans="1:3" s="277" customFormat="1" ht="12" customHeight="1">
      <c r="A13" s="14" t="s">
        <v>106</v>
      </c>
      <c r="B13" s="278" t="s">
        <v>213</v>
      </c>
      <c r="C13" s="182"/>
    </row>
    <row r="14" spans="1:3" s="277" customFormat="1" ht="12" customHeight="1">
      <c r="A14" s="13" t="s">
        <v>107</v>
      </c>
      <c r="B14" s="279" t="s">
        <v>214</v>
      </c>
      <c r="C14" s="181"/>
    </row>
    <row r="15" spans="1:3" s="277" customFormat="1" ht="12" customHeight="1">
      <c r="A15" s="13" t="s">
        <v>108</v>
      </c>
      <c r="B15" s="279" t="s">
        <v>383</v>
      </c>
      <c r="C15" s="181"/>
    </row>
    <row r="16" spans="1:3" s="277" customFormat="1" ht="12" customHeight="1">
      <c r="A16" s="13" t="s">
        <v>109</v>
      </c>
      <c r="B16" s="279" t="s">
        <v>384</v>
      </c>
      <c r="C16" s="181"/>
    </row>
    <row r="17" spans="1:3" s="277" customFormat="1" ht="12" customHeight="1">
      <c r="A17" s="13" t="s">
        <v>110</v>
      </c>
      <c r="B17" s="279" t="s">
        <v>215</v>
      </c>
      <c r="C17" s="184">
        <v>460252</v>
      </c>
    </row>
    <row r="18" spans="1:3" s="277" customFormat="1" ht="12" customHeight="1" thickBot="1">
      <c r="A18" s="15" t="s">
        <v>119</v>
      </c>
      <c r="B18" s="177" t="s">
        <v>216</v>
      </c>
      <c r="C18" s="267"/>
    </row>
    <row r="19" spans="1:3" s="277" customFormat="1" ht="12" customHeight="1" thickBot="1">
      <c r="A19" s="19" t="s">
        <v>20</v>
      </c>
      <c r="B19" s="20" t="s">
        <v>217</v>
      </c>
      <c r="C19" s="180">
        <f>+C20+C21+C22+C23+C24</f>
        <v>16508</v>
      </c>
    </row>
    <row r="20" spans="1:3" s="277" customFormat="1" ht="12" customHeight="1">
      <c r="A20" s="14" t="s">
        <v>89</v>
      </c>
      <c r="B20" s="278" t="s">
        <v>218</v>
      </c>
      <c r="C20" s="318">
        <v>750</v>
      </c>
    </row>
    <row r="21" spans="1:3" s="277" customFormat="1" ht="12" customHeight="1">
      <c r="A21" s="13" t="s">
        <v>90</v>
      </c>
      <c r="B21" s="279" t="s">
        <v>219</v>
      </c>
      <c r="C21" s="184"/>
    </row>
    <row r="22" spans="1:3" s="277" customFormat="1" ht="12" customHeight="1">
      <c r="A22" s="13" t="s">
        <v>91</v>
      </c>
      <c r="B22" s="279" t="s">
        <v>385</v>
      </c>
      <c r="C22" s="184"/>
    </row>
    <row r="23" spans="1:3" s="277" customFormat="1" ht="12" customHeight="1">
      <c r="A23" s="13" t="s">
        <v>92</v>
      </c>
      <c r="B23" s="279" t="s">
        <v>386</v>
      </c>
      <c r="C23" s="184"/>
    </row>
    <row r="24" spans="1:3" s="277" customFormat="1" ht="12" customHeight="1">
      <c r="A24" s="13" t="s">
        <v>142</v>
      </c>
      <c r="B24" s="279" t="s">
        <v>220</v>
      </c>
      <c r="C24" s="184">
        <v>15758</v>
      </c>
    </row>
    <row r="25" spans="1:3" s="277" customFormat="1" ht="12" customHeight="1" thickBot="1">
      <c r="A25" s="15" t="s">
        <v>143</v>
      </c>
      <c r="B25" s="280" t="s">
        <v>221</v>
      </c>
      <c r="C25" s="183"/>
    </row>
    <row r="26" spans="1:3" s="277" customFormat="1" ht="12" customHeight="1" thickBot="1">
      <c r="A26" s="19" t="s">
        <v>144</v>
      </c>
      <c r="B26" s="20" t="s">
        <v>222</v>
      </c>
      <c r="C26" s="185">
        <f>+C27+C31+C32+C33</f>
        <v>303760</v>
      </c>
    </row>
    <row r="27" spans="1:3" s="277" customFormat="1" ht="12" customHeight="1">
      <c r="A27" s="14" t="s">
        <v>223</v>
      </c>
      <c r="B27" s="278" t="s">
        <v>510</v>
      </c>
      <c r="C27" s="273">
        <f>SUM(C28:C30)</f>
        <v>263940</v>
      </c>
    </row>
    <row r="28" spans="1:3" s="277" customFormat="1" ht="12" customHeight="1">
      <c r="A28" s="13" t="s">
        <v>224</v>
      </c>
      <c r="B28" s="279" t="s">
        <v>229</v>
      </c>
      <c r="C28" s="181">
        <v>72800</v>
      </c>
    </row>
    <row r="29" spans="1:3" s="277" customFormat="1" ht="12" customHeight="1">
      <c r="A29" s="13" t="s">
        <v>225</v>
      </c>
      <c r="B29" s="279" t="s">
        <v>623</v>
      </c>
      <c r="C29" s="181">
        <v>191000</v>
      </c>
    </row>
    <row r="30" spans="1:3" s="277" customFormat="1" ht="12" customHeight="1">
      <c r="A30" s="13" t="s">
        <v>511</v>
      </c>
      <c r="B30" s="279" t="s">
        <v>620</v>
      </c>
      <c r="C30" s="184">
        <v>140</v>
      </c>
    </row>
    <row r="31" spans="1:3" s="277" customFormat="1" ht="12" customHeight="1">
      <c r="A31" s="13" t="s">
        <v>226</v>
      </c>
      <c r="B31" s="279" t="s">
        <v>231</v>
      </c>
      <c r="C31" s="184">
        <v>26200</v>
      </c>
    </row>
    <row r="32" spans="1:3" s="277" customFormat="1" ht="12" customHeight="1">
      <c r="A32" s="13" t="s">
        <v>227</v>
      </c>
      <c r="B32" s="279" t="s">
        <v>232</v>
      </c>
      <c r="C32" s="184">
        <v>5620</v>
      </c>
    </row>
    <row r="33" spans="1:3" s="277" customFormat="1" ht="12" customHeight="1" thickBot="1">
      <c r="A33" s="15" t="s">
        <v>228</v>
      </c>
      <c r="B33" s="280" t="s">
        <v>233</v>
      </c>
      <c r="C33" s="267">
        <v>8000</v>
      </c>
    </row>
    <row r="34" spans="1:3" s="277" customFormat="1" ht="12" customHeight="1" thickBot="1">
      <c r="A34" s="19" t="s">
        <v>22</v>
      </c>
      <c r="B34" s="20" t="s">
        <v>513</v>
      </c>
      <c r="C34" s="180">
        <f>SUM(C35:C45)</f>
        <v>219068</v>
      </c>
    </row>
    <row r="35" spans="1:3" s="277" customFormat="1" ht="12" customHeight="1">
      <c r="A35" s="14" t="s">
        <v>93</v>
      </c>
      <c r="B35" s="278" t="s">
        <v>236</v>
      </c>
      <c r="C35" s="318">
        <v>4050</v>
      </c>
    </row>
    <row r="36" spans="1:3" s="277" customFormat="1" ht="12" customHeight="1">
      <c r="A36" s="13" t="s">
        <v>94</v>
      </c>
      <c r="B36" s="279" t="s">
        <v>237</v>
      </c>
      <c r="C36" s="184">
        <v>48120</v>
      </c>
    </row>
    <row r="37" spans="1:3" s="277" customFormat="1" ht="12" customHeight="1">
      <c r="A37" s="13" t="s">
        <v>95</v>
      </c>
      <c r="B37" s="279" t="s">
        <v>238</v>
      </c>
      <c r="C37" s="184">
        <v>84230</v>
      </c>
    </row>
    <row r="38" spans="1:3" s="277" customFormat="1" ht="12" customHeight="1">
      <c r="A38" s="13" t="s">
        <v>146</v>
      </c>
      <c r="B38" s="279" t="s">
        <v>239</v>
      </c>
      <c r="C38" s="184">
        <v>376</v>
      </c>
    </row>
    <row r="39" spans="1:3" s="277" customFormat="1" ht="12" customHeight="1">
      <c r="A39" s="13" t="s">
        <v>147</v>
      </c>
      <c r="B39" s="279" t="s">
        <v>240</v>
      </c>
      <c r="C39" s="184">
        <v>24761</v>
      </c>
    </row>
    <row r="40" spans="1:3" s="277" customFormat="1" ht="12" customHeight="1">
      <c r="A40" s="13" t="s">
        <v>148</v>
      </c>
      <c r="B40" s="279" t="s">
        <v>241</v>
      </c>
      <c r="C40" s="184">
        <v>34297</v>
      </c>
    </row>
    <row r="41" spans="1:3" s="277" customFormat="1" ht="12" customHeight="1">
      <c r="A41" s="13" t="s">
        <v>149</v>
      </c>
      <c r="B41" s="279" t="s">
        <v>242</v>
      </c>
      <c r="C41" s="184">
        <v>22424</v>
      </c>
    </row>
    <row r="42" spans="1:3" s="277" customFormat="1" ht="12" customHeight="1">
      <c r="A42" s="13" t="s">
        <v>150</v>
      </c>
      <c r="B42" s="279" t="s">
        <v>678</v>
      </c>
      <c r="C42" s="184">
        <v>10</v>
      </c>
    </row>
    <row r="43" spans="1:3" s="277" customFormat="1" ht="12" customHeight="1">
      <c r="A43" s="13" t="s">
        <v>234</v>
      </c>
      <c r="B43" s="279" t="s">
        <v>244</v>
      </c>
      <c r="C43" s="184"/>
    </row>
    <row r="44" spans="1:3" s="277" customFormat="1" ht="12" customHeight="1">
      <c r="A44" s="15" t="s">
        <v>235</v>
      </c>
      <c r="B44" s="280" t="s">
        <v>514</v>
      </c>
      <c r="C44" s="267"/>
    </row>
    <row r="45" spans="1:3" s="277" customFormat="1" ht="12" customHeight="1" thickBot="1">
      <c r="A45" s="15" t="s">
        <v>515</v>
      </c>
      <c r="B45" s="177" t="s">
        <v>245</v>
      </c>
      <c r="C45" s="666">
        <v>800</v>
      </c>
    </row>
    <row r="46" spans="1:3" s="277" customFormat="1" ht="12" customHeight="1" thickBot="1">
      <c r="A46" s="19" t="s">
        <v>23</v>
      </c>
      <c r="B46" s="20" t="s">
        <v>246</v>
      </c>
      <c r="C46" s="180">
        <f>SUM(C47:C51)</f>
        <v>3274</v>
      </c>
    </row>
    <row r="47" spans="1:3" s="277" customFormat="1" ht="12" customHeight="1">
      <c r="A47" s="14" t="s">
        <v>96</v>
      </c>
      <c r="B47" s="278" t="s">
        <v>250</v>
      </c>
      <c r="C47" s="318"/>
    </row>
    <row r="48" spans="1:3" s="277" customFormat="1" ht="12" customHeight="1">
      <c r="A48" s="13" t="s">
        <v>97</v>
      </c>
      <c r="B48" s="279" t="s">
        <v>251</v>
      </c>
      <c r="C48" s="727">
        <v>3274</v>
      </c>
    </row>
    <row r="49" spans="1:3" s="277" customFormat="1" ht="12" customHeight="1">
      <c r="A49" s="13" t="s">
        <v>247</v>
      </c>
      <c r="B49" s="279" t="s">
        <v>252</v>
      </c>
      <c r="C49" s="184"/>
    </row>
    <row r="50" spans="1:3" s="277" customFormat="1" ht="12" customHeight="1">
      <c r="A50" s="13" t="s">
        <v>248</v>
      </c>
      <c r="B50" s="279" t="s">
        <v>253</v>
      </c>
      <c r="C50" s="184"/>
    </row>
    <row r="51" spans="1:3" s="277" customFormat="1" ht="12" customHeight="1" thickBot="1">
      <c r="A51" s="15" t="s">
        <v>249</v>
      </c>
      <c r="B51" s="177" t="s">
        <v>254</v>
      </c>
      <c r="C51" s="267"/>
    </row>
    <row r="52" spans="1:3" s="277" customFormat="1" ht="12" customHeight="1" thickBot="1">
      <c r="A52" s="19" t="s">
        <v>151</v>
      </c>
      <c r="B52" s="20" t="s">
        <v>255</v>
      </c>
      <c r="C52" s="180">
        <f>SUM(C53:C55)</f>
        <v>14687</v>
      </c>
    </row>
    <row r="53" spans="1:3" s="277" customFormat="1" ht="12" customHeight="1">
      <c r="A53" s="14" t="s">
        <v>98</v>
      </c>
      <c r="B53" s="278" t="s">
        <v>256</v>
      </c>
      <c r="C53" s="182"/>
    </row>
    <row r="54" spans="1:3" s="277" customFormat="1" ht="12" customHeight="1">
      <c r="A54" s="13" t="s">
        <v>99</v>
      </c>
      <c r="B54" s="279" t="s">
        <v>387</v>
      </c>
      <c r="C54" s="184">
        <v>1000</v>
      </c>
    </row>
    <row r="55" spans="1:3" s="277" customFormat="1" ht="12" customHeight="1">
      <c r="A55" s="13" t="s">
        <v>259</v>
      </c>
      <c r="B55" s="279" t="s">
        <v>257</v>
      </c>
      <c r="C55" s="184">
        <v>13687</v>
      </c>
    </row>
    <row r="56" spans="1:3" s="277" customFormat="1" ht="12" customHeight="1" thickBot="1">
      <c r="A56" s="15" t="s">
        <v>260</v>
      </c>
      <c r="B56" s="177" t="s">
        <v>258</v>
      </c>
      <c r="C56" s="183"/>
    </row>
    <row r="57" spans="1:3" s="277" customFormat="1" ht="12" customHeight="1" thickBot="1">
      <c r="A57" s="19" t="s">
        <v>25</v>
      </c>
      <c r="B57" s="175" t="s">
        <v>261</v>
      </c>
      <c r="C57" s="180">
        <f>SUM(C58:C60)</f>
        <v>250</v>
      </c>
    </row>
    <row r="58" spans="1:3" s="277" customFormat="1" ht="12" customHeight="1">
      <c r="A58" s="14" t="s">
        <v>152</v>
      </c>
      <c r="B58" s="278" t="s">
        <v>263</v>
      </c>
      <c r="C58" s="184"/>
    </row>
    <row r="59" spans="1:3" s="277" customFormat="1" ht="12" customHeight="1">
      <c r="A59" s="13" t="s">
        <v>153</v>
      </c>
      <c r="B59" s="279" t="s">
        <v>388</v>
      </c>
      <c r="C59" s="184"/>
    </row>
    <row r="60" spans="1:3" s="277" customFormat="1" ht="12" customHeight="1">
      <c r="A60" s="13" t="s">
        <v>183</v>
      </c>
      <c r="B60" s="279" t="s">
        <v>264</v>
      </c>
      <c r="C60" s="184">
        <v>250</v>
      </c>
    </row>
    <row r="61" spans="1:3" s="277" customFormat="1" ht="12" customHeight="1" thickBot="1">
      <c r="A61" s="15" t="s">
        <v>262</v>
      </c>
      <c r="B61" s="177" t="s">
        <v>265</v>
      </c>
      <c r="C61" s="184"/>
    </row>
    <row r="62" spans="1:3" s="277" customFormat="1" ht="12" customHeight="1" thickBot="1">
      <c r="A62" s="553" t="s">
        <v>516</v>
      </c>
      <c r="B62" s="20" t="s">
        <v>266</v>
      </c>
      <c r="C62" s="185">
        <f>+C5+C12+C19+C26+C34+C46+C52+C57</f>
        <v>2130738</v>
      </c>
    </row>
    <row r="63" spans="1:3" s="277" customFormat="1" ht="12" customHeight="1" thickBot="1">
      <c r="A63" s="554" t="s">
        <v>267</v>
      </c>
      <c r="B63" s="175" t="s">
        <v>268</v>
      </c>
      <c r="C63" s="180">
        <f>SUM(C64:C66)</f>
        <v>0</v>
      </c>
    </row>
    <row r="64" spans="1:3" s="277" customFormat="1" ht="12" customHeight="1">
      <c r="A64" s="14" t="s">
        <v>299</v>
      </c>
      <c r="B64" s="278" t="s">
        <v>269</v>
      </c>
      <c r="C64" s="184"/>
    </row>
    <row r="65" spans="1:3" s="277" customFormat="1" ht="12" customHeight="1">
      <c r="A65" s="13" t="s">
        <v>308</v>
      </c>
      <c r="B65" s="279" t="s">
        <v>270</v>
      </c>
      <c r="C65" s="184"/>
    </row>
    <row r="66" spans="1:3" s="277" customFormat="1" ht="12" customHeight="1" thickBot="1">
      <c r="A66" s="15" t="s">
        <v>309</v>
      </c>
      <c r="B66" s="555" t="s">
        <v>517</v>
      </c>
      <c r="C66" s="184"/>
    </row>
    <row r="67" spans="1:3" s="277" customFormat="1" ht="12" customHeight="1" thickBot="1">
      <c r="A67" s="554" t="s">
        <v>272</v>
      </c>
      <c r="B67" s="175" t="s">
        <v>273</v>
      </c>
      <c r="C67" s="180">
        <f>SUM(C68:C71)</f>
        <v>0</v>
      </c>
    </row>
    <row r="68" spans="1:3" s="277" customFormat="1" ht="12" customHeight="1">
      <c r="A68" s="14" t="s">
        <v>131</v>
      </c>
      <c r="B68" s="278" t="s">
        <v>274</v>
      </c>
      <c r="C68" s="184"/>
    </row>
    <row r="69" spans="1:3" s="277" customFormat="1" ht="12" customHeight="1">
      <c r="A69" s="13" t="s">
        <v>132</v>
      </c>
      <c r="B69" s="279" t="s">
        <v>275</v>
      </c>
      <c r="C69" s="184"/>
    </row>
    <row r="70" spans="1:3" s="277" customFormat="1" ht="12" customHeight="1">
      <c r="A70" s="13" t="s">
        <v>300</v>
      </c>
      <c r="B70" s="279" t="s">
        <v>276</v>
      </c>
      <c r="C70" s="184"/>
    </row>
    <row r="71" spans="1:3" s="277" customFormat="1" ht="12" customHeight="1" thickBot="1">
      <c r="A71" s="15" t="s">
        <v>301</v>
      </c>
      <c r="B71" s="177" t="s">
        <v>277</v>
      </c>
      <c r="C71" s="184"/>
    </row>
    <row r="72" spans="1:3" s="277" customFormat="1" ht="12" customHeight="1" thickBot="1">
      <c r="A72" s="554" t="s">
        <v>278</v>
      </c>
      <c r="B72" s="175" t="s">
        <v>279</v>
      </c>
      <c r="C72" s="180">
        <f>SUM(C73:C74)</f>
        <v>262473</v>
      </c>
    </row>
    <row r="73" spans="1:3" s="277" customFormat="1" ht="12" customHeight="1">
      <c r="A73" s="14" t="s">
        <v>302</v>
      </c>
      <c r="B73" s="278" t="s">
        <v>280</v>
      </c>
      <c r="C73" s="184">
        <v>262473</v>
      </c>
    </row>
    <row r="74" spans="1:3" s="277" customFormat="1" ht="12" customHeight="1" thickBot="1">
      <c r="A74" s="15" t="s">
        <v>303</v>
      </c>
      <c r="B74" s="177" t="s">
        <v>281</v>
      </c>
      <c r="C74" s="184"/>
    </row>
    <row r="75" spans="1:3" s="277" customFormat="1" ht="12" customHeight="1" thickBot="1">
      <c r="A75" s="554" t="s">
        <v>282</v>
      </c>
      <c r="B75" s="175" t="s">
        <v>283</v>
      </c>
      <c r="C75" s="180">
        <f>SUM(C76:C78)</f>
        <v>0</v>
      </c>
    </row>
    <row r="76" spans="1:3" s="277" customFormat="1" ht="12" customHeight="1">
      <c r="A76" s="14" t="s">
        <v>304</v>
      </c>
      <c r="B76" s="278" t="s">
        <v>284</v>
      </c>
      <c r="C76" s="184"/>
    </row>
    <row r="77" spans="1:3" s="277" customFormat="1" ht="12" customHeight="1">
      <c r="A77" s="13" t="s">
        <v>305</v>
      </c>
      <c r="B77" s="279" t="s">
        <v>285</v>
      </c>
      <c r="C77" s="184"/>
    </row>
    <row r="78" spans="1:3" s="277" customFormat="1" ht="12" customHeight="1" thickBot="1">
      <c r="A78" s="15" t="s">
        <v>306</v>
      </c>
      <c r="B78" s="177" t="s">
        <v>286</v>
      </c>
      <c r="C78" s="184"/>
    </row>
    <row r="79" spans="1:3" s="277" customFormat="1" ht="12" customHeight="1" thickBot="1">
      <c r="A79" s="554" t="s">
        <v>287</v>
      </c>
      <c r="B79" s="175" t="s">
        <v>307</v>
      </c>
      <c r="C79" s="180">
        <f>SUM(C80:C83)</f>
        <v>0</v>
      </c>
    </row>
    <row r="80" spans="1:3" s="277" customFormat="1" ht="12" customHeight="1">
      <c r="A80" s="282" t="s">
        <v>288</v>
      </c>
      <c r="B80" s="278" t="s">
        <v>289</v>
      </c>
      <c r="C80" s="184"/>
    </row>
    <row r="81" spans="1:3" s="277" customFormat="1" ht="12" customHeight="1">
      <c r="A81" s="283" t="s">
        <v>290</v>
      </c>
      <c r="B81" s="279" t="s">
        <v>291</v>
      </c>
      <c r="C81" s="184"/>
    </row>
    <row r="82" spans="1:3" s="277" customFormat="1" ht="12" customHeight="1">
      <c r="A82" s="283" t="s">
        <v>292</v>
      </c>
      <c r="B82" s="279" t="s">
        <v>293</v>
      </c>
      <c r="C82" s="184"/>
    </row>
    <row r="83" spans="1:3" s="277" customFormat="1" ht="12" customHeight="1" thickBot="1">
      <c r="A83" s="284" t="s">
        <v>294</v>
      </c>
      <c r="B83" s="177" t="s">
        <v>295</v>
      </c>
      <c r="C83" s="184"/>
    </row>
    <row r="84" spans="1:3" s="277" customFormat="1" ht="12" customHeight="1" thickBot="1">
      <c r="A84" s="554" t="s">
        <v>296</v>
      </c>
      <c r="B84" s="175" t="s">
        <v>518</v>
      </c>
      <c r="C84" s="319"/>
    </row>
    <row r="85" spans="1:3" s="277" customFormat="1" ht="13.5" customHeight="1" thickBot="1">
      <c r="A85" s="554" t="s">
        <v>298</v>
      </c>
      <c r="B85" s="175" t="s">
        <v>297</v>
      </c>
      <c r="C85" s="319"/>
    </row>
    <row r="86" spans="1:3" s="277" customFormat="1" ht="15.75" customHeight="1" thickBot="1">
      <c r="A86" s="554" t="s">
        <v>310</v>
      </c>
      <c r="B86" s="285" t="s">
        <v>519</v>
      </c>
      <c r="C86" s="185">
        <f>+C63+C67+C72+C75+C79+C85+C84</f>
        <v>262473</v>
      </c>
    </row>
    <row r="87" spans="1:3" s="277" customFormat="1" ht="16.5" customHeight="1" thickBot="1">
      <c r="A87" s="556" t="s">
        <v>520</v>
      </c>
      <c r="B87" s="286" t="s">
        <v>521</v>
      </c>
      <c r="C87" s="185">
        <f>+C62+C86</f>
        <v>2393211</v>
      </c>
    </row>
    <row r="88" spans="1:3" s="277" customFormat="1" ht="83.25" customHeight="1">
      <c r="A88" s="4"/>
      <c r="B88" s="5"/>
      <c r="C88" s="186"/>
    </row>
    <row r="89" spans="1:3" ht="16.5" customHeight="1">
      <c r="A89" s="760" t="s">
        <v>47</v>
      </c>
      <c r="B89" s="760"/>
      <c r="C89" s="760"/>
    </row>
    <row r="90" spans="1:3" s="287" customFormat="1" ht="16.5" customHeight="1" thickBot="1">
      <c r="A90" s="761" t="s">
        <v>134</v>
      </c>
      <c r="B90" s="761"/>
      <c r="C90" s="93" t="s">
        <v>182</v>
      </c>
    </row>
    <row r="91" spans="1:3" ht="37.5" customHeight="1" thickBot="1">
      <c r="A91" s="22" t="s">
        <v>72</v>
      </c>
      <c r="B91" s="23" t="s">
        <v>48</v>
      </c>
      <c r="C91" s="39" t="str">
        <f>+C3</f>
        <v>2016. évi előirányzat</v>
      </c>
    </row>
    <row r="92" spans="1:3" s="276" customFormat="1" ht="12" customHeight="1" thickBot="1">
      <c r="A92" s="35" t="s">
        <v>505</v>
      </c>
      <c r="B92" s="36" t="s">
        <v>506</v>
      </c>
      <c r="C92" s="37" t="s">
        <v>507</v>
      </c>
    </row>
    <row r="93" spans="1:3" ht="12" customHeight="1" thickBot="1">
      <c r="A93" s="21" t="s">
        <v>18</v>
      </c>
      <c r="B93" s="29" t="s">
        <v>559</v>
      </c>
      <c r="C93" s="179">
        <f>C94+C95+C96+C97+C98+C111</f>
        <v>1921363</v>
      </c>
    </row>
    <row r="94" spans="1:3" ht="12" customHeight="1">
      <c r="A94" s="16" t="s">
        <v>100</v>
      </c>
      <c r="B94" s="9" t="s">
        <v>49</v>
      </c>
      <c r="C94" s="728">
        <v>836938</v>
      </c>
    </row>
    <row r="95" spans="1:3" ht="12" customHeight="1">
      <c r="A95" s="13" t="s">
        <v>101</v>
      </c>
      <c r="B95" s="7" t="s">
        <v>154</v>
      </c>
      <c r="C95" s="727">
        <v>168226</v>
      </c>
    </row>
    <row r="96" spans="1:3" ht="12" customHeight="1">
      <c r="A96" s="13" t="s">
        <v>102</v>
      </c>
      <c r="B96" s="7" t="s">
        <v>129</v>
      </c>
      <c r="C96" s="729">
        <v>597984</v>
      </c>
    </row>
    <row r="97" spans="1:3" ht="12" customHeight="1">
      <c r="A97" s="13" t="s">
        <v>103</v>
      </c>
      <c r="B97" s="10" t="s">
        <v>155</v>
      </c>
      <c r="C97" s="267">
        <v>76140</v>
      </c>
    </row>
    <row r="98" spans="1:3" ht="12" customHeight="1">
      <c r="A98" s="13" t="s">
        <v>114</v>
      </c>
      <c r="B98" s="18" t="s">
        <v>156</v>
      </c>
      <c r="C98" s="729">
        <v>153381</v>
      </c>
    </row>
    <row r="99" spans="1:3" ht="12" customHeight="1">
      <c r="A99" s="13" t="s">
        <v>104</v>
      </c>
      <c r="B99" s="7" t="s">
        <v>522</v>
      </c>
      <c r="C99" s="267">
        <v>6599</v>
      </c>
    </row>
    <row r="100" spans="1:3" ht="12" customHeight="1">
      <c r="A100" s="13" t="s">
        <v>105</v>
      </c>
      <c r="B100" s="97" t="s">
        <v>523</v>
      </c>
      <c r="C100" s="267"/>
    </row>
    <row r="101" spans="1:3" ht="12" customHeight="1">
      <c r="A101" s="13" t="s">
        <v>115</v>
      </c>
      <c r="B101" s="97" t="s">
        <v>524</v>
      </c>
      <c r="C101" s="267"/>
    </row>
    <row r="102" spans="1:3" ht="12" customHeight="1">
      <c r="A102" s="13" t="s">
        <v>116</v>
      </c>
      <c r="B102" s="95" t="s">
        <v>313</v>
      </c>
      <c r="C102" s="267"/>
    </row>
    <row r="103" spans="1:3" ht="12" customHeight="1">
      <c r="A103" s="13" t="s">
        <v>117</v>
      </c>
      <c r="B103" s="96" t="s">
        <v>314</v>
      </c>
      <c r="C103" s="267"/>
    </row>
    <row r="104" spans="1:3" ht="12" customHeight="1">
      <c r="A104" s="13" t="s">
        <v>118</v>
      </c>
      <c r="B104" s="96" t="s">
        <v>315</v>
      </c>
      <c r="C104" s="267"/>
    </row>
    <row r="105" spans="1:3" ht="12" customHeight="1">
      <c r="A105" s="13" t="s">
        <v>120</v>
      </c>
      <c r="B105" s="95" t="s">
        <v>316</v>
      </c>
      <c r="C105" s="267">
        <v>104040</v>
      </c>
    </row>
    <row r="106" spans="1:3" ht="12" customHeight="1">
      <c r="A106" s="13" t="s">
        <v>157</v>
      </c>
      <c r="B106" s="95" t="s">
        <v>317</v>
      </c>
      <c r="C106" s="267"/>
    </row>
    <row r="107" spans="1:3" ht="12" customHeight="1">
      <c r="A107" s="13" t="s">
        <v>311</v>
      </c>
      <c r="B107" s="96" t="s">
        <v>318</v>
      </c>
      <c r="C107" s="267"/>
    </row>
    <row r="108" spans="1:3" ht="12" customHeight="1">
      <c r="A108" s="12" t="s">
        <v>312</v>
      </c>
      <c r="B108" s="97" t="s">
        <v>319</v>
      </c>
      <c r="C108" s="267"/>
    </row>
    <row r="109" spans="1:3" ht="12" customHeight="1">
      <c r="A109" s="13" t="s">
        <v>525</v>
      </c>
      <c r="B109" s="97" t="s">
        <v>320</v>
      </c>
      <c r="C109" s="267"/>
    </row>
    <row r="110" spans="1:3" ht="12" customHeight="1">
      <c r="A110" s="15" t="s">
        <v>526</v>
      </c>
      <c r="B110" s="97" t="s">
        <v>321</v>
      </c>
      <c r="C110" s="729">
        <v>42742</v>
      </c>
    </row>
    <row r="111" spans="1:3" ht="12" customHeight="1">
      <c r="A111" s="13" t="s">
        <v>527</v>
      </c>
      <c r="B111" s="10" t="s">
        <v>50</v>
      </c>
      <c r="C111" s="184">
        <f>SUM(C112:C113)</f>
        <v>88694</v>
      </c>
    </row>
    <row r="112" spans="1:3" ht="12" customHeight="1">
      <c r="A112" s="13" t="s">
        <v>528</v>
      </c>
      <c r="B112" s="7" t="s">
        <v>529</v>
      </c>
      <c r="C112" s="727">
        <v>3983</v>
      </c>
    </row>
    <row r="113" spans="1:3" ht="12" customHeight="1" thickBot="1">
      <c r="A113" s="17" t="s">
        <v>530</v>
      </c>
      <c r="B113" s="557" t="s">
        <v>531</v>
      </c>
      <c r="C113" s="730">
        <v>84711</v>
      </c>
    </row>
    <row r="114" spans="1:3" ht="12" customHeight="1" thickBot="1">
      <c r="A114" s="558" t="s">
        <v>19</v>
      </c>
      <c r="B114" s="559" t="s">
        <v>322</v>
      </c>
      <c r="C114" s="560">
        <f>+C115+C117+C119</f>
        <v>103315</v>
      </c>
    </row>
    <row r="115" spans="1:3" ht="12" customHeight="1">
      <c r="A115" s="14" t="s">
        <v>106</v>
      </c>
      <c r="B115" s="7" t="s">
        <v>181</v>
      </c>
      <c r="C115" s="731">
        <v>60023</v>
      </c>
    </row>
    <row r="116" spans="1:3" ht="12" customHeight="1">
      <c r="A116" s="14" t="s">
        <v>107</v>
      </c>
      <c r="B116" s="11" t="s">
        <v>326</v>
      </c>
      <c r="C116" s="318"/>
    </row>
    <row r="117" spans="1:3" ht="12" customHeight="1">
      <c r="A117" s="14" t="s">
        <v>108</v>
      </c>
      <c r="B117" s="11" t="s">
        <v>158</v>
      </c>
      <c r="C117" s="184">
        <v>32947</v>
      </c>
    </row>
    <row r="118" spans="1:3" ht="12" customHeight="1">
      <c r="A118" s="14" t="s">
        <v>109</v>
      </c>
      <c r="B118" s="11" t="s">
        <v>327</v>
      </c>
      <c r="C118" s="597"/>
    </row>
    <row r="119" spans="1:3" ht="12" customHeight="1">
      <c r="A119" s="14" t="s">
        <v>110</v>
      </c>
      <c r="B119" s="177" t="s">
        <v>184</v>
      </c>
      <c r="C119" s="597">
        <v>10345</v>
      </c>
    </row>
    <row r="120" spans="1:3" ht="12" customHeight="1">
      <c r="A120" s="14" t="s">
        <v>119</v>
      </c>
      <c r="B120" s="176" t="s">
        <v>389</v>
      </c>
      <c r="C120" s="597"/>
    </row>
    <row r="121" spans="1:3" ht="12" customHeight="1">
      <c r="A121" s="14" t="s">
        <v>121</v>
      </c>
      <c r="B121" s="274" t="s">
        <v>332</v>
      </c>
      <c r="C121" s="597"/>
    </row>
    <row r="122" spans="1:3" ht="15.75">
      <c r="A122" s="14" t="s">
        <v>159</v>
      </c>
      <c r="B122" s="96" t="s">
        <v>315</v>
      </c>
      <c r="C122" s="597"/>
    </row>
    <row r="123" spans="1:3" ht="12" customHeight="1">
      <c r="A123" s="14" t="s">
        <v>160</v>
      </c>
      <c r="B123" s="96" t="s">
        <v>331</v>
      </c>
      <c r="C123" s="597"/>
    </row>
    <row r="124" spans="1:3" ht="12" customHeight="1">
      <c r="A124" s="14" t="s">
        <v>161</v>
      </c>
      <c r="B124" s="96" t="s">
        <v>330</v>
      </c>
      <c r="C124" s="597"/>
    </row>
    <row r="125" spans="1:3" ht="12" customHeight="1">
      <c r="A125" s="14" t="s">
        <v>323</v>
      </c>
      <c r="B125" s="96" t="s">
        <v>318</v>
      </c>
      <c r="C125" s="597"/>
    </row>
    <row r="126" spans="1:3" ht="12" customHeight="1">
      <c r="A126" s="14" t="s">
        <v>324</v>
      </c>
      <c r="B126" s="96" t="s">
        <v>329</v>
      </c>
      <c r="C126" s="597"/>
    </row>
    <row r="127" spans="1:3" ht="16.5" thickBot="1">
      <c r="A127" s="12" t="s">
        <v>325</v>
      </c>
      <c r="B127" s="96" t="s">
        <v>328</v>
      </c>
      <c r="C127" s="635">
        <v>10345</v>
      </c>
    </row>
    <row r="128" spans="1:3" ht="12" customHeight="1" thickBot="1">
      <c r="A128" s="19" t="s">
        <v>20</v>
      </c>
      <c r="B128" s="91" t="s">
        <v>532</v>
      </c>
      <c r="C128" s="180">
        <f>+C93+C114</f>
        <v>2024678</v>
      </c>
    </row>
    <row r="129" spans="1:3" ht="12" customHeight="1" thickBot="1">
      <c r="A129" s="19" t="s">
        <v>21</v>
      </c>
      <c r="B129" s="91" t="s">
        <v>533</v>
      </c>
      <c r="C129" s="180">
        <f>+C130+C131+C132</f>
        <v>0</v>
      </c>
    </row>
    <row r="130" spans="1:3" ht="12" customHeight="1">
      <c r="A130" s="14" t="s">
        <v>223</v>
      </c>
      <c r="B130" s="11" t="s">
        <v>534</v>
      </c>
      <c r="C130" s="597"/>
    </row>
    <row r="131" spans="1:3" ht="12" customHeight="1">
      <c r="A131" s="14" t="s">
        <v>226</v>
      </c>
      <c r="B131" s="11" t="s">
        <v>535</v>
      </c>
      <c r="C131" s="158"/>
    </row>
    <row r="132" spans="1:3" ht="12" customHeight="1" thickBot="1">
      <c r="A132" s="12" t="s">
        <v>227</v>
      </c>
      <c r="B132" s="11" t="s">
        <v>536</v>
      </c>
      <c r="C132" s="158"/>
    </row>
    <row r="133" spans="1:3" ht="12" customHeight="1" thickBot="1">
      <c r="A133" s="19" t="s">
        <v>22</v>
      </c>
      <c r="B133" s="91" t="s">
        <v>537</v>
      </c>
      <c r="C133" s="180">
        <f>SUM(C134:C139)</f>
        <v>0</v>
      </c>
    </row>
    <row r="134" spans="1:3" ht="12" customHeight="1">
      <c r="A134" s="14" t="s">
        <v>93</v>
      </c>
      <c r="B134" s="8" t="s">
        <v>538</v>
      </c>
      <c r="C134" s="158"/>
    </row>
    <row r="135" spans="1:3" ht="12" customHeight="1">
      <c r="A135" s="14" t="s">
        <v>94</v>
      </c>
      <c r="B135" s="8" t="s">
        <v>539</v>
      </c>
      <c r="C135" s="158"/>
    </row>
    <row r="136" spans="1:3" ht="12" customHeight="1">
      <c r="A136" s="14" t="s">
        <v>95</v>
      </c>
      <c r="B136" s="8" t="s">
        <v>540</v>
      </c>
      <c r="C136" s="158"/>
    </row>
    <row r="137" spans="1:3" ht="12" customHeight="1">
      <c r="A137" s="14" t="s">
        <v>146</v>
      </c>
      <c r="B137" s="8" t="s">
        <v>541</v>
      </c>
      <c r="C137" s="158"/>
    </row>
    <row r="138" spans="1:3" ht="12" customHeight="1">
      <c r="A138" s="14" t="s">
        <v>147</v>
      </c>
      <c r="B138" s="8" t="s">
        <v>542</v>
      </c>
      <c r="C138" s="158"/>
    </row>
    <row r="139" spans="1:3" ht="12" customHeight="1" thickBot="1">
      <c r="A139" s="12" t="s">
        <v>148</v>
      </c>
      <c r="B139" s="8" t="s">
        <v>543</v>
      </c>
      <c r="C139" s="158"/>
    </row>
    <row r="140" spans="1:3" ht="12" customHeight="1" thickBot="1">
      <c r="A140" s="19" t="s">
        <v>23</v>
      </c>
      <c r="B140" s="91" t="s">
        <v>544</v>
      </c>
      <c r="C140" s="185">
        <f>+C141+C142+C143+C144</f>
        <v>33302</v>
      </c>
    </row>
    <row r="141" spans="1:3" ht="12" customHeight="1">
      <c r="A141" s="14" t="s">
        <v>96</v>
      </c>
      <c r="B141" s="8" t="s">
        <v>333</v>
      </c>
      <c r="C141" s="158"/>
    </row>
    <row r="142" spans="1:3" ht="12" customHeight="1">
      <c r="A142" s="14" t="s">
        <v>97</v>
      </c>
      <c r="B142" s="8" t="s">
        <v>334</v>
      </c>
      <c r="C142" s="158">
        <v>33302</v>
      </c>
    </row>
    <row r="143" spans="1:3" ht="12" customHeight="1">
      <c r="A143" s="14" t="s">
        <v>247</v>
      </c>
      <c r="B143" s="8" t="s">
        <v>545</v>
      </c>
      <c r="C143" s="158"/>
    </row>
    <row r="144" spans="1:3" ht="12" customHeight="1" thickBot="1">
      <c r="A144" s="12" t="s">
        <v>248</v>
      </c>
      <c r="B144" s="6" t="s">
        <v>352</v>
      </c>
      <c r="C144" s="158"/>
    </row>
    <row r="145" spans="1:3" ht="12" customHeight="1" thickBot="1">
      <c r="A145" s="19" t="s">
        <v>24</v>
      </c>
      <c r="B145" s="91" t="s">
        <v>546</v>
      </c>
      <c r="C145" s="188">
        <f>SUM(C146:C150)</f>
        <v>0</v>
      </c>
    </row>
    <row r="146" spans="1:3" ht="12" customHeight="1">
      <c r="A146" s="14" t="s">
        <v>98</v>
      </c>
      <c r="B146" s="8" t="s">
        <v>547</v>
      </c>
      <c r="C146" s="158"/>
    </row>
    <row r="147" spans="1:3" ht="12" customHeight="1">
      <c r="A147" s="14" t="s">
        <v>99</v>
      </c>
      <c r="B147" s="8" t="s">
        <v>548</v>
      </c>
      <c r="C147" s="158"/>
    </row>
    <row r="148" spans="1:3" ht="12" customHeight="1">
      <c r="A148" s="14" t="s">
        <v>259</v>
      </c>
      <c r="B148" s="8" t="s">
        <v>549</v>
      </c>
      <c r="C148" s="158"/>
    </row>
    <row r="149" spans="1:3" ht="12" customHeight="1">
      <c r="A149" s="14" t="s">
        <v>260</v>
      </c>
      <c r="B149" s="8" t="s">
        <v>550</v>
      </c>
      <c r="C149" s="158"/>
    </row>
    <row r="150" spans="1:3" ht="12" customHeight="1" thickBot="1">
      <c r="A150" s="14" t="s">
        <v>551</v>
      </c>
      <c r="B150" s="8" t="s">
        <v>552</v>
      </c>
      <c r="C150" s="158"/>
    </row>
    <row r="151" spans="1:3" ht="12" customHeight="1" thickBot="1">
      <c r="A151" s="19" t="s">
        <v>25</v>
      </c>
      <c r="B151" s="91" t="s">
        <v>553</v>
      </c>
      <c r="C151" s="561"/>
    </row>
    <row r="152" spans="1:3" ht="12" customHeight="1" thickBot="1">
      <c r="A152" s="19" t="s">
        <v>26</v>
      </c>
      <c r="B152" s="91" t="s">
        <v>554</v>
      </c>
      <c r="C152" s="561"/>
    </row>
    <row r="153" spans="1:9" ht="15" customHeight="1" thickBot="1">
      <c r="A153" s="19" t="s">
        <v>27</v>
      </c>
      <c r="B153" s="91" t="s">
        <v>555</v>
      </c>
      <c r="C153" s="288">
        <f>+C129+C133+C140+C145+C151+C152</f>
        <v>33302</v>
      </c>
      <c r="F153" s="289"/>
      <c r="G153" s="290"/>
      <c r="H153" s="290"/>
      <c r="I153" s="290"/>
    </row>
    <row r="154" spans="1:3" s="277" customFormat="1" ht="12.75" customHeight="1" thickBot="1">
      <c r="A154" s="178" t="s">
        <v>28</v>
      </c>
      <c r="B154" s="258" t="s">
        <v>556</v>
      </c>
      <c r="C154" s="288">
        <f>+C128+C153</f>
        <v>2057980</v>
      </c>
    </row>
    <row r="155" ht="7.5" customHeight="1"/>
    <row r="156" spans="1:3" ht="15.75">
      <c r="A156" s="762" t="s">
        <v>335</v>
      </c>
      <c r="B156" s="762"/>
      <c r="C156" s="762"/>
    </row>
    <row r="157" spans="1:3" ht="15" customHeight="1" thickBot="1">
      <c r="A157" s="759" t="s">
        <v>135</v>
      </c>
      <c r="B157" s="759"/>
      <c r="C157" s="189" t="s">
        <v>182</v>
      </c>
    </row>
    <row r="158" spans="1:4" ht="13.5" customHeight="1" thickBot="1">
      <c r="A158" s="19">
        <v>1</v>
      </c>
      <c r="B158" s="28" t="s">
        <v>557</v>
      </c>
      <c r="C158" s="180">
        <f>+C62-C128</f>
        <v>106060</v>
      </c>
      <c r="D158" s="291"/>
    </row>
    <row r="159" spans="1:3" ht="27.75" customHeight="1" thickBot="1">
      <c r="A159" s="19" t="s">
        <v>19</v>
      </c>
      <c r="B159" s="28" t="s">
        <v>558</v>
      </c>
      <c r="C159" s="180">
        <f>+C86-C153</f>
        <v>229171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18/2016.(VI.27.)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C47" sqref="C47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s="313" customFormat="1" ht="35.25" customHeight="1">
      <c r="A2" s="268" t="s">
        <v>172</v>
      </c>
      <c r="B2" s="236" t="s">
        <v>680</v>
      </c>
      <c r="C2" s="250" t="s">
        <v>63</v>
      </c>
    </row>
    <row r="3" spans="1:3" s="313" customFormat="1" ht="24.75" thickBot="1">
      <c r="A3" s="306" t="s">
        <v>171</v>
      </c>
      <c r="B3" s="237" t="s">
        <v>378</v>
      </c>
      <c r="C3" s="251" t="s">
        <v>62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3458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1750</v>
      </c>
    </row>
    <row r="11" spans="1:3" s="252" customFormat="1" ht="12" customHeight="1">
      <c r="A11" s="308" t="s">
        <v>102</v>
      </c>
      <c r="B11" s="7" t="s">
        <v>238</v>
      </c>
      <c r="C11" s="195"/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1235</v>
      </c>
    </row>
    <row r="14" spans="1:3" s="252" customFormat="1" ht="12" customHeight="1">
      <c r="A14" s="308" t="s">
        <v>104</v>
      </c>
      <c r="B14" s="7" t="s">
        <v>361</v>
      </c>
      <c r="C14" s="195">
        <v>473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3458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3938</v>
      </c>
    </row>
    <row r="38" spans="1:3" s="252" customFormat="1" ht="12" customHeight="1">
      <c r="A38" s="309" t="s">
        <v>371</v>
      </c>
      <c r="B38" s="310" t="s">
        <v>191</v>
      </c>
      <c r="C38" s="58">
        <v>3938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7396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88462</v>
      </c>
    </row>
    <row r="46" spans="1:3" ht="12" customHeight="1">
      <c r="A46" s="308" t="s">
        <v>100</v>
      </c>
      <c r="B46" s="8" t="s">
        <v>49</v>
      </c>
      <c r="C46" s="58">
        <f>55122+643+1047+286+249+807</f>
        <v>58154</v>
      </c>
    </row>
    <row r="47" spans="1:3" ht="12" customHeight="1">
      <c r="A47" s="308" t="s">
        <v>101</v>
      </c>
      <c r="B47" s="7" t="s">
        <v>154</v>
      </c>
      <c r="C47" s="60">
        <f>14839+174+283+77</f>
        <v>15373</v>
      </c>
    </row>
    <row r="48" spans="1:3" ht="12" customHeight="1">
      <c r="A48" s="308" t="s">
        <v>102</v>
      </c>
      <c r="B48" s="7" t="s">
        <v>129</v>
      </c>
      <c r="C48" s="60">
        <v>14935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2596</v>
      </c>
    </row>
    <row r="52" spans="1:3" s="317" customFormat="1" ht="12" customHeight="1">
      <c r="A52" s="308" t="s">
        <v>106</v>
      </c>
      <c r="B52" s="8" t="s">
        <v>181</v>
      </c>
      <c r="C52" s="58">
        <v>2596</v>
      </c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91058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595">
        <v>33.5</v>
      </c>
    </row>
    <row r="60" spans="1:3" ht="13.5" thickBot="1">
      <c r="A60" s="154" t="s">
        <v>174</v>
      </c>
      <c r="B60" s="155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18/2016.(VI.27.)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C52" sqref="C52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+CONCATENATE("9.3.2. melléklet a ……/",LEFT(#REF!,4),". (….) önkormányzati rendelethez")</f>
        <v>#REF!</v>
      </c>
    </row>
    <row r="2" spans="1:3" s="313" customFormat="1" ht="34.5" customHeight="1">
      <c r="A2" s="268" t="s">
        <v>172</v>
      </c>
      <c r="B2" s="236" t="s">
        <v>680</v>
      </c>
      <c r="C2" s="250" t="s">
        <v>63</v>
      </c>
    </row>
    <row r="3" spans="1:3" s="313" customFormat="1" ht="24.75" thickBot="1">
      <c r="A3" s="306" t="s">
        <v>171</v>
      </c>
      <c r="B3" s="237" t="s">
        <v>379</v>
      </c>
      <c r="C3" s="251" t="s">
        <v>63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188903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22605</v>
      </c>
    </row>
    <row r="11" spans="1:3" s="252" customFormat="1" ht="12" customHeight="1">
      <c r="A11" s="308" t="s">
        <v>102</v>
      </c>
      <c r="B11" s="7" t="s">
        <v>238</v>
      </c>
      <c r="C11" s="195">
        <v>10560</v>
      </c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150514</v>
      </c>
    </row>
    <row r="14" spans="1:3" s="252" customFormat="1" ht="12" customHeight="1">
      <c r="A14" s="308" t="s">
        <v>104</v>
      </c>
      <c r="B14" s="7" t="s">
        <v>361</v>
      </c>
      <c r="C14" s="195">
        <v>5224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6996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>
        <v>6996</v>
      </c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500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>
        <v>500</v>
      </c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196399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0</v>
      </c>
    </row>
    <row r="38" spans="1:3" s="252" customFormat="1" ht="12" customHeight="1">
      <c r="A38" s="309" t="s">
        <v>371</v>
      </c>
      <c r="B38" s="310" t="s">
        <v>191</v>
      </c>
      <c r="C38" s="58"/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196399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460977</v>
      </c>
    </row>
    <row r="46" spans="1:3" ht="12" customHeight="1">
      <c r="A46" s="308" t="s">
        <v>100</v>
      </c>
      <c r="B46" s="8" t="s">
        <v>49</v>
      </c>
      <c r="C46" s="58">
        <f>210801+2928+2991+707+473+2135</f>
        <v>220035</v>
      </c>
    </row>
    <row r="47" spans="1:3" ht="12" customHeight="1">
      <c r="A47" s="308" t="s">
        <v>101</v>
      </c>
      <c r="B47" s="7" t="s">
        <v>154</v>
      </c>
      <c r="C47" s="60">
        <f>59544+790+807+191+128+576</f>
        <v>62036</v>
      </c>
    </row>
    <row r="48" spans="1:3" ht="12" customHeight="1">
      <c r="A48" s="308" t="s">
        <v>102</v>
      </c>
      <c r="B48" s="7" t="s">
        <v>129</v>
      </c>
      <c r="C48" s="60">
        <f>171406+500+7000</f>
        <v>178906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6707</v>
      </c>
    </row>
    <row r="52" spans="1:3" s="317" customFormat="1" ht="12" customHeight="1">
      <c r="A52" s="308" t="s">
        <v>106</v>
      </c>
      <c r="B52" s="8" t="s">
        <v>181</v>
      </c>
      <c r="C52" s="58">
        <f>6547+160</f>
        <v>6707</v>
      </c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467684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595">
        <v>112.3</v>
      </c>
    </row>
    <row r="60" spans="1:3" ht="13.5" thickBot="1">
      <c r="A60" s="154" t="s">
        <v>624</v>
      </c>
      <c r="B60" s="155"/>
      <c r="C60" s="89">
        <v>4</v>
      </c>
    </row>
    <row r="61" spans="1:3" ht="13.5" thickBot="1">
      <c r="A61" s="154" t="s">
        <v>626</v>
      </c>
      <c r="B61" s="155"/>
      <c r="C61" s="89">
        <v>32</v>
      </c>
    </row>
    <row r="62" spans="1:3" ht="13.5" thickBot="1">
      <c r="A62" s="783" t="s">
        <v>627</v>
      </c>
      <c r="B62" s="784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18/2016.(VI.27.)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 melléklet a ……/",LEFT(#REF!,4),". (….) önkormányzati rendelethez")</f>
        <v>#REF!</v>
      </c>
    </row>
    <row r="2" spans="1:3" s="313" customFormat="1" ht="36" customHeight="1">
      <c r="A2" s="268" t="s">
        <v>172</v>
      </c>
      <c r="B2" s="236" t="s">
        <v>611</v>
      </c>
      <c r="C2" s="250" t="s">
        <v>63</v>
      </c>
    </row>
    <row r="3" spans="1:3" s="313" customFormat="1" ht="24.75" thickBot="1">
      <c r="A3" s="306" t="s">
        <v>171</v>
      </c>
      <c r="B3" s="237" t="s">
        <v>360</v>
      </c>
      <c r="C3" s="251" t="s">
        <v>54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4533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1720</v>
      </c>
    </row>
    <row r="11" spans="1:3" s="252" customFormat="1" ht="12" customHeight="1">
      <c r="A11" s="308" t="s">
        <v>102</v>
      </c>
      <c r="B11" s="7" t="s">
        <v>238</v>
      </c>
      <c r="C11" s="195"/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1919</v>
      </c>
    </row>
    <row r="14" spans="1:3" s="252" customFormat="1" ht="12" customHeight="1">
      <c r="A14" s="308" t="s">
        <v>104</v>
      </c>
      <c r="B14" s="7" t="s">
        <v>361</v>
      </c>
      <c r="C14" s="195">
        <v>894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4533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312</v>
      </c>
    </row>
    <row r="38" spans="1:3" s="252" customFormat="1" ht="12" customHeight="1">
      <c r="A38" s="309" t="s">
        <v>371</v>
      </c>
      <c r="B38" s="310" t="s">
        <v>191</v>
      </c>
      <c r="C38" s="58">
        <v>312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4845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60581</v>
      </c>
    </row>
    <row r="46" spans="1:3" ht="12" customHeight="1">
      <c r="A46" s="308" t="s">
        <v>100</v>
      </c>
      <c r="B46" s="8" t="s">
        <v>49</v>
      </c>
      <c r="C46" s="58">
        <f>32245+2361+1299+548+132+474</f>
        <v>37059</v>
      </c>
    </row>
    <row r="47" spans="1:3" ht="12" customHeight="1">
      <c r="A47" s="308" t="s">
        <v>101</v>
      </c>
      <c r="B47" s="7" t="s">
        <v>154</v>
      </c>
      <c r="C47" s="60">
        <f>8582+637+350+148+36+128</f>
        <v>9881</v>
      </c>
    </row>
    <row r="48" spans="1:3" ht="12" customHeight="1">
      <c r="A48" s="308" t="s">
        <v>102</v>
      </c>
      <c r="B48" s="7" t="s">
        <v>129</v>
      </c>
      <c r="C48" s="60">
        <f>13143+498</f>
        <v>13641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0</v>
      </c>
    </row>
    <row r="52" spans="1:3" s="317" customFormat="1" ht="12" customHeight="1">
      <c r="A52" s="308" t="s">
        <v>106</v>
      </c>
      <c r="B52" s="8" t="s">
        <v>181</v>
      </c>
      <c r="C52" s="58"/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60581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89">
        <v>19</v>
      </c>
    </row>
    <row r="60" spans="1:3" ht="13.5" thickBot="1">
      <c r="A60" s="154" t="s">
        <v>174</v>
      </c>
      <c r="B60" s="155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18/2016.(VI.27.)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C49" sqref="C49"/>
    </sheetView>
  </sheetViews>
  <sheetFormatPr defaultColWidth="9.00390625" defaultRowHeight="12.75"/>
  <cols>
    <col min="1" max="1" width="13.875" style="152" customWidth="1"/>
    <col min="2" max="2" width="79.125" style="153" customWidth="1"/>
    <col min="3" max="3" width="25.00390625" style="153" customWidth="1"/>
    <col min="4" max="16384" width="9.375" style="153" customWidth="1"/>
  </cols>
  <sheetData>
    <row r="1" spans="1:3" s="132" customFormat="1" ht="21" customHeight="1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s="313" customFormat="1" ht="36" customHeight="1">
      <c r="A2" s="268" t="s">
        <v>172</v>
      </c>
      <c r="B2" s="236" t="s">
        <v>611</v>
      </c>
      <c r="C2" s="250" t="s">
        <v>63</v>
      </c>
    </row>
    <row r="3" spans="1:3" s="313" customFormat="1" ht="24.75" thickBot="1">
      <c r="A3" s="306" t="s">
        <v>171</v>
      </c>
      <c r="B3" s="237" t="s">
        <v>378</v>
      </c>
      <c r="C3" s="251" t="s">
        <v>62</v>
      </c>
    </row>
    <row r="4" spans="1:3" s="314" customFormat="1" ht="15.75" customHeight="1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s="315" customFormat="1" ht="12.75" customHeight="1" thickBot="1">
      <c r="A6" s="122" t="s">
        <v>505</v>
      </c>
      <c r="B6" s="123" t="s">
        <v>506</v>
      </c>
      <c r="C6" s="124" t="s">
        <v>507</v>
      </c>
    </row>
    <row r="7" spans="1:3" s="315" customFormat="1" ht="15.75" customHeight="1" thickBot="1">
      <c r="A7" s="139"/>
      <c r="B7" s="140" t="s">
        <v>58</v>
      </c>
      <c r="C7" s="141"/>
    </row>
    <row r="8" spans="1:3" s="252" customFormat="1" ht="12" customHeight="1" thickBot="1">
      <c r="A8" s="122" t="s">
        <v>18</v>
      </c>
      <c r="B8" s="142" t="s">
        <v>587</v>
      </c>
      <c r="C8" s="197">
        <f>SUM(C9:C19)</f>
        <v>4533</v>
      </c>
    </row>
    <row r="9" spans="1:3" s="252" customFormat="1" ht="12" customHeight="1">
      <c r="A9" s="307" t="s">
        <v>100</v>
      </c>
      <c r="B9" s="9" t="s">
        <v>236</v>
      </c>
      <c r="C9" s="241"/>
    </row>
    <row r="10" spans="1:3" s="252" customFormat="1" ht="12" customHeight="1">
      <c r="A10" s="308" t="s">
        <v>101</v>
      </c>
      <c r="B10" s="7" t="s">
        <v>237</v>
      </c>
      <c r="C10" s="195">
        <v>1720</v>
      </c>
    </row>
    <row r="11" spans="1:3" s="252" customFormat="1" ht="12" customHeight="1">
      <c r="A11" s="308" t="s">
        <v>102</v>
      </c>
      <c r="B11" s="7" t="s">
        <v>238</v>
      </c>
      <c r="C11" s="195"/>
    </row>
    <row r="12" spans="1:3" s="252" customFormat="1" ht="12" customHeight="1">
      <c r="A12" s="308" t="s">
        <v>103</v>
      </c>
      <c r="B12" s="7" t="s">
        <v>239</v>
      </c>
      <c r="C12" s="195"/>
    </row>
    <row r="13" spans="1:3" s="252" customFormat="1" ht="12" customHeight="1">
      <c r="A13" s="308" t="s">
        <v>130</v>
      </c>
      <c r="B13" s="7" t="s">
        <v>240</v>
      </c>
      <c r="C13" s="195">
        <v>1919</v>
      </c>
    </row>
    <row r="14" spans="1:3" s="252" customFormat="1" ht="12" customHeight="1">
      <c r="A14" s="308" t="s">
        <v>104</v>
      </c>
      <c r="B14" s="7" t="s">
        <v>361</v>
      </c>
      <c r="C14" s="195">
        <v>894</v>
      </c>
    </row>
    <row r="15" spans="1:3" s="252" customFormat="1" ht="12" customHeight="1">
      <c r="A15" s="308" t="s">
        <v>105</v>
      </c>
      <c r="B15" s="6" t="s">
        <v>362</v>
      </c>
      <c r="C15" s="195"/>
    </row>
    <row r="16" spans="1:3" s="252" customFormat="1" ht="12" customHeight="1">
      <c r="A16" s="308" t="s">
        <v>115</v>
      </c>
      <c r="B16" s="7" t="s">
        <v>243</v>
      </c>
      <c r="C16" s="242"/>
    </row>
    <row r="17" spans="1:3" s="316" customFormat="1" ht="12" customHeight="1">
      <c r="A17" s="308" t="s">
        <v>116</v>
      </c>
      <c r="B17" s="7" t="s">
        <v>244</v>
      </c>
      <c r="C17" s="195"/>
    </row>
    <row r="18" spans="1:3" s="316" customFormat="1" ht="12" customHeight="1">
      <c r="A18" s="308" t="s">
        <v>117</v>
      </c>
      <c r="B18" s="7" t="s">
        <v>514</v>
      </c>
      <c r="C18" s="196"/>
    </row>
    <row r="19" spans="1:3" s="316" customFormat="1" ht="12" customHeight="1" thickBot="1">
      <c r="A19" s="308" t="s">
        <v>118</v>
      </c>
      <c r="B19" s="6" t="s">
        <v>245</v>
      </c>
      <c r="C19" s="196"/>
    </row>
    <row r="20" spans="1:3" s="252" customFormat="1" ht="12" customHeight="1" thickBot="1">
      <c r="A20" s="122" t="s">
        <v>19</v>
      </c>
      <c r="B20" s="142" t="s">
        <v>363</v>
      </c>
      <c r="C20" s="197">
        <f>SUM(C21:C23)</f>
        <v>0</v>
      </c>
    </row>
    <row r="21" spans="1:3" s="316" customFormat="1" ht="12" customHeight="1">
      <c r="A21" s="308" t="s">
        <v>106</v>
      </c>
      <c r="B21" s="8" t="s">
        <v>213</v>
      </c>
      <c r="C21" s="195"/>
    </row>
    <row r="22" spans="1:3" s="316" customFormat="1" ht="12" customHeight="1">
      <c r="A22" s="308" t="s">
        <v>107</v>
      </c>
      <c r="B22" s="7" t="s">
        <v>364</v>
      </c>
      <c r="C22" s="195"/>
    </row>
    <row r="23" spans="1:3" s="316" customFormat="1" ht="12" customHeight="1">
      <c r="A23" s="308" t="s">
        <v>108</v>
      </c>
      <c r="B23" s="7" t="s">
        <v>365</v>
      </c>
      <c r="C23" s="195"/>
    </row>
    <row r="24" spans="1:3" s="316" customFormat="1" ht="12" customHeight="1" thickBot="1">
      <c r="A24" s="308" t="s">
        <v>109</v>
      </c>
      <c r="B24" s="7" t="s">
        <v>606</v>
      </c>
      <c r="C24" s="195"/>
    </row>
    <row r="25" spans="1:3" s="316" customFormat="1" ht="12" customHeight="1" thickBot="1">
      <c r="A25" s="125" t="s">
        <v>20</v>
      </c>
      <c r="B25" s="91" t="s">
        <v>145</v>
      </c>
      <c r="C25" s="224"/>
    </row>
    <row r="26" spans="1:3" s="316" customFormat="1" ht="12" customHeight="1" thickBot="1">
      <c r="A26" s="125" t="s">
        <v>21</v>
      </c>
      <c r="B26" s="91" t="s">
        <v>607</v>
      </c>
      <c r="C26" s="197">
        <f>+C27+C28</f>
        <v>0</v>
      </c>
    </row>
    <row r="27" spans="1:3" s="316" customFormat="1" ht="12" customHeight="1">
      <c r="A27" s="309" t="s">
        <v>223</v>
      </c>
      <c r="B27" s="310" t="s">
        <v>364</v>
      </c>
      <c r="C27" s="58"/>
    </row>
    <row r="28" spans="1:3" s="316" customFormat="1" ht="12" customHeight="1">
      <c r="A28" s="309" t="s">
        <v>226</v>
      </c>
      <c r="B28" s="311" t="s">
        <v>366</v>
      </c>
      <c r="C28" s="198"/>
    </row>
    <row r="29" spans="1:3" s="316" customFormat="1" ht="12" customHeight="1" thickBot="1">
      <c r="A29" s="308" t="s">
        <v>227</v>
      </c>
      <c r="B29" s="94" t="s">
        <v>608</v>
      </c>
      <c r="C29" s="61"/>
    </row>
    <row r="30" spans="1:3" s="316" customFormat="1" ht="12" customHeight="1" thickBot="1">
      <c r="A30" s="125" t="s">
        <v>22</v>
      </c>
      <c r="B30" s="91" t="s">
        <v>367</v>
      </c>
      <c r="C30" s="197">
        <f>+C31+C32+C33</f>
        <v>0</v>
      </c>
    </row>
    <row r="31" spans="1:3" s="316" customFormat="1" ht="12" customHeight="1">
      <c r="A31" s="309" t="s">
        <v>93</v>
      </c>
      <c r="B31" s="310" t="s">
        <v>250</v>
      </c>
      <c r="C31" s="58"/>
    </row>
    <row r="32" spans="1:3" s="316" customFormat="1" ht="12" customHeight="1">
      <c r="A32" s="309" t="s">
        <v>94</v>
      </c>
      <c r="B32" s="311" t="s">
        <v>251</v>
      </c>
      <c r="C32" s="198"/>
    </row>
    <row r="33" spans="1:3" s="316" customFormat="1" ht="12" customHeight="1" thickBot="1">
      <c r="A33" s="308" t="s">
        <v>95</v>
      </c>
      <c r="B33" s="94" t="s">
        <v>252</v>
      </c>
      <c r="C33" s="61"/>
    </row>
    <row r="34" spans="1:3" s="252" customFormat="1" ht="12" customHeight="1" thickBot="1">
      <c r="A34" s="125" t="s">
        <v>23</v>
      </c>
      <c r="B34" s="91" t="s">
        <v>338</v>
      </c>
      <c r="C34" s="224"/>
    </row>
    <row r="35" spans="1:3" s="252" customFormat="1" ht="12" customHeight="1" thickBot="1">
      <c r="A35" s="125" t="s">
        <v>24</v>
      </c>
      <c r="B35" s="91" t="s">
        <v>368</v>
      </c>
      <c r="C35" s="243"/>
    </row>
    <row r="36" spans="1:3" s="252" customFormat="1" ht="12" customHeight="1" thickBot="1">
      <c r="A36" s="122" t="s">
        <v>25</v>
      </c>
      <c r="B36" s="91" t="s">
        <v>609</v>
      </c>
      <c r="C36" s="244">
        <f>+C8+C20+C25+C26+C30+C34+C35</f>
        <v>4533</v>
      </c>
    </row>
    <row r="37" spans="1:3" s="252" customFormat="1" ht="12" customHeight="1" thickBot="1">
      <c r="A37" s="143" t="s">
        <v>26</v>
      </c>
      <c r="B37" s="91" t="s">
        <v>370</v>
      </c>
      <c r="C37" s="244">
        <f>+C38+C39+C40</f>
        <v>312</v>
      </c>
    </row>
    <row r="38" spans="1:3" s="252" customFormat="1" ht="12" customHeight="1">
      <c r="A38" s="309" t="s">
        <v>371</v>
      </c>
      <c r="B38" s="310" t="s">
        <v>191</v>
      </c>
      <c r="C38" s="58">
        <v>312</v>
      </c>
    </row>
    <row r="39" spans="1:3" s="252" customFormat="1" ht="12" customHeight="1">
      <c r="A39" s="309" t="s">
        <v>372</v>
      </c>
      <c r="B39" s="311" t="s">
        <v>5</v>
      </c>
      <c r="C39" s="198"/>
    </row>
    <row r="40" spans="1:3" s="316" customFormat="1" ht="12" customHeight="1" thickBot="1">
      <c r="A40" s="308" t="s">
        <v>373</v>
      </c>
      <c r="B40" s="94" t="s">
        <v>374</v>
      </c>
      <c r="C40" s="61"/>
    </row>
    <row r="41" spans="1:3" s="316" customFormat="1" ht="15" customHeight="1" thickBot="1">
      <c r="A41" s="143" t="s">
        <v>27</v>
      </c>
      <c r="B41" s="144" t="s">
        <v>375</v>
      </c>
      <c r="C41" s="247">
        <f>+C36+C37</f>
        <v>4845</v>
      </c>
    </row>
    <row r="42" spans="1:3" s="316" customFormat="1" ht="15" customHeight="1">
      <c r="A42" s="145"/>
      <c r="B42" s="146"/>
      <c r="C42" s="245"/>
    </row>
    <row r="43" spans="1:3" ht="13.5" thickBot="1">
      <c r="A43" s="147"/>
      <c r="B43" s="148"/>
      <c r="C43" s="246"/>
    </row>
    <row r="44" spans="1:3" s="315" customFormat="1" ht="16.5" customHeight="1" thickBot="1">
      <c r="A44" s="149"/>
      <c r="B44" s="150" t="s">
        <v>59</v>
      </c>
      <c r="C44" s="247"/>
    </row>
    <row r="45" spans="1:3" s="317" customFormat="1" ht="12" customHeight="1" thickBot="1">
      <c r="A45" s="125" t="s">
        <v>18</v>
      </c>
      <c r="B45" s="91" t="s">
        <v>376</v>
      </c>
      <c r="C45" s="197">
        <f>SUM(C46:C50)</f>
        <v>60581</v>
      </c>
    </row>
    <row r="46" spans="1:3" ht="12" customHeight="1">
      <c r="A46" s="308" t="s">
        <v>100</v>
      </c>
      <c r="B46" s="8" t="s">
        <v>49</v>
      </c>
      <c r="C46" s="58">
        <f>32245+2361+1299+548+132+474</f>
        <v>37059</v>
      </c>
    </row>
    <row r="47" spans="1:3" ht="12" customHeight="1">
      <c r="A47" s="308" t="s">
        <v>101</v>
      </c>
      <c r="B47" s="7" t="s">
        <v>154</v>
      </c>
      <c r="C47" s="60">
        <f>8582+637+350+148+36+128</f>
        <v>9881</v>
      </c>
    </row>
    <row r="48" spans="1:3" ht="12" customHeight="1">
      <c r="A48" s="308" t="s">
        <v>102</v>
      </c>
      <c r="B48" s="7" t="s">
        <v>129</v>
      </c>
      <c r="C48" s="60">
        <f>13143+498</f>
        <v>13641</v>
      </c>
    </row>
    <row r="49" spans="1:3" ht="12" customHeight="1">
      <c r="A49" s="308" t="s">
        <v>103</v>
      </c>
      <c r="B49" s="7" t="s">
        <v>155</v>
      </c>
      <c r="C49" s="60"/>
    </row>
    <row r="50" spans="1:3" ht="12" customHeight="1" thickBot="1">
      <c r="A50" s="308" t="s">
        <v>130</v>
      </c>
      <c r="B50" s="7" t="s">
        <v>156</v>
      </c>
      <c r="C50" s="60"/>
    </row>
    <row r="51" spans="1:3" ht="12" customHeight="1" thickBot="1">
      <c r="A51" s="125" t="s">
        <v>19</v>
      </c>
      <c r="B51" s="91" t="s">
        <v>377</v>
      </c>
      <c r="C51" s="197">
        <f>SUM(C52:C54)</f>
        <v>0</v>
      </c>
    </row>
    <row r="52" spans="1:3" s="317" customFormat="1" ht="12" customHeight="1">
      <c r="A52" s="308" t="s">
        <v>106</v>
      </c>
      <c r="B52" s="8" t="s">
        <v>181</v>
      </c>
      <c r="C52" s="58"/>
    </row>
    <row r="53" spans="1:3" ht="12" customHeight="1">
      <c r="A53" s="308" t="s">
        <v>107</v>
      </c>
      <c r="B53" s="7" t="s">
        <v>158</v>
      </c>
      <c r="C53" s="60"/>
    </row>
    <row r="54" spans="1:3" ht="12" customHeight="1">
      <c r="A54" s="308" t="s">
        <v>108</v>
      </c>
      <c r="B54" s="7" t="s">
        <v>60</v>
      </c>
      <c r="C54" s="60"/>
    </row>
    <row r="55" spans="1:3" ht="12" customHeight="1" thickBot="1">
      <c r="A55" s="308" t="s">
        <v>109</v>
      </c>
      <c r="B55" s="7" t="s">
        <v>591</v>
      </c>
      <c r="C55" s="60"/>
    </row>
    <row r="56" spans="1:3" ht="15" customHeight="1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60581</v>
      </c>
    </row>
    <row r="58" ht="15" customHeight="1" thickBot="1">
      <c r="C58" s="249"/>
    </row>
    <row r="59" spans="1:3" ht="14.25" customHeight="1" thickBot="1">
      <c r="A59" s="154" t="s">
        <v>584</v>
      </c>
      <c r="B59" s="155"/>
      <c r="C59" s="89">
        <v>19</v>
      </c>
    </row>
    <row r="60" spans="1:3" ht="13.5" thickBot="1">
      <c r="A60" s="154" t="s">
        <v>174</v>
      </c>
      <c r="B60" s="155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melléklet a 18/2016.(VI.27.)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1">
      <selection activeCell="C48" sqref="C48"/>
    </sheetView>
  </sheetViews>
  <sheetFormatPr defaultColWidth="9.00390625" defaultRowHeight="12.75"/>
  <cols>
    <col min="1" max="1" width="13.875" style="152" customWidth="1"/>
    <col min="2" max="2" width="79.375" style="0" customWidth="1"/>
    <col min="3" max="3" width="25.00390625" style="0" customWidth="1"/>
  </cols>
  <sheetData>
    <row r="1" spans="1:3" ht="16.5" customHeight="1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ht="36" customHeight="1">
      <c r="A2" s="268" t="s">
        <v>172</v>
      </c>
      <c r="B2" s="236" t="s">
        <v>715</v>
      </c>
      <c r="C2" s="250" t="s">
        <v>63</v>
      </c>
    </row>
    <row r="3" spans="1:3" ht="24" customHeight="1" thickBot="1">
      <c r="A3" s="306" t="s">
        <v>171</v>
      </c>
      <c r="B3" s="237" t="s">
        <v>716</v>
      </c>
      <c r="C3" s="251" t="s">
        <v>54</v>
      </c>
    </row>
    <row r="4" spans="1:3" ht="14.25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ht="13.5" thickBot="1">
      <c r="A6" s="122" t="s">
        <v>505</v>
      </c>
      <c r="B6" s="123" t="s">
        <v>506</v>
      </c>
      <c r="C6" s="124" t="s">
        <v>507</v>
      </c>
    </row>
    <row r="7" spans="1:3" ht="13.5" thickBot="1">
      <c r="A7" s="139"/>
      <c r="B7" s="140" t="s">
        <v>58</v>
      </c>
      <c r="C7" s="141"/>
    </row>
    <row r="8" spans="1:3" ht="13.5" thickBot="1">
      <c r="A8" s="122" t="s">
        <v>18</v>
      </c>
      <c r="B8" s="142" t="s">
        <v>587</v>
      </c>
      <c r="C8" s="197">
        <f>SUM(C9:C19)</f>
        <v>11262</v>
      </c>
    </row>
    <row r="9" spans="1:3" ht="12.75">
      <c r="A9" s="307" t="s">
        <v>100</v>
      </c>
      <c r="B9" s="9" t="s">
        <v>236</v>
      </c>
      <c r="C9" s="241">
        <v>30</v>
      </c>
    </row>
    <row r="10" spans="1:3" ht="12.75">
      <c r="A10" s="308" t="s">
        <v>101</v>
      </c>
      <c r="B10" s="7" t="s">
        <v>237</v>
      </c>
      <c r="C10" s="195">
        <f>6450+487-873</f>
        <v>6064</v>
      </c>
    </row>
    <row r="11" spans="1:3" ht="12.75">
      <c r="A11" s="308" t="s">
        <v>102</v>
      </c>
      <c r="B11" s="7" t="s">
        <v>238</v>
      </c>
      <c r="C11" s="195">
        <f>690+13-74</f>
        <v>629</v>
      </c>
    </row>
    <row r="12" spans="1:3" ht="12.75">
      <c r="A12" s="308" t="s">
        <v>103</v>
      </c>
      <c r="B12" s="7" t="s">
        <v>239</v>
      </c>
      <c r="C12" s="195"/>
    </row>
    <row r="13" spans="1:3" ht="12.75">
      <c r="A13" s="308" t="s">
        <v>130</v>
      </c>
      <c r="B13" s="7" t="s">
        <v>240</v>
      </c>
      <c r="C13" s="195"/>
    </row>
    <row r="14" spans="1:3" ht="12.75">
      <c r="A14" s="308" t="s">
        <v>104</v>
      </c>
      <c r="B14" s="7" t="s">
        <v>361</v>
      </c>
      <c r="C14" s="195">
        <f>284+151-2</f>
        <v>433</v>
      </c>
    </row>
    <row r="15" spans="1:3" ht="12.75">
      <c r="A15" s="308" t="s">
        <v>105</v>
      </c>
      <c r="B15" s="6" t="s">
        <v>362</v>
      </c>
      <c r="C15" s="195">
        <f>2707+1399</f>
        <v>4106</v>
      </c>
    </row>
    <row r="16" spans="1:3" ht="12.75">
      <c r="A16" s="308" t="s">
        <v>115</v>
      </c>
      <c r="B16" s="7" t="s">
        <v>243</v>
      </c>
      <c r="C16" s="242"/>
    </row>
    <row r="17" spans="1:3" ht="12.75">
      <c r="A17" s="308" t="s">
        <v>116</v>
      </c>
      <c r="B17" s="7" t="s">
        <v>244</v>
      </c>
      <c r="C17" s="195"/>
    </row>
    <row r="18" spans="1:3" ht="12.75">
      <c r="A18" s="308" t="s">
        <v>117</v>
      </c>
      <c r="B18" s="7" t="s">
        <v>514</v>
      </c>
      <c r="C18" s="196"/>
    </row>
    <row r="19" spans="1:3" ht="13.5" thickBot="1">
      <c r="A19" s="308" t="s">
        <v>118</v>
      </c>
      <c r="B19" s="6" t="s">
        <v>245</v>
      </c>
      <c r="C19" s="196"/>
    </row>
    <row r="20" spans="1:3" ht="13.5" thickBot="1">
      <c r="A20" s="122" t="s">
        <v>19</v>
      </c>
      <c r="B20" s="142" t="s">
        <v>363</v>
      </c>
      <c r="C20" s="197">
        <f>SUM(C21:C23)</f>
        <v>0</v>
      </c>
    </row>
    <row r="21" spans="1:3" ht="12.75">
      <c r="A21" s="308" t="s">
        <v>106</v>
      </c>
      <c r="B21" s="8" t="s">
        <v>213</v>
      </c>
      <c r="C21" s="195"/>
    </row>
    <row r="22" spans="1:3" ht="12.75">
      <c r="A22" s="308" t="s">
        <v>107</v>
      </c>
      <c r="B22" s="7" t="s">
        <v>364</v>
      </c>
      <c r="C22" s="195"/>
    </row>
    <row r="23" spans="1:3" ht="12.75">
      <c r="A23" s="308" t="s">
        <v>108</v>
      </c>
      <c r="B23" s="7" t="s">
        <v>365</v>
      </c>
      <c r="C23" s="195"/>
    </row>
    <row r="24" spans="1:3" ht="13.5" thickBot="1">
      <c r="A24" s="308" t="s">
        <v>109</v>
      </c>
      <c r="B24" s="7" t="s">
        <v>606</v>
      </c>
      <c r="C24" s="195"/>
    </row>
    <row r="25" spans="1:3" ht="13.5" thickBot="1">
      <c r="A25" s="125" t="s">
        <v>20</v>
      </c>
      <c r="B25" s="91" t="s">
        <v>145</v>
      </c>
      <c r="C25" s="224"/>
    </row>
    <row r="26" spans="1:3" ht="13.5" thickBot="1">
      <c r="A26" s="125" t="s">
        <v>21</v>
      </c>
      <c r="B26" s="91" t="s">
        <v>607</v>
      </c>
      <c r="C26" s="197">
        <f>+C27+C28</f>
        <v>0</v>
      </c>
    </row>
    <row r="27" spans="1:3" ht="12.75">
      <c r="A27" s="309" t="s">
        <v>223</v>
      </c>
      <c r="B27" s="310" t="s">
        <v>364</v>
      </c>
      <c r="C27" s="58"/>
    </row>
    <row r="28" spans="1:3" ht="12.75">
      <c r="A28" s="309" t="s">
        <v>226</v>
      </c>
      <c r="B28" s="311" t="s">
        <v>366</v>
      </c>
      <c r="C28" s="198"/>
    </row>
    <row r="29" spans="1:3" ht="13.5" thickBot="1">
      <c r="A29" s="308" t="s">
        <v>227</v>
      </c>
      <c r="B29" s="94" t="s">
        <v>608</v>
      </c>
      <c r="C29" s="61"/>
    </row>
    <row r="30" spans="1:3" ht="13.5" thickBot="1">
      <c r="A30" s="125" t="s">
        <v>22</v>
      </c>
      <c r="B30" s="91" t="s">
        <v>367</v>
      </c>
      <c r="C30" s="197">
        <f>+C31+C32+C33</f>
        <v>0</v>
      </c>
    </row>
    <row r="31" spans="1:3" ht="12.75">
      <c r="A31" s="309" t="s">
        <v>93</v>
      </c>
      <c r="B31" s="310" t="s">
        <v>250</v>
      </c>
      <c r="C31" s="58"/>
    </row>
    <row r="32" spans="1:3" ht="12.75">
      <c r="A32" s="309" t="s">
        <v>94</v>
      </c>
      <c r="B32" s="311" t="s">
        <v>251</v>
      </c>
      <c r="C32" s="198"/>
    </row>
    <row r="33" spans="1:3" ht="13.5" thickBot="1">
      <c r="A33" s="308" t="s">
        <v>95</v>
      </c>
      <c r="B33" s="94" t="s">
        <v>252</v>
      </c>
      <c r="C33" s="61"/>
    </row>
    <row r="34" spans="1:3" ht="13.5" thickBot="1">
      <c r="A34" s="125" t="s">
        <v>23</v>
      </c>
      <c r="B34" s="91" t="s">
        <v>338</v>
      </c>
      <c r="C34" s="224"/>
    </row>
    <row r="35" spans="1:3" ht="13.5" thickBot="1">
      <c r="A35" s="125" t="s">
        <v>24</v>
      </c>
      <c r="B35" s="91" t="s">
        <v>368</v>
      </c>
      <c r="C35" s="243"/>
    </row>
    <row r="36" spans="1:3" ht="13.5" thickBot="1">
      <c r="A36" s="122" t="s">
        <v>25</v>
      </c>
      <c r="B36" s="91" t="s">
        <v>609</v>
      </c>
      <c r="C36" s="244">
        <f>+C8+C20+C25+C26+C30+C34+C35</f>
        <v>11262</v>
      </c>
    </row>
    <row r="37" spans="1:3" ht="13.5" thickBot="1">
      <c r="A37" s="143" t="s">
        <v>26</v>
      </c>
      <c r="B37" s="91" t="s">
        <v>370</v>
      </c>
      <c r="C37" s="244">
        <f>+C38+C39+C40</f>
        <v>0</v>
      </c>
    </row>
    <row r="38" spans="1:3" ht="12.75">
      <c r="A38" s="309" t="s">
        <v>371</v>
      </c>
      <c r="B38" s="310" t="s">
        <v>191</v>
      </c>
      <c r="C38" s="58"/>
    </row>
    <row r="39" spans="1:3" ht="12.75">
      <c r="A39" s="309" t="s">
        <v>372</v>
      </c>
      <c r="B39" s="311" t="s">
        <v>5</v>
      </c>
      <c r="C39" s="198"/>
    </row>
    <row r="40" spans="1:3" ht="13.5" thickBot="1">
      <c r="A40" s="308" t="s">
        <v>373</v>
      </c>
      <c r="B40" s="94" t="s">
        <v>374</v>
      </c>
      <c r="C40" s="61"/>
    </row>
    <row r="41" spans="1:3" ht="13.5" thickBot="1">
      <c r="A41" s="143" t="s">
        <v>27</v>
      </c>
      <c r="B41" s="144" t="s">
        <v>375</v>
      </c>
      <c r="C41" s="247">
        <f>+C36+C37</f>
        <v>11262</v>
      </c>
    </row>
    <row r="42" spans="1:3" ht="12.75">
      <c r="A42" s="145"/>
      <c r="B42" s="146"/>
      <c r="C42" s="245"/>
    </row>
    <row r="43" spans="1:3" ht="13.5" thickBot="1">
      <c r="A43" s="147"/>
      <c r="B43" s="148"/>
      <c r="C43" s="246"/>
    </row>
    <row r="44" spans="1:3" ht="13.5" thickBot="1">
      <c r="A44" s="149"/>
      <c r="B44" s="150" t="s">
        <v>59</v>
      </c>
      <c r="C44" s="247"/>
    </row>
    <row r="45" spans="1:3" ht="13.5" thickBot="1">
      <c r="A45" s="125" t="s">
        <v>18</v>
      </c>
      <c r="B45" s="91" t="s">
        <v>376</v>
      </c>
      <c r="C45" s="197">
        <f>SUM(C46:C50)</f>
        <v>70194</v>
      </c>
    </row>
    <row r="46" spans="1:3" ht="12.75">
      <c r="A46" s="308" t="s">
        <v>100</v>
      </c>
      <c r="B46" s="8" t="s">
        <v>49</v>
      </c>
      <c r="C46" s="58">
        <f>27794+64-3+67+93</f>
        <v>28015</v>
      </c>
    </row>
    <row r="47" spans="1:3" ht="12.75">
      <c r="A47" s="308" t="s">
        <v>101</v>
      </c>
      <c r="B47" s="7" t="s">
        <v>154</v>
      </c>
      <c r="C47" s="60">
        <f>7509+17-36+18+23</f>
        <v>7531</v>
      </c>
    </row>
    <row r="48" spans="1:3" ht="12.75">
      <c r="A48" s="308" t="s">
        <v>102</v>
      </c>
      <c r="B48" s="7" t="s">
        <v>129</v>
      </c>
      <c r="C48" s="60">
        <f>27270+325+7169-116</f>
        <v>34648</v>
      </c>
    </row>
    <row r="49" spans="1:3" ht="12.75">
      <c r="A49" s="308" t="s">
        <v>103</v>
      </c>
      <c r="B49" s="7" t="s">
        <v>155</v>
      </c>
      <c r="C49" s="60"/>
    </row>
    <row r="50" spans="1:3" ht="13.5" thickBot="1">
      <c r="A50" s="308" t="s">
        <v>130</v>
      </c>
      <c r="B50" s="7" t="s">
        <v>156</v>
      </c>
      <c r="C50" s="60"/>
    </row>
    <row r="51" spans="1:3" ht="13.5" thickBot="1">
      <c r="A51" s="125" t="s">
        <v>19</v>
      </c>
      <c r="B51" s="91" t="s">
        <v>377</v>
      </c>
      <c r="C51" s="197">
        <f>SUM(C52:C54)</f>
        <v>7935</v>
      </c>
    </row>
    <row r="52" spans="1:3" ht="12.75">
      <c r="A52" s="308" t="s">
        <v>106</v>
      </c>
      <c r="B52" s="8" t="s">
        <v>181</v>
      </c>
      <c r="C52" s="58">
        <f>4737+154+3044</f>
        <v>7935</v>
      </c>
    </row>
    <row r="53" spans="1:3" ht="12.75">
      <c r="A53" s="308" t="s">
        <v>107</v>
      </c>
      <c r="B53" s="7" t="s">
        <v>158</v>
      </c>
      <c r="C53" s="60"/>
    </row>
    <row r="54" spans="1:3" ht="12.75">
      <c r="A54" s="308" t="s">
        <v>108</v>
      </c>
      <c r="B54" s="7" t="s">
        <v>60</v>
      </c>
      <c r="C54" s="60"/>
    </row>
    <row r="55" spans="1:3" ht="13.5" thickBot="1">
      <c r="A55" s="308" t="s">
        <v>109</v>
      </c>
      <c r="B55" s="7" t="s">
        <v>591</v>
      </c>
      <c r="C55" s="60"/>
    </row>
    <row r="56" spans="1:3" ht="13.5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78129</v>
      </c>
    </row>
    <row r="58" spans="2:3" ht="13.5" thickBot="1">
      <c r="B58" s="153"/>
      <c r="C58" s="249"/>
    </row>
    <row r="59" spans="1:3" ht="13.5" thickBot="1">
      <c r="A59" s="154" t="s">
        <v>584</v>
      </c>
      <c r="B59" s="155"/>
      <c r="C59" s="594">
        <v>17.75</v>
      </c>
    </row>
    <row r="60" spans="1:3" ht="13.5" thickBot="1">
      <c r="A60" s="154" t="s">
        <v>174</v>
      </c>
      <c r="B60" s="155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&amp;R24. melléklet a 18/2016.(VI.27.) önkormányzati 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4">
      <selection activeCell="B50" sqref="B50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31"/>
      <c r="B1" s="133"/>
      <c r="C1" s="312" t="e">
        <f>+CONCATENATE("9.3.1. melléklet a ……/",LEFT(#REF!,4),". (….) önkormányzati rendelethez")</f>
        <v>#REF!</v>
      </c>
    </row>
    <row r="2" spans="1:3" ht="36">
      <c r="A2" s="268" t="s">
        <v>172</v>
      </c>
      <c r="B2" s="236" t="s">
        <v>715</v>
      </c>
      <c r="C2" s="250" t="s">
        <v>63</v>
      </c>
    </row>
    <row r="3" spans="1:3" ht="24.75" thickBot="1">
      <c r="A3" s="306" t="s">
        <v>171</v>
      </c>
      <c r="B3" s="237" t="s">
        <v>378</v>
      </c>
      <c r="C3" s="251" t="s">
        <v>62</v>
      </c>
    </row>
    <row r="4" spans="1:3" ht="14.25" thickBot="1">
      <c r="A4" s="135"/>
      <c r="B4" s="135"/>
      <c r="C4" s="136" t="s">
        <v>55</v>
      </c>
    </row>
    <row r="5" spans="1:3" ht="13.5" thickBot="1">
      <c r="A5" s="269" t="s">
        <v>173</v>
      </c>
      <c r="B5" s="137" t="s">
        <v>56</v>
      </c>
      <c r="C5" s="138" t="s">
        <v>57</v>
      </c>
    </row>
    <row r="6" spans="1:3" ht="13.5" thickBot="1">
      <c r="A6" s="122" t="s">
        <v>505</v>
      </c>
      <c r="B6" s="123" t="s">
        <v>506</v>
      </c>
      <c r="C6" s="124" t="s">
        <v>507</v>
      </c>
    </row>
    <row r="7" spans="1:3" ht="13.5" thickBot="1">
      <c r="A7" s="139"/>
      <c r="B7" s="140" t="s">
        <v>58</v>
      </c>
      <c r="C7" s="141"/>
    </row>
    <row r="8" spans="1:3" ht="13.5" thickBot="1">
      <c r="A8" s="122" t="s">
        <v>18</v>
      </c>
      <c r="B8" s="142" t="s">
        <v>587</v>
      </c>
      <c r="C8" s="197">
        <f>SUM(C9:C19)</f>
        <v>11262</v>
      </c>
    </row>
    <row r="9" spans="1:3" ht="12.75">
      <c r="A9" s="307" t="s">
        <v>100</v>
      </c>
      <c r="B9" s="9" t="s">
        <v>236</v>
      </c>
      <c r="C9" s="241">
        <v>30</v>
      </c>
    </row>
    <row r="10" spans="1:3" ht="12.75">
      <c r="A10" s="308" t="s">
        <v>101</v>
      </c>
      <c r="B10" s="7" t="s">
        <v>237</v>
      </c>
      <c r="C10" s="195">
        <f>6450+487-873</f>
        <v>6064</v>
      </c>
    </row>
    <row r="11" spans="1:3" ht="12.75">
      <c r="A11" s="308" t="s">
        <v>102</v>
      </c>
      <c r="B11" s="7" t="s">
        <v>238</v>
      </c>
      <c r="C11" s="195">
        <f>690+13-74</f>
        <v>629</v>
      </c>
    </row>
    <row r="12" spans="1:3" ht="12.75">
      <c r="A12" s="308" t="s">
        <v>103</v>
      </c>
      <c r="B12" s="7" t="s">
        <v>239</v>
      </c>
      <c r="C12" s="195"/>
    </row>
    <row r="13" spans="1:3" ht="12.75">
      <c r="A13" s="308" t="s">
        <v>130</v>
      </c>
      <c r="B13" s="7" t="s">
        <v>240</v>
      </c>
      <c r="C13" s="195"/>
    </row>
    <row r="14" spans="1:3" ht="12.75">
      <c r="A14" s="308" t="s">
        <v>104</v>
      </c>
      <c r="B14" s="7" t="s">
        <v>361</v>
      </c>
      <c r="C14" s="195">
        <f>284+151-2</f>
        <v>433</v>
      </c>
    </row>
    <row r="15" spans="1:3" ht="12.75">
      <c r="A15" s="308" t="s">
        <v>105</v>
      </c>
      <c r="B15" s="6" t="s">
        <v>362</v>
      </c>
      <c r="C15" s="195">
        <f>2707+1399</f>
        <v>4106</v>
      </c>
    </row>
    <row r="16" spans="1:3" ht="12.75">
      <c r="A16" s="308" t="s">
        <v>115</v>
      </c>
      <c r="B16" s="7" t="s">
        <v>243</v>
      </c>
      <c r="C16" s="242"/>
    </row>
    <row r="17" spans="1:3" ht="12.75">
      <c r="A17" s="308" t="s">
        <v>116</v>
      </c>
      <c r="B17" s="7" t="s">
        <v>244</v>
      </c>
      <c r="C17" s="195"/>
    </row>
    <row r="18" spans="1:3" ht="12.75">
      <c r="A18" s="308" t="s">
        <v>117</v>
      </c>
      <c r="B18" s="7" t="s">
        <v>514</v>
      </c>
      <c r="C18" s="196"/>
    </row>
    <row r="19" spans="1:3" ht="13.5" thickBot="1">
      <c r="A19" s="308" t="s">
        <v>118</v>
      </c>
      <c r="B19" s="6" t="s">
        <v>245</v>
      </c>
      <c r="C19" s="196"/>
    </row>
    <row r="20" spans="1:3" ht="13.5" thickBot="1">
      <c r="A20" s="122" t="s">
        <v>19</v>
      </c>
      <c r="B20" s="142" t="s">
        <v>363</v>
      </c>
      <c r="C20" s="197">
        <f>SUM(C21:C23)</f>
        <v>0</v>
      </c>
    </row>
    <row r="21" spans="1:3" ht="12.75">
      <c r="A21" s="308" t="s">
        <v>106</v>
      </c>
      <c r="B21" s="8" t="s">
        <v>213</v>
      </c>
      <c r="C21" s="195"/>
    </row>
    <row r="22" spans="1:3" ht="12.75">
      <c r="A22" s="308" t="s">
        <v>107</v>
      </c>
      <c r="B22" s="7" t="s">
        <v>364</v>
      </c>
      <c r="C22" s="195"/>
    </row>
    <row r="23" spans="1:3" ht="12.75">
      <c r="A23" s="308" t="s">
        <v>108</v>
      </c>
      <c r="B23" s="7" t="s">
        <v>365</v>
      </c>
      <c r="C23" s="195"/>
    </row>
    <row r="24" spans="1:3" ht="13.5" thickBot="1">
      <c r="A24" s="308" t="s">
        <v>109</v>
      </c>
      <c r="B24" s="7" t="s">
        <v>606</v>
      </c>
      <c r="C24" s="195"/>
    </row>
    <row r="25" spans="1:3" ht="13.5" thickBot="1">
      <c r="A25" s="125" t="s">
        <v>20</v>
      </c>
      <c r="B25" s="91" t="s">
        <v>145</v>
      </c>
      <c r="C25" s="224"/>
    </row>
    <row r="26" spans="1:3" ht="13.5" thickBot="1">
      <c r="A26" s="125" t="s">
        <v>21</v>
      </c>
      <c r="B26" s="91" t="s">
        <v>607</v>
      </c>
      <c r="C26" s="197">
        <f>+C27+C28</f>
        <v>0</v>
      </c>
    </row>
    <row r="27" spans="1:3" ht="12.75">
      <c r="A27" s="309" t="s">
        <v>223</v>
      </c>
      <c r="B27" s="310" t="s">
        <v>364</v>
      </c>
      <c r="C27" s="58"/>
    </row>
    <row r="28" spans="1:3" ht="12.75">
      <c r="A28" s="309" t="s">
        <v>226</v>
      </c>
      <c r="B28" s="311" t="s">
        <v>366</v>
      </c>
      <c r="C28" s="198"/>
    </row>
    <row r="29" spans="1:3" ht="13.5" thickBot="1">
      <c r="A29" s="308" t="s">
        <v>227</v>
      </c>
      <c r="B29" s="94" t="s">
        <v>608</v>
      </c>
      <c r="C29" s="61"/>
    </row>
    <row r="30" spans="1:3" ht="13.5" thickBot="1">
      <c r="A30" s="125" t="s">
        <v>22</v>
      </c>
      <c r="B30" s="91" t="s">
        <v>367</v>
      </c>
      <c r="C30" s="197">
        <f>+C31+C32+C33</f>
        <v>0</v>
      </c>
    </row>
    <row r="31" spans="1:3" ht="12.75">
      <c r="A31" s="309" t="s">
        <v>93</v>
      </c>
      <c r="B31" s="310" t="s">
        <v>250</v>
      </c>
      <c r="C31" s="58"/>
    </row>
    <row r="32" spans="1:3" ht="12.75">
      <c r="A32" s="309" t="s">
        <v>94</v>
      </c>
      <c r="B32" s="311" t="s">
        <v>251</v>
      </c>
      <c r="C32" s="198"/>
    </row>
    <row r="33" spans="1:3" ht="13.5" thickBot="1">
      <c r="A33" s="308" t="s">
        <v>95</v>
      </c>
      <c r="B33" s="94" t="s">
        <v>252</v>
      </c>
      <c r="C33" s="61"/>
    </row>
    <row r="34" spans="1:3" ht="13.5" thickBot="1">
      <c r="A34" s="125" t="s">
        <v>23</v>
      </c>
      <c r="B34" s="91" t="s">
        <v>338</v>
      </c>
      <c r="C34" s="224"/>
    </row>
    <row r="35" spans="1:3" ht="13.5" thickBot="1">
      <c r="A35" s="125" t="s">
        <v>24</v>
      </c>
      <c r="B35" s="91" t="s">
        <v>368</v>
      </c>
      <c r="C35" s="243"/>
    </row>
    <row r="36" spans="1:3" ht="13.5" thickBot="1">
      <c r="A36" s="122" t="s">
        <v>25</v>
      </c>
      <c r="B36" s="91" t="s">
        <v>609</v>
      </c>
      <c r="C36" s="244">
        <f>+C8+C20+C25+C26+C30+C34+C35</f>
        <v>11262</v>
      </c>
    </row>
    <row r="37" spans="1:3" ht="13.5" thickBot="1">
      <c r="A37" s="143" t="s">
        <v>26</v>
      </c>
      <c r="B37" s="91" t="s">
        <v>370</v>
      </c>
      <c r="C37" s="244">
        <f>+C38+C39+C40</f>
        <v>0</v>
      </c>
    </row>
    <row r="38" spans="1:3" ht="12.75">
      <c r="A38" s="309" t="s">
        <v>371</v>
      </c>
      <c r="B38" s="310" t="s">
        <v>191</v>
      </c>
      <c r="C38" s="58"/>
    </row>
    <row r="39" spans="1:3" ht="12.75">
      <c r="A39" s="309" t="s">
        <v>372</v>
      </c>
      <c r="B39" s="311" t="s">
        <v>5</v>
      </c>
      <c r="C39" s="198"/>
    </row>
    <row r="40" spans="1:3" ht="13.5" thickBot="1">
      <c r="A40" s="308" t="s">
        <v>373</v>
      </c>
      <c r="B40" s="94" t="s">
        <v>374</v>
      </c>
      <c r="C40" s="61"/>
    </row>
    <row r="41" spans="1:3" ht="13.5" thickBot="1">
      <c r="A41" s="143" t="s">
        <v>27</v>
      </c>
      <c r="B41" s="144" t="s">
        <v>375</v>
      </c>
      <c r="C41" s="247">
        <f>+C36+C37</f>
        <v>11262</v>
      </c>
    </row>
    <row r="42" spans="1:3" ht="12.75">
      <c r="A42" s="145"/>
      <c r="B42" s="146"/>
      <c r="C42" s="245"/>
    </row>
    <row r="43" spans="1:3" ht="13.5" thickBot="1">
      <c r="A43" s="147"/>
      <c r="B43" s="148"/>
      <c r="C43" s="246"/>
    </row>
    <row r="44" spans="1:3" ht="13.5" thickBot="1">
      <c r="A44" s="149"/>
      <c r="B44" s="150" t="s">
        <v>59</v>
      </c>
      <c r="C44" s="247"/>
    </row>
    <row r="45" spans="1:3" ht="13.5" thickBot="1">
      <c r="A45" s="125" t="s">
        <v>18</v>
      </c>
      <c r="B45" s="91" t="s">
        <v>376</v>
      </c>
      <c r="C45" s="197">
        <f>SUM(C46:C50)</f>
        <v>70194</v>
      </c>
    </row>
    <row r="46" spans="1:3" ht="12.75">
      <c r="A46" s="308" t="s">
        <v>100</v>
      </c>
      <c r="B46" s="8" t="s">
        <v>49</v>
      </c>
      <c r="C46" s="58">
        <f>27794+64-3+67+93</f>
        <v>28015</v>
      </c>
    </row>
    <row r="47" spans="1:3" ht="12.75">
      <c r="A47" s="308" t="s">
        <v>101</v>
      </c>
      <c r="B47" s="7" t="s">
        <v>154</v>
      </c>
      <c r="C47" s="60">
        <f>7509+17-36+18+23</f>
        <v>7531</v>
      </c>
    </row>
    <row r="48" spans="1:3" ht="12.75">
      <c r="A48" s="308" t="s">
        <v>102</v>
      </c>
      <c r="B48" s="7" t="s">
        <v>129</v>
      </c>
      <c r="C48" s="60">
        <f>27270+325+7169-116</f>
        <v>34648</v>
      </c>
    </row>
    <row r="49" spans="1:3" ht="12.75">
      <c r="A49" s="308" t="s">
        <v>103</v>
      </c>
      <c r="B49" s="7" t="s">
        <v>155</v>
      </c>
      <c r="C49" s="60"/>
    </row>
    <row r="50" spans="1:3" ht="13.5" thickBot="1">
      <c r="A50" s="308" t="s">
        <v>130</v>
      </c>
      <c r="B50" s="7" t="s">
        <v>156</v>
      </c>
      <c r="C50" s="60"/>
    </row>
    <row r="51" spans="1:3" ht="13.5" thickBot="1">
      <c r="A51" s="125" t="s">
        <v>19</v>
      </c>
      <c r="B51" s="91" t="s">
        <v>377</v>
      </c>
      <c r="C51" s="197">
        <f>SUM(C52:C54)</f>
        <v>7935</v>
      </c>
    </row>
    <row r="52" spans="1:3" ht="12.75">
      <c r="A52" s="308" t="s">
        <v>106</v>
      </c>
      <c r="B52" s="8" t="s">
        <v>181</v>
      </c>
      <c r="C52" s="58">
        <f>4737+154+3044</f>
        <v>7935</v>
      </c>
    </row>
    <row r="53" spans="1:3" ht="12.75">
      <c r="A53" s="308" t="s">
        <v>107</v>
      </c>
      <c r="B53" s="7" t="s">
        <v>158</v>
      </c>
      <c r="C53" s="60"/>
    </row>
    <row r="54" spans="1:3" ht="12.75">
      <c r="A54" s="308" t="s">
        <v>108</v>
      </c>
      <c r="B54" s="7" t="s">
        <v>60</v>
      </c>
      <c r="C54" s="60"/>
    </row>
    <row r="55" spans="1:3" ht="13.5" thickBot="1">
      <c r="A55" s="308" t="s">
        <v>109</v>
      </c>
      <c r="B55" s="7" t="s">
        <v>591</v>
      </c>
      <c r="C55" s="60"/>
    </row>
    <row r="56" spans="1:3" ht="13.5" thickBot="1">
      <c r="A56" s="125" t="s">
        <v>20</v>
      </c>
      <c r="B56" s="91" t="s">
        <v>12</v>
      </c>
      <c r="C56" s="224"/>
    </row>
    <row r="57" spans="1:3" ht="13.5" thickBot="1">
      <c r="A57" s="125" t="s">
        <v>21</v>
      </c>
      <c r="B57" s="151" t="s">
        <v>592</v>
      </c>
      <c r="C57" s="248">
        <f>+C45+C51+C56</f>
        <v>78129</v>
      </c>
    </row>
    <row r="58" spans="1:3" ht="13.5" thickBot="1">
      <c r="A58" s="152"/>
      <c r="B58" s="153"/>
      <c r="C58" s="249"/>
    </row>
    <row r="59" spans="1:3" ht="13.5" thickBot="1">
      <c r="A59" s="154" t="s">
        <v>584</v>
      </c>
      <c r="B59" s="155"/>
      <c r="C59" s="594">
        <v>17.75</v>
      </c>
    </row>
    <row r="60" spans="1:3" ht="13.5" thickBot="1">
      <c r="A60" s="154" t="s">
        <v>174</v>
      </c>
      <c r="B60" s="155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&amp;R25. melléklet a 18/2016.(VI.27.)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M16" sqref="M16"/>
    </sheetView>
  </sheetViews>
  <sheetFormatPr defaultColWidth="10.625" defaultRowHeight="12.75"/>
  <cols>
    <col min="1" max="1" width="27.625" style="375" bestFit="1" customWidth="1"/>
    <col min="2" max="2" width="9.625" style="375" customWidth="1"/>
    <col min="3" max="3" width="10.625" style="375" customWidth="1"/>
    <col min="4" max="4" width="10.875" style="375" customWidth="1"/>
    <col min="5" max="5" width="10.375" style="375" customWidth="1"/>
    <col min="6" max="6" width="9.625" style="375" customWidth="1"/>
    <col min="7" max="7" width="8.625" style="375" bestFit="1" customWidth="1"/>
    <col min="8" max="8" width="11.00390625" style="375" customWidth="1"/>
    <col min="9" max="9" width="8.875" style="375" customWidth="1"/>
    <col min="10" max="10" width="10.375" style="375" bestFit="1" customWidth="1"/>
    <col min="11" max="16384" width="10.625" style="375" customWidth="1"/>
  </cols>
  <sheetData>
    <row r="1" spans="1:10" ht="12.75">
      <c r="A1" s="373"/>
      <c r="B1" s="373"/>
      <c r="C1" s="373"/>
      <c r="D1" s="373"/>
      <c r="E1" s="373"/>
      <c r="F1" s="373"/>
      <c r="H1" s="376"/>
      <c r="I1" s="376"/>
      <c r="J1" s="374"/>
    </row>
    <row r="2" spans="1:10" ht="12.75">
      <c r="A2" s="373"/>
      <c r="B2" s="373"/>
      <c r="C2" s="373"/>
      <c r="D2" s="373"/>
      <c r="E2" s="373"/>
      <c r="F2" s="373"/>
      <c r="G2" s="377"/>
      <c r="H2" s="377"/>
      <c r="I2" s="377"/>
      <c r="J2" s="378"/>
    </row>
    <row r="3" spans="1:10" ht="12.75">
      <c r="A3" s="373"/>
      <c r="B3" s="373"/>
      <c r="C3" s="373"/>
      <c r="D3" s="373"/>
      <c r="E3" s="373"/>
      <c r="F3" s="373"/>
      <c r="G3" s="377"/>
      <c r="H3" s="377"/>
      <c r="I3" s="377"/>
      <c r="J3" s="377"/>
    </row>
    <row r="4" spans="1:10" ht="19.5">
      <c r="A4" s="379" t="s">
        <v>404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9.5">
      <c r="A5" s="379" t="s">
        <v>631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1:10" ht="13.5" thickBot="1">
      <c r="A6" s="373"/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5.75" customHeight="1" thickBot="1">
      <c r="A7" s="381"/>
      <c r="B7" s="785" t="s">
        <v>405</v>
      </c>
      <c r="C7" s="786"/>
      <c r="D7" s="787"/>
      <c r="E7" s="785" t="s">
        <v>406</v>
      </c>
      <c r="F7" s="786"/>
      <c r="G7" s="786"/>
      <c r="H7" s="786"/>
      <c r="I7" s="786"/>
      <c r="J7" s="787"/>
    </row>
    <row r="8" spans="1:10" ht="15.75" customHeight="1">
      <c r="A8" s="382" t="s">
        <v>402</v>
      </c>
      <c r="B8" s="383" t="s">
        <v>407</v>
      </c>
      <c r="C8" s="384" t="s">
        <v>408</v>
      </c>
      <c r="D8" s="385" t="s">
        <v>409</v>
      </c>
      <c r="E8" s="383" t="s">
        <v>410</v>
      </c>
      <c r="F8" s="384" t="s">
        <v>411</v>
      </c>
      <c r="G8" s="384" t="s">
        <v>412</v>
      </c>
      <c r="H8" s="386" t="s">
        <v>413</v>
      </c>
      <c r="I8" s="386" t="s">
        <v>414</v>
      </c>
      <c r="J8" s="599" t="s">
        <v>409</v>
      </c>
    </row>
    <row r="9" spans="1:10" ht="15.75" customHeight="1" thickBot="1">
      <c r="A9" s="387" t="s">
        <v>403</v>
      </c>
      <c r="B9" s="388" t="s">
        <v>415</v>
      </c>
      <c r="C9" s="389" t="s">
        <v>416</v>
      </c>
      <c r="D9" s="390" t="s">
        <v>417</v>
      </c>
      <c r="E9" s="388" t="s">
        <v>418</v>
      </c>
      <c r="F9" s="389" t="s">
        <v>419</v>
      </c>
      <c r="G9" s="389" t="s">
        <v>420</v>
      </c>
      <c r="H9" s="391" t="s">
        <v>421</v>
      </c>
      <c r="I9" s="391" t="s">
        <v>420</v>
      </c>
      <c r="J9" s="600" t="s">
        <v>422</v>
      </c>
    </row>
    <row r="10" spans="1:11" ht="15.75" customHeight="1">
      <c r="A10" s="392" t="s">
        <v>423</v>
      </c>
      <c r="B10" s="601">
        <v>162046</v>
      </c>
      <c r="C10" s="602">
        <f aca="true" t="shared" si="0" ref="C10:C17">J10-B10</f>
        <v>179983</v>
      </c>
      <c r="D10" s="638">
        <f aca="true" t="shared" si="1" ref="D10:D17">SUM(B10:C10)</f>
        <v>342029</v>
      </c>
      <c r="E10" s="603">
        <f>60533+403+93</f>
        <v>61029</v>
      </c>
      <c r="F10" s="604">
        <f>18259+103+25</f>
        <v>18387</v>
      </c>
      <c r="G10" s="604">
        <f>260001+147</f>
        <v>260148</v>
      </c>
      <c r="H10" s="604"/>
      <c r="I10" s="605">
        <f>1810+571+84</f>
        <v>2465</v>
      </c>
      <c r="J10" s="606">
        <f aca="true" t="shared" si="2" ref="J10:J17">SUM(E10:I10)</f>
        <v>342029</v>
      </c>
      <c r="K10" s="380"/>
    </row>
    <row r="11" spans="1:10" ht="15.75" customHeight="1">
      <c r="A11" s="393" t="s">
        <v>424</v>
      </c>
      <c r="B11" s="639">
        <v>10587</v>
      </c>
      <c r="C11" s="607">
        <f t="shared" si="0"/>
        <v>273242</v>
      </c>
      <c r="D11" s="613">
        <f t="shared" si="1"/>
        <v>283829</v>
      </c>
      <c r="E11" s="608">
        <f>166986+1051</f>
        <v>168037</v>
      </c>
      <c r="F11" s="609">
        <f>47618+283</f>
        <v>47901</v>
      </c>
      <c r="G11" s="609">
        <v>65821</v>
      </c>
      <c r="H11" s="609"/>
      <c r="I11" s="610">
        <v>2070</v>
      </c>
      <c r="J11" s="611">
        <f t="shared" si="2"/>
        <v>283829</v>
      </c>
    </row>
    <row r="12" spans="1:10" ht="15.75" customHeight="1">
      <c r="A12" s="393" t="s">
        <v>394</v>
      </c>
      <c r="B12" s="639">
        <f>10343-6090+949</f>
        <v>5202</v>
      </c>
      <c r="C12" s="607">
        <f t="shared" si="0"/>
        <v>12325</v>
      </c>
      <c r="D12" s="613">
        <f t="shared" si="1"/>
        <v>17527</v>
      </c>
      <c r="E12" s="608">
        <v>6528</v>
      </c>
      <c r="F12" s="609">
        <v>1801</v>
      </c>
      <c r="G12" s="609">
        <f>28190-17213-2422</f>
        <v>8555</v>
      </c>
      <c r="H12" s="609"/>
      <c r="I12" s="610">
        <f>1694-1057+6</f>
        <v>643</v>
      </c>
      <c r="J12" s="611">
        <f t="shared" si="2"/>
        <v>17527</v>
      </c>
    </row>
    <row r="13" spans="1:10" ht="15.75" customHeight="1">
      <c r="A13" s="393" t="s">
        <v>395</v>
      </c>
      <c r="B13" s="639">
        <f>7020+1334-4071-2050</f>
        <v>2233</v>
      </c>
      <c r="C13" s="607">
        <f t="shared" si="0"/>
        <v>6536</v>
      </c>
      <c r="D13" s="613">
        <f t="shared" si="1"/>
        <v>8769</v>
      </c>
      <c r="E13" s="608">
        <f>12144-9052+110</f>
        <v>3202</v>
      </c>
      <c r="F13" s="609">
        <f>3312-2472+52</f>
        <v>892</v>
      </c>
      <c r="G13" s="609">
        <f>17258+1334-10057-4747</f>
        <v>3788</v>
      </c>
      <c r="H13" s="609"/>
      <c r="I13" s="610">
        <f>6198-3680-1631</f>
        <v>887</v>
      </c>
      <c r="J13" s="611">
        <f t="shared" si="2"/>
        <v>8769</v>
      </c>
    </row>
    <row r="14" spans="1:10" s="380" customFormat="1" ht="18" customHeight="1">
      <c r="A14" s="697" t="s">
        <v>705</v>
      </c>
      <c r="B14" s="612">
        <f>203295+500+7000</f>
        <v>210795</v>
      </c>
      <c r="C14" s="607">
        <f t="shared" si="0"/>
        <v>348232</v>
      </c>
      <c r="D14" s="613">
        <f t="shared" si="1"/>
        <v>559027</v>
      </c>
      <c r="E14" s="551">
        <f>273532+993+722+2942</f>
        <v>278189</v>
      </c>
      <c r="F14" s="394">
        <f>76437+268+195+794</f>
        <v>77694</v>
      </c>
      <c r="G14" s="394">
        <f>186341+500+7000</f>
        <v>193841</v>
      </c>
      <c r="H14" s="394"/>
      <c r="I14" s="567">
        <f>9143+160</f>
        <v>9303</v>
      </c>
      <c r="J14" s="614">
        <f t="shared" si="2"/>
        <v>559027</v>
      </c>
    </row>
    <row r="15" spans="1:10" s="380" customFormat="1" ht="18" customHeight="1">
      <c r="A15" s="697" t="s">
        <v>611</v>
      </c>
      <c r="B15" s="612">
        <v>4845</v>
      </c>
      <c r="C15" s="607">
        <f t="shared" si="0"/>
        <v>55736</v>
      </c>
      <c r="D15" s="613">
        <f t="shared" si="1"/>
        <v>60581</v>
      </c>
      <c r="E15" s="551">
        <f>35905+548+132+474</f>
        <v>37059</v>
      </c>
      <c r="F15" s="394">
        <f>9569+148+36+128</f>
        <v>9881</v>
      </c>
      <c r="G15" s="394">
        <v>13641</v>
      </c>
      <c r="H15" s="394"/>
      <c r="I15" s="567">
        <v>0</v>
      </c>
      <c r="J15" s="614">
        <f t="shared" si="2"/>
        <v>60581</v>
      </c>
    </row>
    <row r="16" spans="1:10" s="380" customFormat="1" ht="18" customHeight="1">
      <c r="A16" s="395" t="s">
        <v>717</v>
      </c>
      <c r="B16" s="711">
        <f>10161+1101</f>
        <v>11262</v>
      </c>
      <c r="C16" s="607">
        <f t="shared" si="0"/>
        <v>66867</v>
      </c>
      <c r="D16" s="613">
        <f t="shared" si="1"/>
        <v>78129</v>
      </c>
      <c r="E16" s="551">
        <f>27858-3+67+93</f>
        <v>28015</v>
      </c>
      <c r="F16" s="394">
        <f>7526-36+18+23</f>
        <v>7531</v>
      </c>
      <c r="G16" s="394">
        <f>27595+7169-116</f>
        <v>34648</v>
      </c>
      <c r="H16" s="394"/>
      <c r="I16" s="567">
        <f>4891+3044</f>
        <v>7935</v>
      </c>
      <c r="J16" s="614">
        <f t="shared" si="2"/>
        <v>78129</v>
      </c>
    </row>
    <row r="17" spans="1:10" s="380" customFormat="1" ht="18" customHeight="1" thickBot="1">
      <c r="A17" s="395" t="s">
        <v>706</v>
      </c>
      <c r="B17" s="628">
        <v>11786</v>
      </c>
      <c r="C17" s="615">
        <f t="shared" si="0"/>
        <v>212120</v>
      </c>
      <c r="D17" s="616">
        <f t="shared" si="1"/>
        <v>223906</v>
      </c>
      <c r="E17" s="629">
        <v>109753</v>
      </c>
      <c r="F17" s="630">
        <v>31203</v>
      </c>
      <c r="G17" s="630">
        <v>53587</v>
      </c>
      <c r="H17" s="630">
        <v>23775</v>
      </c>
      <c r="I17" s="640">
        <v>5588</v>
      </c>
      <c r="J17" s="617">
        <f t="shared" si="2"/>
        <v>223906</v>
      </c>
    </row>
    <row r="18" spans="1:10" s="380" customFormat="1" ht="18" customHeight="1" thickBot="1">
      <c r="A18" s="396" t="s">
        <v>425</v>
      </c>
      <c r="B18" s="397">
        <f aca="true" t="shared" si="3" ref="B18:J18">SUM(B10:B17)</f>
        <v>418756</v>
      </c>
      <c r="C18" s="397">
        <f t="shared" si="3"/>
        <v>1155041</v>
      </c>
      <c r="D18" s="397">
        <f t="shared" si="3"/>
        <v>1573797</v>
      </c>
      <c r="E18" s="397">
        <f t="shared" si="3"/>
        <v>691812</v>
      </c>
      <c r="F18" s="397">
        <f t="shared" si="3"/>
        <v>195290</v>
      </c>
      <c r="G18" s="397">
        <f t="shared" si="3"/>
        <v>634029</v>
      </c>
      <c r="H18" s="397">
        <f t="shared" si="3"/>
        <v>23775</v>
      </c>
      <c r="I18" s="618">
        <f t="shared" si="3"/>
        <v>28891</v>
      </c>
      <c r="J18" s="398">
        <f t="shared" si="3"/>
        <v>1573797</v>
      </c>
    </row>
    <row r="27" ht="12.75">
      <c r="J27" s="532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 18/2016.(VI.27.)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45">
    <pageSetUpPr fitToPage="1"/>
  </sheetPr>
  <dimension ref="A1:F29"/>
  <sheetViews>
    <sheetView workbookViewId="0" topLeftCell="A13">
      <selection activeCell="G19" sqref="G19"/>
    </sheetView>
  </sheetViews>
  <sheetFormatPr defaultColWidth="10.625" defaultRowHeight="12.75"/>
  <cols>
    <col min="1" max="1" width="10.00390625" style="332" customWidth="1"/>
    <col min="2" max="2" width="37.375" style="332" customWidth="1"/>
    <col min="3" max="3" width="24.875" style="332" customWidth="1"/>
    <col min="4" max="4" width="22.625" style="332" customWidth="1"/>
    <col min="5" max="16384" width="10.625" style="332" customWidth="1"/>
  </cols>
  <sheetData>
    <row r="1" spans="1:4" ht="15.75">
      <c r="A1" s="330"/>
      <c r="B1" s="330"/>
      <c r="C1" s="330"/>
      <c r="D1" s="331"/>
    </row>
    <row r="2" spans="1:4" ht="15.75">
      <c r="A2" s="330"/>
      <c r="B2" s="330"/>
      <c r="C2" s="330"/>
      <c r="D2" s="333"/>
    </row>
    <row r="3" spans="1:4" ht="15.75">
      <c r="A3" s="330"/>
      <c r="B3" s="330"/>
      <c r="C3" s="330"/>
      <c r="D3" s="331"/>
    </row>
    <row r="4" spans="1:4" ht="15.75">
      <c r="A4" s="330"/>
      <c r="B4" s="330"/>
      <c r="C4" s="330"/>
      <c r="D4" s="334"/>
    </row>
    <row r="5" spans="1:4" ht="15.75">
      <c r="A5" s="330"/>
      <c r="B5" s="330"/>
      <c r="C5" s="330"/>
      <c r="D5" s="334"/>
    </row>
    <row r="6" spans="1:4" ht="15.75">
      <c r="A6" s="330"/>
      <c r="B6" s="330"/>
      <c r="C6" s="330"/>
      <c r="D6" s="335"/>
    </row>
    <row r="7" spans="1:4" ht="19.5">
      <c r="A7" s="336" t="s">
        <v>396</v>
      </c>
      <c r="B7" s="336"/>
      <c r="C7" s="336"/>
      <c r="D7" s="337"/>
    </row>
    <row r="8" spans="1:4" ht="19.5">
      <c r="A8" s="336" t="s">
        <v>723</v>
      </c>
      <c r="B8" s="336"/>
      <c r="C8" s="336"/>
      <c r="D8" s="337"/>
    </row>
    <row r="9" spans="1:4" ht="19.5">
      <c r="A9" s="336"/>
      <c r="B9" s="336"/>
      <c r="C9" s="336"/>
      <c r="D9" s="337"/>
    </row>
    <row r="10" spans="1:4" ht="19.5">
      <c r="A10" s="336"/>
      <c r="B10" s="336"/>
      <c r="C10" s="336"/>
      <c r="D10" s="337"/>
    </row>
    <row r="11" spans="1:4" ht="19.5">
      <c r="A11" s="336"/>
      <c r="B11" s="336"/>
      <c r="C11" s="336"/>
      <c r="D11" s="337"/>
    </row>
    <row r="12" spans="1:4" ht="19.5">
      <c r="A12" s="336"/>
      <c r="B12" s="336"/>
      <c r="C12" s="336"/>
      <c r="D12" s="337"/>
    </row>
    <row r="13" spans="1:4" ht="16.5" thickBot="1">
      <c r="A13" s="330"/>
      <c r="B13" s="330"/>
      <c r="C13" s="330"/>
      <c r="D13" s="338" t="s">
        <v>397</v>
      </c>
    </row>
    <row r="14" spans="1:4" s="343" customFormat="1" ht="33" customHeight="1" thickBot="1">
      <c r="A14" s="339" t="s">
        <v>65</v>
      </c>
      <c r="B14" s="340"/>
      <c r="C14" s="341"/>
      <c r="D14" s="342" t="s">
        <v>57</v>
      </c>
    </row>
    <row r="15" spans="1:6" ht="15.75">
      <c r="A15" s="344" t="s">
        <v>61</v>
      </c>
      <c r="B15" s="345"/>
      <c r="C15" s="346"/>
      <c r="D15" s="750">
        <v>3983</v>
      </c>
      <c r="E15" s="347"/>
      <c r="F15" s="348"/>
    </row>
    <row r="16" spans="1:6" ht="15.75">
      <c r="A16" s="349" t="s">
        <v>398</v>
      </c>
      <c r="B16" s="350"/>
      <c r="C16" s="351"/>
      <c r="D16" s="352"/>
      <c r="E16" s="348"/>
      <c r="F16" s="348"/>
    </row>
    <row r="17" spans="1:6" ht="12.75">
      <c r="A17" s="353" t="s">
        <v>754</v>
      </c>
      <c r="B17" s="354"/>
      <c r="C17" s="355"/>
      <c r="D17" s="537">
        <v>40000</v>
      </c>
      <c r="E17" s="357"/>
      <c r="F17" s="358"/>
    </row>
    <row r="18" spans="1:6" ht="12.75">
      <c r="A18" s="353" t="s">
        <v>399</v>
      </c>
      <c r="B18" s="354"/>
      <c r="C18" s="355"/>
      <c r="D18" s="537">
        <v>769</v>
      </c>
      <c r="E18" s="359"/>
      <c r="F18" s="358"/>
    </row>
    <row r="19" spans="1:6" ht="12.75">
      <c r="A19" s="353" t="s">
        <v>664</v>
      </c>
      <c r="B19" s="354"/>
      <c r="C19" s="355"/>
      <c r="D19" s="722">
        <v>200</v>
      </c>
      <c r="E19" s="359"/>
      <c r="F19" s="358"/>
    </row>
    <row r="20" spans="1:6" ht="12.75">
      <c r="A20" s="360" t="s">
        <v>753</v>
      </c>
      <c r="B20" s="354"/>
      <c r="C20" s="355"/>
      <c r="D20" s="537">
        <v>0</v>
      </c>
      <c r="E20" s="359"/>
      <c r="F20" s="361"/>
    </row>
    <row r="21" spans="1:6" ht="12.75">
      <c r="A21" s="353" t="s">
        <v>605</v>
      </c>
      <c r="B21" s="354"/>
      <c r="C21" s="355"/>
      <c r="D21" s="356">
        <v>1005</v>
      </c>
      <c r="E21" s="359"/>
      <c r="F21" s="361"/>
    </row>
    <row r="22" spans="1:6" ht="12.75">
      <c r="A22" s="353" t="s">
        <v>665</v>
      </c>
      <c r="B22" s="354"/>
      <c r="C22" s="355"/>
      <c r="D22" s="356">
        <v>9150</v>
      </c>
      <c r="E22" s="359"/>
      <c r="F22" s="361"/>
    </row>
    <row r="23" spans="1:6" ht="12.75">
      <c r="A23" s="362" t="s">
        <v>426</v>
      </c>
      <c r="B23" s="363"/>
      <c r="C23" s="355"/>
      <c r="D23" s="356">
        <v>29850</v>
      </c>
      <c r="E23" s="359"/>
      <c r="F23" s="358"/>
    </row>
    <row r="24" spans="1:6" ht="12.75">
      <c r="A24" s="362" t="s">
        <v>594</v>
      </c>
      <c r="B24" s="364"/>
      <c r="C24" s="365"/>
      <c r="D24" s="537">
        <v>0</v>
      </c>
      <c r="E24" s="359"/>
      <c r="F24" s="358"/>
    </row>
    <row r="25" spans="1:6" ht="12.75">
      <c r="A25" s="788" t="s">
        <v>663</v>
      </c>
      <c r="B25" s="756"/>
      <c r="C25" s="355"/>
      <c r="D25" s="356">
        <v>0</v>
      </c>
      <c r="E25" s="359"/>
      <c r="F25" s="358"/>
    </row>
    <row r="26" spans="1:6" ht="12.75">
      <c r="A26" s="735" t="s">
        <v>732</v>
      </c>
      <c r="B26" s="789"/>
      <c r="C26" s="790"/>
      <c r="D26" s="356">
        <v>3737</v>
      </c>
      <c r="E26" s="359"/>
      <c r="F26" s="358"/>
    </row>
    <row r="27" spans="1:4" ht="15.75">
      <c r="A27" s="349" t="s">
        <v>400</v>
      </c>
      <c r="B27" s="366"/>
      <c r="C27" s="367"/>
      <c r="D27" s="368">
        <f>SUM(D17:D26)</f>
        <v>84711</v>
      </c>
    </row>
    <row r="28" spans="1:4" ht="15.75">
      <c r="A28" s="349"/>
      <c r="B28" s="366"/>
      <c r="C28" s="367"/>
      <c r="D28" s="367"/>
    </row>
    <row r="29" spans="1:4" ht="16.5" thickBot="1">
      <c r="A29" s="369" t="s">
        <v>401</v>
      </c>
      <c r="B29" s="370"/>
      <c r="C29" s="371"/>
      <c r="D29" s="372">
        <f>SUM(D15,D27)</f>
        <v>88694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 18/2016.(VI.27.)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J49"/>
  <sheetViews>
    <sheetView workbookViewId="0" topLeftCell="A1">
      <selection activeCell="I24" sqref="I24"/>
    </sheetView>
  </sheetViews>
  <sheetFormatPr defaultColWidth="9.00390625" defaultRowHeight="12.75"/>
  <cols>
    <col min="1" max="1" width="6.875" style="41" customWidth="1"/>
    <col min="2" max="2" width="49.625" style="40" customWidth="1"/>
    <col min="3" max="8" width="12.875" style="40" customWidth="1"/>
    <col min="9" max="9" width="13.875" style="40" customWidth="1"/>
    <col min="10" max="16384" width="9.375" style="40" customWidth="1"/>
  </cols>
  <sheetData>
    <row r="1" spans="1:9" ht="27.75" customHeight="1">
      <c r="A1" s="782" t="s">
        <v>6</v>
      </c>
      <c r="B1" s="782"/>
      <c r="C1" s="782"/>
      <c r="D1" s="782"/>
      <c r="E1" s="782"/>
      <c r="F1" s="782"/>
      <c r="G1" s="782"/>
      <c r="H1" s="782"/>
      <c r="I1" s="782"/>
    </row>
    <row r="2" spans="2:9" ht="20.25" customHeight="1" thickBot="1">
      <c r="B2" s="403"/>
      <c r="I2" s="404" t="s">
        <v>64</v>
      </c>
    </row>
    <row r="3" spans="1:9" s="405" customFormat="1" ht="22.5" customHeight="1">
      <c r="A3" s="798" t="s">
        <v>72</v>
      </c>
      <c r="B3" s="793" t="s">
        <v>86</v>
      </c>
      <c r="C3" s="798" t="s">
        <v>87</v>
      </c>
      <c r="D3" s="798" t="s">
        <v>632</v>
      </c>
      <c r="E3" s="795" t="s">
        <v>71</v>
      </c>
      <c r="F3" s="796"/>
      <c r="G3" s="796"/>
      <c r="H3" s="797"/>
      <c r="I3" s="793" t="s">
        <v>51</v>
      </c>
    </row>
    <row r="4" spans="1:9" s="406" customFormat="1" ht="17.25" customHeight="1" thickBot="1">
      <c r="A4" s="799"/>
      <c r="B4" s="794"/>
      <c r="C4" s="794"/>
      <c r="D4" s="799"/>
      <c r="E4" s="160">
        <v>2016</v>
      </c>
      <c r="F4" s="160">
        <v>2017</v>
      </c>
      <c r="G4" s="160">
        <v>2018</v>
      </c>
      <c r="H4" s="161" t="s">
        <v>633</v>
      </c>
      <c r="I4" s="794"/>
    </row>
    <row r="5" spans="1:9" s="407" customFormat="1" ht="12.75" customHeight="1" thickBot="1">
      <c r="A5" s="162">
        <v>1</v>
      </c>
      <c r="B5" s="163">
        <v>2</v>
      </c>
      <c r="C5" s="164">
        <v>3</v>
      </c>
      <c r="D5" s="163">
        <v>4</v>
      </c>
      <c r="E5" s="162">
        <v>5</v>
      </c>
      <c r="F5" s="164">
        <v>6</v>
      </c>
      <c r="G5" s="164">
        <v>7</v>
      </c>
      <c r="H5" s="165">
        <v>8</v>
      </c>
      <c r="I5" s="166" t="s">
        <v>88</v>
      </c>
    </row>
    <row r="6" spans="1:9" ht="24.75" customHeight="1" thickBot="1">
      <c r="A6" s="162"/>
      <c r="B6" s="167" t="s">
        <v>7</v>
      </c>
      <c r="C6" s="408"/>
      <c r="D6" s="409"/>
      <c r="E6" s="410"/>
      <c r="F6" s="411"/>
      <c r="G6" s="411"/>
      <c r="H6" s="412"/>
      <c r="I6" s="568">
        <f aca="true" t="shared" si="0" ref="I6:I14">SUM(D6:H6)</f>
        <v>0</v>
      </c>
    </row>
    <row r="7" spans="1:9" ht="24.75" customHeight="1" thickBot="1">
      <c r="A7" s="162"/>
      <c r="B7" s="413" t="s">
        <v>595</v>
      </c>
      <c r="C7" s="414">
        <v>2016</v>
      </c>
      <c r="D7" s="56"/>
      <c r="E7" s="569"/>
      <c r="F7" s="57"/>
      <c r="G7" s="57"/>
      <c r="H7" s="570"/>
      <c r="I7" s="416">
        <f t="shared" si="0"/>
        <v>0</v>
      </c>
    </row>
    <row r="8" spans="1:9" ht="24" customHeight="1" thickBot="1">
      <c r="A8" s="162"/>
      <c r="B8" s="167" t="s">
        <v>8</v>
      </c>
      <c r="C8" s="415"/>
      <c r="D8" s="409"/>
      <c r="E8" s="410"/>
      <c r="F8" s="411"/>
      <c r="G8" s="411"/>
      <c r="H8" s="571"/>
      <c r="I8" s="416">
        <f t="shared" si="0"/>
        <v>0</v>
      </c>
    </row>
    <row r="9" spans="1:9" ht="19.5" customHeight="1" thickBot="1">
      <c r="A9" s="163"/>
      <c r="B9" s="418" t="s">
        <v>596</v>
      </c>
      <c r="C9" s="417">
        <v>2013</v>
      </c>
      <c r="D9" s="572">
        <v>990</v>
      </c>
      <c r="E9" s="573">
        <v>660</v>
      </c>
      <c r="F9" s="573">
        <v>660</v>
      </c>
      <c r="G9" s="573">
        <v>571</v>
      </c>
      <c r="H9" s="574">
        <v>0</v>
      </c>
      <c r="I9" s="578">
        <f t="shared" si="0"/>
        <v>2881</v>
      </c>
    </row>
    <row r="10" spans="1:9" ht="19.5" customHeight="1" thickBot="1">
      <c r="A10" s="163"/>
      <c r="B10" s="418" t="s">
        <v>597</v>
      </c>
      <c r="C10" s="417">
        <v>2013</v>
      </c>
      <c r="D10" s="572">
        <v>2117</v>
      </c>
      <c r="E10" s="575">
        <v>398</v>
      </c>
      <c r="F10" s="576">
        <v>0</v>
      </c>
      <c r="G10" s="576">
        <v>0</v>
      </c>
      <c r="H10" s="577">
        <v>0</v>
      </c>
      <c r="I10" s="578">
        <f t="shared" si="0"/>
        <v>2515</v>
      </c>
    </row>
    <row r="11" spans="1:9" ht="19.5" customHeight="1" thickBot="1">
      <c r="A11" s="162"/>
      <c r="B11" s="54" t="s">
        <v>598</v>
      </c>
      <c r="C11" s="417">
        <v>2007</v>
      </c>
      <c r="D11" s="650">
        <v>81883</v>
      </c>
      <c r="E11" s="575">
        <v>1487</v>
      </c>
      <c r="F11" s="576">
        <v>0</v>
      </c>
      <c r="G11" s="576">
        <v>0</v>
      </c>
      <c r="H11" s="577">
        <v>0</v>
      </c>
      <c r="I11" s="578">
        <f t="shared" si="0"/>
        <v>83370</v>
      </c>
    </row>
    <row r="12" spans="1:9" ht="19.5" customHeight="1" thickBot="1">
      <c r="A12" s="162"/>
      <c r="B12" s="54" t="s">
        <v>712</v>
      </c>
      <c r="C12" s="417">
        <v>2016</v>
      </c>
      <c r="D12" s="650"/>
      <c r="E12" s="575">
        <v>1000</v>
      </c>
      <c r="F12" s="576">
        <v>2000</v>
      </c>
      <c r="G12" s="576">
        <v>2000</v>
      </c>
      <c r="H12" s="577">
        <v>5000</v>
      </c>
      <c r="I12" s="578">
        <f t="shared" si="0"/>
        <v>10000</v>
      </c>
    </row>
    <row r="13" spans="1:9" ht="19.5" customHeight="1" thickBot="1">
      <c r="A13" s="162"/>
      <c r="B13" s="705" t="s">
        <v>755</v>
      </c>
      <c r="C13" s="706">
        <v>2016</v>
      </c>
      <c r="D13" s="707">
        <v>0</v>
      </c>
      <c r="E13" s="708">
        <v>0</v>
      </c>
      <c r="F13" s="709">
        <v>0</v>
      </c>
      <c r="G13" s="709">
        <v>4445</v>
      </c>
      <c r="H13" s="710">
        <v>35555</v>
      </c>
      <c r="I13" s="578">
        <f t="shared" si="0"/>
        <v>40000</v>
      </c>
    </row>
    <row r="14" spans="1:9" ht="19.5" customHeight="1" thickBot="1">
      <c r="A14" s="162"/>
      <c r="B14" s="167" t="s">
        <v>175</v>
      </c>
      <c r="C14" s="415"/>
      <c r="D14" s="409"/>
      <c r="E14" s="410"/>
      <c r="F14" s="411"/>
      <c r="G14" s="411"/>
      <c r="H14" s="412"/>
      <c r="I14" s="416">
        <f t="shared" si="0"/>
        <v>0</v>
      </c>
    </row>
    <row r="15" spans="1:9" ht="22.5" customHeight="1" thickBot="1">
      <c r="A15" s="162"/>
      <c r="B15" s="413"/>
      <c r="C15" s="662"/>
      <c r="D15" s="56"/>
      <c r="E15" s="569"/>
      <c r="F15" s="57"/>
      <c r="G15" s="57"/>
      <c r="H15" s="25"/>
      <c r="I15" s="416"/>
    </row>
    <row r="16" spans="1:9" ht="19.5" customHeight="1" thickBot="1">
      <c r="A16" s="162"/>
      <c r="B16" s="663"/>
      <c r="C16" s="664"/>
      <c r="D16" s="409"/>
      <c r="E16" s="410"/>
      <c r="F16" s="411"/>
      <c r="G16" s="411"/>
      <c r="H16" s="412"/>
      <c r="I16" s="416"/>
    </row>
    <row r="17" spans="1:10" ht="19.5" customHeight="1" thickBot="1">
      <c r="A17" s="162"/>
      <c r="B17" s="168" t="s">
        <v>176</v>
      </c>
      <c r="C17" s="415"/>
      <c r="D17" s="409"/>
      <c r="E17" s="410"/>
      <c r="F17" s="411"/>
      <c r="G17" s="411"/>
      <c r="H17" s="412"/>
      <c r="I17" s="416">
        <f>SUM(D17:H17)</f>
        <v>0</v>
      </c>
      <c r="J17" s="419"/>
    </row>
    <row r="18" spans="1:10" ht="19.5" customHeight="1" thickBot="1">
      <c r="A18" s="162"/>
      <c r="B18" s="580"/>
      <c r="C18" s="444"/>
      <c r="D18" s="581"/>
      <c r="E18" s="582"/>
      <c r="F18" s="57"/>
      <c r="G18" s="57"/>
      <c r="H18" s="25"/>
      <c r="I18" s="416"/>
      <c r="J18" s="419"/>
    </row>
    <row r="19" spans="1:10" ht="19.5" customHeight="1" thickBot="1">
      <c r="A19" s="162"/>
      <c r="B19" s="54"/>
      <c r="C19" s="445"/>
      <c r="D19" s="583"/>
      <c r="E19" s="55"/>
      <c r="F19" s="26"/>
      <c r="G19" s="26"/>
      <c r="H19" s="24"/>
      <c r="I19" s="416"/>
      <c r="J19" s="419"/>
    </row>
    <row r="20" spans="1:10" ht="19.5" customHeight="1" thickBot="1">
      <c r="A20" s="162"/>
      <c r="B20" s="54"/>
      <c r="C20" s="445"/>
      <c r="D20" s="583"/>
      <c r="E20" s="55"/>
      <c r="F20" s="26"/>
      <c r="G20" s="26"/>
      <c r="H20" s="24"/>
      <c r="I20" s="416"/>
      <c r="J20" s="419"/>
    </row>
    <row r="21" spans="1:10" ht="19.5" customHeight="1" thickBot="1">
      <c r="A21" s="162"/>
      <c r="B21" s="54"/>
      <c r="C21" s="445"/>
      <c r="D21" s="583"/>
      <c r="E21" s="55"/>
      <c r="F21" s="57"/>
      <c r="G21" s="57"/>
      <c r="H21" s="25"/>
      <c r="I21" s="416"/>
      <c r="J21" s="419"/>
    </row>
    <row r="22" spans="1:9" ht="19.5" customHeight="1" thickBot="1">
      <c r="A22" s="162"/>
      <c r="B22" s="584"/>
      <c r="C22" s="445"/>
      <c r="D22" s="583"/>
      <c r="E22" s="55"/>
      <c r="F22" s="27"/>
      <c r="G22" s="27"/>
      <c r="H22" s="585"/>
      <c r="I22" s="416"/>
    </row>
    <row r="23" spans="1:9" ht="19.5" customHeight="1" thickBot="1">
      <c r="A23" s="162"/>
      <c r="B23" s="168"/>
      <c r="C23" s="415"/>
      <c r="D23" s="409"/>
      <c r="E23" s="410"/>
      <c r="F23" s="411"/>
      <c r="G23" s="411"/>
      <c r="H23" s="412"/>
      <c r="I23" s="416">
        <f>SUM(D23:H23)</f>
        <v>0</v>
      </c>
    </row>
    <row r="24" spans="1:9" ht="19.5" customHeight="1" thickBot="1">
      <c r="A24" s="791" t="s">
        <v>53</v>
      </c>
      <c r="B24" s="792"/>
      <c r="C24" s="88"/>
      <c r="D24" s="586">
        <f>SUM(D6:D23)</f>
        <v>84990</v>
      </c>
      <c r="E24" s="586">
        <f>SUM(E6:E23)</f>
        <v>3545</v>
      </c>
      <c r="F24" s="587">
        <f>SUM(F6:F23)</f>
        <v>2660</v>
      </c>
      <c r="G24" s="587">
        <f>SUM(G6:G23)</f>
        <v>7016</v>
      </c>
      <c r="H24" s="588">
        <f>SUM(H6:H23)</f>
        <v>40555</v>
      </c>
      <c r="I24" s="579">
        <f>SUM(I7:I23)</f>
        <v>138766</v>
      </c>
    </row>
    <row r="26" spans="2:8" ht="15">
      <c r="B26" s="99" t="s">
        <v>599</v>
      </c>
      <c r="C26" s="99"/>
      <c r="D26" s="99"/>
      <c r="E26" s="99"/>
      <c r="F26" s="99"/>
      <c r="G26" s="99"/>
      <c r="H26" s="99"/>
    </row>
    <row r="28" ht="15.75">
      <c r="B28" s="420"/>
    </row>
    <row r="29" spans="2:8" ht="15.75">
      <c r="B29" s="420"/>
      <c r="C29" s="421"/>
      <c r="D29" s="421"/>
      <c r="E29" s="421"/>
      <c r="F29" s="421"/>
      <c r="G29" s="421"/>
      <c r="H29" s="421"/>
    </row>
    <row r="30" spans="2:3" ht="12.75">
      <c r="B30" s="421"/>
      <c r="C30" s="41"/>
    </row>
    <row r="31" spans="2:3" ht="12.75">
      <c r="B31" s="421"/>
      <c r="C31" s="41"/>
    </row>
    <row r="32" spans="2:3" ht="12.75">
      <c r="B32" s="421"/>
      <c r="C32" s="422"/>
    </row>
    <row r="33" spans="2:3" ht="12.75">
      <c r="B33" s="421"/>
      <c r="C33" s="41"/>
    </row>
    <row r="34" spans="2:3" ht="12.75">
      <c r="B34" s="421"/>
      <c r="C34" s="41"/>
    </row>
    <row r="35" spans="2:3" ht="12.75">
      <c r="B35" s="421"/>
      <c r="C35" s="41"/>
    </row>
    <row r="36" spans="2:3" ht="12.75">
      <c r="B36" s="421"/>
      <c r="C36" s="41"/>
    </row>
    <row r="37" spans="2:3" ht="12.75">
      <c r="B37" s="421"/>
      <c r="C37" s="41"/>
    </row>
    <row r="38" spans="2:3" ht="12.75">
      <c r="B38" s="421"/>
      <c r="C38" s="41"/>
    </row>
    <row r="39" spans="2:3" ht="17.25" customHeight="1">
      <c r="B39" s="423"/>
      <c r="C39" s="422"/>
    </row>
    <row r="40" ht="12.75">
      <c r="B40" s="421"/>
    </row>
    <row r="41" spans="2:3" ht="12.75">
      <c r="B41" s="424"/>
      <c r="C41" s="422"/>
    </row>
    <row r="42" spans="3:4" ht="12.75">
      <c r="C42" s="41"/>
      <c r="D42" s="41"/>
    </row>
    <row r="43" spans="3:4" ht="12.75">
      <c r="C43" s="41"/>
      <c r="D43" s="41"/>
    </row>
    <row r="44" spans="3:4" ht="12.75">
      <c r="C44" s="41"/>
      <c r="D44" s="41"/>
    </row>
    <row r="46" spans="2:3" ht="12.75">
      <c r="B46" s="424"/>
      <c r="C46" s="422"/>
    </row>
    <row r="47" ht="12.75">
      <c r="D47" s="41"/>
    </row>
    <row r="48" ht="12.75">
      <c r="D48" s="41"/>
    </row>
    <row r="49" ht="12.75">
      <c r="D49" s="41"/>
    </row>
  </sheetData>
  <sheetProtection/>
  <mergeCells count="8">
    <mergeCell ref="A1:I1"/>
    <mergeCell ref="A24:B24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5" r:id="rId1"/>
  <headerFooter alignWithMargins="0">
    <oddHeader xml:space="preserve">&amp;R28. melléklet a 18/2016.(VI.27.) önkormányzati rendelethez Tájékoztató tábla  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46">
    <tabColor rgb="FF92D050"/>
  </sheetPr>
  <dimension ref="A1:P82"/>
  <sheetViews>
    <sheetView workbookViewId="0" topLeftCell="A4">
      <selection activeCell="O25" sqref="O25"/>
    </sheetView>
  </sheetViews>
  <sheetFormatPr defaultColWidth="9.00390625" defaultRowHeight="12.75"/>
  <cols>
    <col min="1" max="1" width="4.875" style="71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71" customWidth="1"/>
    <col min="16" max="16384" width="9.375" style="84" customWidth="1"/>
  </cols>
  <sheetData>
    <row r="1" spans="1:15" ht="31.5" customHeight="1">
      <c r="A1" s="803" t="s">
        <v>634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</row>
    <row r="2" ht="16.5" thickBot="1">
      <c r="O2" s="3" t="s">
        <v>55</v>
      </c>
    </row>
    <row r="3" spans="1:15" s="71" customFormat="1" ht="25.5" customHeight="1" thickBot="1">
      <c r="A3" s="68" t="s">
        <v>16</v>
      </c>
      <c r="B3" s="69" t="s">
        <v>65</v>
      </c>
      <c r="C3" s="69" t="s">
        <v>73</v>
      </c>
      <c r="D3" s="69" t="s">
        <v>74</v>
      </c>
      <c r="E3" s="69" t="s">
        <v>75</v>
      </c>
      <c r="F3" s="69" t="s">
        <v>76</v>
      </c>
      <c r="G3" s="69" t="s">
        <v>77</v>
      </c>
      <c r="H3" s="69" t="s">
        <v>78</v>
      </c>
      <c r="I3" s="69" t="s">
        <v>79</v>
      </c>
      <c r="J3" s="69" t="s">
        <v>80</v>
      </c>
      <c r="K3" s="69" t="s">
        <v>81</v>
      </c>
      <c r="L3" s="69" t="s">
        <v>82</v>
      </c>
      <c r="M3" s="69" t="s">
        <v>83</v>
      </c>
      <c r="N3" s="69" t="s">
        <v>84</v>
      </c>
      <c r="O3" s="70" t="s">
        <v>53</v>
      </c>
    </row>
    <row r="4" spans="1:15" s="73" customFormat="1" ht="15" customHeight="1" thickBot="1">
      <c r="A4" s="72" t="s">
        <v>18</v>
      </c>
      <c r="B4" s="800" t="s">
        <v>58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2"/>
    </row>
    <row r="5" spans="1:15" s="73" customFormat="1" ht="22.5">
      <c r="A5" s="74" t="s">
        <v>19</v>
      </c>
      <c r="B5" s="323" t="s">
        <v>336</v>
      </c>
      <c r="C5" s="631">
        <v>80000</v>
      </c>
      <c r="D5" s="631">
        <v>78000</v>
      </c>
      <c r="E5" s="631">
        <v>91000</v>
      </c>
      <c r="F5" s="631">
        <v>72876</v>
      </c>
      <c r="G5" s="631">
        <v>96525</v>
      </c>
      <c r="H5" s="631">
        <v>125595</v>
      </c>
      <c r="I5" s="631">
        <v>105000</v>
      </c>
      <c r="J5" s="631">
        <v>100000</v>
      </c>
      <c r="K5" s="631">
        <v>85000</v>
      </c>
      <c r="L5" s="631">
        <v>120943</v>
      </c>
      <c r="M5" s="631">
        <v>78000</v>
      </c>
      <c r="N5" s="631">
        <v>80000</v>
      </c>
      <c r="O5" s="632">
        <f aca="true" t="shared" si="0" ref="O5:O14">SUM(C5:N5)</f>
        <v>1112939</v>
      </c>
    </row>
    <row r="6" spans="1:15" s="77" customFormat="1" ht="22.5">
      <c r="A6" s="75" t="s">
        <v>20</v>
      </c>
      <c r="B6" s="171" t="s">
        <v>380</v>
      </c>
      <c r="C6" s="542">
        <v>40000</v>
      </c>
      <c r="D6" s="542">
        <v>60000</v>
      </c>
      <c r="E6" s="542">
        <v>40000</v>
      </c>
      <c r="F6" s="542">
        <v>40000</v>
      </c>
      <c r="G6" s="542">
        <v>32996</v>
      </c>
      <c r="H6" s="542">
        <v>81000</v>
      </c>
      <c r="I6" s="542">
        <v>46996</v>
      </c>
      <c r="J6" s="542">
        <v>40000</v>
      </c>
      <c r="K6" s="542">
        <v>77500</v>
      </c>
      <c r="L6" s="542">
        <v>30000</v>
      </c>
      <c r="M6" s="542">
        <v>30407</v>
      </c>
      <c r="N6" s="542">
        <v>72845</v>
      </c>
      <c r="O6" s="633">
        <f t="shared" si="0"/>
        <v>591744</v>
      </c>
    </row>
    <row r="7" spans="1:15" s="77" customFormat="1" ht="22.5">
      <c r="A7" s="75" t="s">
        <v>21</v>
      </c>
      <c r="B7" s="170" t="s">
        <v>381</v>
      </c>
      <c r="C7" s="543"/>
      <c r="D7" s="543"/>
      <c r="E7" s="543"/>
      <c r="F7" s="543">
        <v>4750</v>
      </c>
      <c r="G7" s="543">
        <v>3000</v>
      </c>
      <c r="H7" s="543">
        <v>3273</v>
      </c>
      <c r="I7" s="543">
        <v>3000</v>
      </c>
      <c r="J7" s="543">
        <v>1000</v>
      </c>
      <c r="K7" s="543">
        <v>1000</v>
      </c>
      <c r="L7" s="543">
        <v>485</v>
      </c>
      <c r="M7" s="543"/>
      <c r="N7" s="543"/>
      <c r="O7" s="633">
        <f t="shared" si="0"/>
        <v>16508</v>
      </c>
    </row>
    <row r="8" spans="1:15" s="77" customFormat="1" ht="13.5" customHeight="1">
      <c r="A8" s="75" t="s">
        <v>22</v>
      </c>
      <c r="B8" s="169" t="s">
        <v>145</v>
      </c>
      <c r="C8" s="542">
        <v>5000</v>
      </c>
      <c r="D8" s="542">
        <v>10000</v>
      </c>
      <c r="E8" s="542">
        <v>120000</v>
      </c>
      <c r="F8" s="542">
        <v>10000</v>
      </c>
      <c r="G8" s="542">
        <v>2000</v>
      </c>
      <c r="H8" s="542">
        <v>1000</v>
      </c>
      <c r="I8" s="542">
        <v>1000</v>
      </c>
      <c r="J8" s="542">
        <v>3760</v>
      </c>
      <c r="K8" s="542">
        <v>120000</v>
      </c>
      <c r="L8" s="542">
        <v>6000</v>
      </c>
      <c r="M8" s="542">
        <v>5000</v>
      </c>
      <c r="N8" s="542">
        <v>20000</v>
      </c>
      <c r="O8" s="633">
        <f t="shared" si="0"/>
        <v>303760</v>
      </c>
    </row>
    <row r="9" spans="1:15" s="77" customFormat="1" ht="13.5" customHeight="1">
      <c r="A9" s="75" t="s">
        <v>23</v>
      </c>
      <c r="B9" s="169" t="s">
        <v>382</v>
      </c>
      <c r="C9" s="542">
        <v>36000</v>
      </c>
      <c r="D9" s="542">
        <v>37000</v>
      </c>
      <c r="E9" s="542">
        <v>37284</v>
      </c>
      <c r="F9" s="542">
        <v>36937</v>
      </c>
      <c r="G9" s="542">
        <v>36780</v>
      </c>
      <c r="H9" s="542">
        <v>38040</v>
      </c>
      <c r="I9" s="542">
        <v>35780</v>
      </c>
      <c r="J9" s="542">
        <v>35770</v>
      </c>
      <c r="K9" s="542">
        <v>38300</v>
      </c>
      <c r="L9" s="542">
        <v>38770</v>
      </c>
      <c r="M9" s="542">
        <v>40300</v>
      </c>
      <c r="N9" s="542">
        <v>37661</v>
      </c>
      <c r="O9" s="633">
        <f t="shared" si="0"/>
        <v>448622</v>
      </c>
    </row>
    <row r="10" spans="1:15" s="77" customFormat="1" ht="13.5" customHeight="1">
      <c r="A10" s="75" t="s">
        <v>24</v>
      </c>
      <c r="B10" s="169" t="s">
        <v>9</v>
      </c>
      <c r="C10" s="542"/>
      <c r="D10" s="542"/>
      <c r="E10" s="542">
        <v>1500</v>
      </c>
      <c r="F10" s="542">
        <v>1274</v>
      </c>
      <c r="G10" s="542">
        <v>500</v>
      </c>
      <c r="H10" s="542"/>
      <c r="I10" s="542"/>
      <c r="J10" s="542"/>
      <c r="K10" s="542"/>
      <c r="L10" s="542"/>
      <c r="M10" s="542"/>
      <c r="N10" s="542"/>
      <c r="O10" s="633">
        <f t="shared" si="0"/>
        <v>3274</v>
      </c>
    </row>
    <row r="11" spans="1:15" s="77" customFormat="1" ht="13.5" customHeight="1">
      <c r="A11" s="75" t="s">
        <v>25</v>
      </c>
      <c r="B11" s="169" t="s">
        <v>338</v>
      </c>
      <c r="C11" s="542">
        <v>2512</v>
      </c>
      <c r="D11" s="542">
        <v>1400</v>
      </c>
      <c r="E11" s="542">
        <v>1350</v>
      </c>
      <c r="F11" s="542">
        <v>4137</v>
      </c>
      <c r="G11" s="542">
        <v>400</v>
      </c>
      <c r="H11" s="542">
        <v>500</v>
      </c>
      <c r="I11" s="542">
        <v>600</v>
      </c>
      <c r="J11" s="542">
        <v>500</v>
      </c>
      <c r="K11" s="542">
        <v>754</v>
      </c>
      <c r="L11" s="542">
        <v>1600</v>
      </c>
      <c r="M11" s="542">
        <v>1500</v>
      </c>
      <c r="N11" s="542">
        <v>1800</v>
      </c>
      <c r="O11" s="633">
        <f t="shared" si="0"/>
        <v>17053</v>
      </c>
    </row>
    <row r="12" spans="1:15" s="77" customFormat="1" ht="22.5">
      <c r="A12" s="75" t="s">
        <v>26</v>
      </c>
      <c r="B12" s="171" t="s">
        <v>368</v>
      </c>
      <c r="C12" s="542"/>
      <c r="D12" s="542"/>
      <c r="E12" s="542">
        <v>250</v>
      </c>
      <c r="F12" s="542"/>
      <c r="G12" s="542"/>
      <c r="H12" s="542"/>
      <c r="I12" s="542"/>
      <c r="J12" s="542"/>
      <c r="K12" s="542"/>
      <c r="L12" s="542"/>
      <c r="M12" s="542"/>
      <c r="N12" s="542"/>
      <c r="O12" s="633">
        <f t="shared" si="0"/>
        <v>250</v>
      </c>
    </row>
    <row r="13" spans="1:15" s="77" customFormat="1" ht="13.5" customHeight="1" thickBot="1">
      <c r="A13" s="75" t="s">
        <v>27</v>
      </c>
      <c r="B13" s="169" t="s">
        <v>10</v>
      </c>
      <c r="C13" s="76">
        <v>262679</v>
      </c>
      <c r="D13" s="76"/>
      <c r="E13" s="76"/>
      <c r="F13" s="76">
        <v>10000</v>
      </c>
      <c r="G13" s="76">
        <v>20000</v>
      </c>
      <c r="H13" s="76">
        <v>20000</v>
      </c>
      <c r="I13" s="76">
        <v>30000</v>
      </c>
      <c r="J13" s="76">
        <v>20000</v>
      </c>
      <c r="K13" s="76"/>
      <c r="L13" s="76">
        <v>40000</v>
      </c>
      <c r="M13" s="76">
        <v>10000</v>
      </c>
      <c r="N13" s="542"/>
      <c r="O13" s="633">
        <f t="shared" si="0"/>
        <v>412679</v>
      </c>
    </row>
    <row r="14" spans="1:15" s="73" customFormat="1" ht="15.75" customHeight="1" thickBot="1">
      <c r="A14" s="72" t="s">
        <v>28</v>
      </c>
      <c r="B14" s="38" t="s">
        <v>111</v>
      </c>
      <c r="C14" s="78">
        <f aca="true" t="shared" si="1" ref="C14:N14">SUM(C5:C13)</f>
        <v>426191</v>
      </c>
      <c r="D14" s="78">
        <f t="shared" si="1"/>
        <v>186400</v>
      </c>
      <c r="E14" s="78">
        <f t="shared" si="1"/>
        <v>291384</v>
      </c>
      <c r="F14" s="78">
        <f t="shared" si="1"/>
        <v>179974</v>
      </c>
      <c r="G14" s="78">
        <f t="shared" si="1"/>
        <v>192201</v>
      </c>
      <c r="H14" s="78">
        <f t="shared" si="1"/>
        <v>269408</v>
      </c>
      <c r="I14" s="78">
        <f t="shared" si="1"/>
        <v>222376</v>
      </c>
      <c r="J14" s="78">
        <f t="shared" si="1"/>
        <v>201030</v>
      </c>
      <c r="K14" s="78">
        <f t="shared" si="1"/>
        <v>322554</v>
      </c>
      <c r="L14" s="78">
        <f t="shared" si="1"/>
        <v>237798</v>
      </c>
      <c r="M14" s="78">
        <f t="shared" si="1"/>
        <v>165207</v>
      </c>
      <c r="N14" s="78">
        <f t="shared" si="1"/>
        <v>212306</v>
      </c>
      <c r="O14" s="79">
        <f t="shared" si="0"/>
        <v>2906829</v>
      </c>
    </row>
    <row r="15" spans="1:15" s="73" customFormat="1" ht="15" customHeight="1" thickBot="1">
      <c r="A15" s="72" t="s">
        <v>29</v>
      </c>
      <c r="B15" s="800" t="s">
        <v>59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2"/>
    </row>
    <row r="16" spans="1:15" s="77" customFormat="1" ht="13.5" customHeight="1">
      <c r="A16" s="80" t="s">
        <v>30</v>
      </c>
      <c r="B16" s="172" t="s">
        <v>66</v>
      </c>
      <c r="C16" s="543">
        <v>72000</v>
      </c>
      <c r="D16" s="543">
        <v>74275</v>
      </c>
      <c r="E16" s="543">
        <v>74226</v>
      </c>
      <c r="F16" s="543">
        <v>104300</v>
      </c>
      <c r="G16" s="543">
        <v>105200</v>
      </c>
      <c r="H16" s="543">
        <v>108926</v>
      </c>
      <c r="I16" s="543">
        <v>106879</v>
      </c>
      <c r="J16" s="543">
        <v>109879</v>
      </c>
      <c r="K16" s="543">
        <v>111879</v>
      </c>
      <c r="L16" s="543">
        <v>107956</v>
      </c>
      <c r="M16" s="543">
        <v>108500</v>
      </c>
      <c r="N16" s="543">
        <v>92659</v>
      </c>
      <c r="O16" s="634">
        <f aca="true" t="shared" si="2" ref="O16:O26">SUM(C16:N16)</f>
        <v>1176679</v>
      </c>
    </row>
    <row r="17" spans="1:15" s="77" customFormat="1" ht="27" customHeight="1">
      <c r="A17" s="75" t="s">
        <v>31</v>
      </c>
      <c r="B17" s="171" t="s">
        <v>154</v>
      </c>
      <c r="C17" s="542">
        <v>18000</v>
      </c>
      <c r="D17" s="542">
        <v>18570</v>
      </c>
      <c r="E17" s="542">
        <v>18565</v>
      </c>
      <c r="F17" s="542">
        <v>22695</v>
      </c>
      <c r="G17" s="542">
        <v>22935</v>
      </c>
      <c r="H17" s="542">
        <v>23204</v>
      </c>
      <c r="I17" s="542">
        <v>22685</v>
      </c>
      <c r="J17" s="542">
        <v>23435</v>
      </c>
      <c r="K17" s="542">
        <v>25385</v>
      </c>
      <c r="L17" s="542">
        <v>23933</v>
      </c>
      <c r="M17" s="542">
        <v>23285</v>
      </c>
      <c r="N17" s="542">
        <v>22401</v>
      </c>
      <c r="O17" s="633">
        <f t="shared" si="2"/>
        <v>265093</v>
      </c>
    </row>
    <row r="18" spans="1:15" s="77" customFormat="1" ht="13.5" customHeight="1">
      <c r="A18" s="75" t="s">
        <v>32</v>
      </c>
      <c r="B18" s="169" t="s">
        <v>129</v>
      </c>
      <c r="C18" s="542">
        <v>80000</v>
      </c>
      <c r="D18" s="542">
        <v>80000</v>
      </c>
      <c r="E18" s="542">
        <v>78334</v>
      </c>
      <c r="F18" s="542">
        <v>77764</v>
      </c>
      <c r="G18" s="542">
        <v>78470</v>
      </c>
      <c r="H18" s="542">
        <v>54100</v>
      </c>
      <c r="I18" s="542">
        <v>56000</v>
      </c>
      <c r="J18" s="542">
        <v>55917</v>
      </c>
      <c r="K18" s="542">
        <v>75100</v>
      </c>
      <c r="L18" s="542">
        <v>73569</v>
      </c>
      <c r="M18" s="542">
        <v>78500</v>
      </c>
      <c r="N18" s="542">
        <v>82100</v>
      </c>
      <c r="O18" s="633">
        <f t="shared" si="2"/>
        <v>869854</v>
      </c>
    </row>
    <row r="19" spans="1:15" s="77" customFormat="1" ht="13.5" customHeight="1">
      <c r="A19" s="75" t="s">
        <v>33</v>
      </c>
      <c r="B19" s="169" t="s">
        <v>155</v>
      </c>
      <c r="C19" s="542">
        <v>4000</v>
      </c>
      <c r="D19" s="542">
        <v>3800</v>
      </c>
      <c r="E19" s="542">
        <v>4200</v>
      </c>
      <c r="F19" s="542">
        <v>3800</v>
      </c>
      <c r="G19" s="542">
        <v>4000</v>
      </c>
      <c r="H19" s="542">
        <v>4100</v>
      </c>
      <c r="I19" s="542">
        <v>4200</v>
      </c>
      <c r="J19" s="542">
        <v>12000</v>
      </c>
      <c r="K19" s="542">
        <v>4100</v>
      </c>
      <c r="L19" s="542">
        <v>3940</v>
      </c>
      <c r="M19" s="542">
        <v>12000</v>
      </c>
      <c r="N19" s="542">
        <v>16000</v>
      </c>
      <c r="O19" s="633">
        <f t="shared" si="2"/>
        <v>76140</v>
      </c>
    </row>
    <row r="20" spans="1:15" s="77" customFormat="1" ht="13.5" customHeight="1">
      <c r="A20" s="75" t="s">
        <v>34</v>
      </c>
      <c r="B20" s="169" t="s">
        <v>11</v>
      </c>
      <c r="C20" s="542">
        <v>8670</v>
      </c>
      <c r="D20" s="542">
        <v>10670</v>
      </c>
      <c r="E20" s="542">
        <v>12204</v>
      </c>
      <c r="F20" s="542">
        <v>25070</v>
      </c>
      <c r="G20" s="542">
        <v>12997</v>
      </c>
      <c r="H20" s="542">
        <v>18212</v>
      </c>
      <c r="I20" s="542">
        <v>12750</v>
      </c>
      <c r="J20" s="542">
        <v>14260</v>
      </c>
      <c r="K20" s="542">
        <v>21525</v>
      </c>
      <c r="L20" s="542">
        <v>12766</v>
      </c>
      <c r="M20" s="542">
        <v>12670</v>
      </c>
      <c r="N20" s="542">
        <v>15170</v>
      </c>
      <c r="O20" s="633">
        <f t="shared" si="2"/>
        <v>176964</v>
      </c>
    </row>
    <row r="21" spans="1:16" s="77" customFormat="1" ht="13.5" customHeight="1">
      <c r="A21" s="75" t="s">
        <v>35</v>
      </c>
      <c r="B21" s="169" t="s">
        <v>181</v>
      </c>
      <c r="C21" s="542">
        <v>2026</v>
      </c>
      <c r="D21" s="542">
        <v>6657</v>
      </c>
      <c r="E21" s="542">
        <v>3881</v>
      </c>
      <c r="F21" s="542">
        <v>2500</v>
      </c>
      <c r="G21" s="542">
        <v>9000</v>
      </c>
      <c r="H21" s="542">
        <v>6684</v>
      </c>
      <c r="I21" s="542">
        <v>5700</v>
      </c>
      <c r="J21" s="542">
        <v>5500</v>
      </c>
      <c r="K21" s="542">
        <v>13282</v>
      </c>
      <c r="L21" s="542">
        <v>7682</v>
      </c>
      <c r="M21" s="542">
        <v>4500</v>
      </c>
      <c r="N21" s="542">
        <v>5854</v>
      </c>
      <c r="O21" s="633">
        <f t="shared" si="2"/>
        <v>73266</v>
      </c>
      <c r="P21" s="626"/>
    </row>
    <row r="22" spans="1:15" s="77" customFormat="1" ht="15.75">
      <c r="A22" s="75" t="s">
        <v>36</v>
      </c>
      <c r="B22" s="171" t="s">
        <v>158</v>
      </c>
      <c r="C22" s="542"/>
      <c r="D22" s="542"/>
      <c r="E22" s="542">
        <v>350</v>
      </c>
      <c r="F22" s="542"/>
      <c r="G22" s="542">
        <v>10000</v>
      </c>
      <c r="H22" s="542"/>
      <c r="I22" s="542">
        <v>1270</v>
      </c>
      <c r="J22" s="542">
        <v>1270</v>
      </c>
      <c r="K22" s="542">
        <v>20057</v>
      </c>
      <c r="L22" s="542"/>
      <c r="M22" s="542"/>
      <c r="N22" s="542"/>
      <c r="O22" s="633">
        <f t="shared" si="2"/>
        <v>32947</v>
      </c>
    </row>
    <row r="23" spans="1:15" s="77" customFormat="1" ht="13.5" customHeight="1">
      <c r="A23" s="75" t="s">
        <v>37</v>
      </c>
      <c r="B23" s="169" t="s">
        <v>184</v>
      </c>
      <c r="C23" s="542"/>
      <c r="D23" s="542"/>
      <c r="E23" s="542"/>
      <c r="F23" s="542">
        <v>5743</v>
      </c>
      <c r="G23" s="542">
        <v>167</v>
      </c>
      <c r="H23" s="542"/>
      <c r="I23" s="542"/>
      <c r="J23" s="542"/>
      <c r="K23" s="542">
        <v>4435</v>
      </c>
      <c r="L23" s="542"/>
      <c r="M23" s="542"/>
      <c r="N23" s="542"/>
      <c r="O23" s="633">
        <f t="shared" si="2"/>
        <v>10345</v>
      </c>
    </row>
    <row r="24" spans="1:15" s="77" customFormat="1" ht="13.5" customHeight="1">
      <c r="A24" s="75" t="s">
        <v>38</v>
      </c>
      <c r="B24" s="169" t="s">
        <v>50</v>
      </c>
      <c r="C24" s="542"/>
      <c r="D24" s="542"/>
      <c r="E24" s="542">
        <v>1600</v>
      </c>
      <c r="F24" s="542">
        <v>1962</v>
      </c>
      <c r="G24" s="542">
        <v>2500</v>
      </c>
      <c r="H24" s="542">
        <v>46779</v>
      </c>
      <c r="I24" s="542">
        <v>3325</v>
      </c>
      <c r="J24" s="542">
        <v>5483</v>
      </c>
      <c r="K24" s="542">
        <v>5500</v>
      </c>
      <c r="L24" s="542">
        <v>5600</v>
      </c>
      <c r="M24" s="542">
        <v>6365</v>
      </c>
      <c r="N24" s="542">
        <v>9580</v>
      </c>
      <c r="O24" s="633">
        <f t="shared" si="2"/>
        <v>88694</v>
      </c>
    </row>
    <row r="25" spans="1:15" s="77" customFormat="1" ht="13.5" customHeight="1" thickBot="1">
      <c r="A25" s="75" t="s">
        <v>39</v>
      </c>
      <c r="B25" s="169" t="s">
        <v>12</v>
      </c>
      <c r="C25" s="76">
        <v>34789</v>
      </c>
      <c r="D25" s="76"/>
      <c r="E25" s="76">
        <v>365</v>
      </c>
      <c r="F25" s="542"/>
      <c r="G25" s="76"/>
      <c r="H25" s="76">
        <v>365</v>
      </c>
      <c r="I25" s="76"/>
      <c r="J25" s="76"/>
      <c r="K25" s="76">
        <v>70665</v>
      </c>
      <c r="L25" s="76"/>
      <c r="M25" s="76"/>
      <c r="N25" s="76">
        <v>30663</v>
      </c>
      <c r="O25" s="633">
        <f t="shared" si="2"/>
        <v>136847</v>
      </c>
    </row>
    <row r="26" spans="1:15" s="73" customFormat="1" ht="15.75" customHeight="1" thickBot="1">
      <c r="A26" s="81" t="s">
        <v>40</v>
      </c>
      <c r="B26" s="38" t="s">
        <v>112</v>
      </c>
      <c r="C26" s="78">
        <f aca="true" t="shared" si="3" ref="C26:N26">SUM(C16:C25)</f>
        <v>219485</v>
      </c>
      <c r="D26" s="78">
        <f t="shared" si="3"/>
        <v>193972</v>
      </c>
      <c r="E26" s="78">
        <f t="shared" si="3"/>
        <v>193725</v>
      </c>
      <c r="F26" s="78">
        <f t="shared" si="3"/>
        <v>243834</v>
      </c>
      <c r="G26" s="78">
        <f t="shared" si="3"/>
        <v>245269</v>
      </c>
      <c r="H26" s="78">
        <f t="shared" si="3"/>
        <v>262370</v>
      </c>
      <c r="I26" s="78">
        <f t="shared" si="3"/>
        <v>212809</v>
      </c>
      <c r="J26" s="78">
        <f t="shared" si="3"/>
        <v>227744</v>
      </c>
      <c r="K26" s="78">
        <f t="shared" si="3"/>
        <v>351928</v>
      </c>
      <c r="L26" s="78">
        <f t="shared" si="3"/>
        <v>235446</v>
      </c>
      <c r="M26" s="78">
        <f t="shared" si="3"/>
        <v>245820</v>
      </c>
      <c r="N26" s="78">
        <f t="shared" si="3"/>
        <v>274427</v>
      </c>
      <c r="O26" s="79">
        <f t="shared" si="2"/>
        <v>2906829</v>
      </c>
    </row>
    <row r="27" spans="1:15" ht="16.5" thickBot="1">
      <c r="A27" s="81" t="s">
        <v>41</v>
      </c>
      <c r="B27" s="173" t="s">
        <v>113</v>
      </c>
      <c r="C27" s="82">
        <f aca="true" t="shared" si="4" ref="C27:O27">C14-C26</f>
        <v>206706</v>
      </c>
      <c r="D27" s="82">
        <f t="shared" si="4"/>
        <v>-7572</v>
      </c>
      <c r="E27" s="82">
        <f t="shared" si="4"/>
        <v>97659</v>
      </c>
      <c r="F27" s="82">
        <f t="shared" si="4"/>
        <v>-63860</v>
      </c>
      <c r="G27" s="82">
        <f t="shared" si="4"/>
        <v>-53068</v>
      </c>
      <c r="H27" s="82">
        <f t="shared" si="4"/>
        <v>7038</v>
      </c>
      <c r="I27" s="82">
        <f t="shared" si="4"/>
        <v>9567</v>
      </c>
      <c r="J27" s="82">
        <f t="shared" si="4"/>
        <v>-26714</v>
      </c>
      <c r="K27" s="82">
        <f t="shared" si="4"/>
        <v>-29374</v>
      </c>
      <c r="L27" s="82">
        <f t="shared" si="4"/>
        <v>2352</v>
      </c>
      <c r="M27" s="82">
        <f t="shared" si="4"/>
        <v>-80613</v>
      </c>
      <c r="N27" s="82">
        <f t="shared" si="4"/>
        <v>-62121</v>
      </c>
      <c r="O27" s="83">
        <f t="shared" si="4"/>
        <v>0</v>
      </c>
    </row>
    <row r="28" ht="15.75">
      <c r="A28" s="85"/>
    </row>
    <row r="29" spans="2:15" ht="15.75">
      <c r="B29" s="86"/>
      <c r="C29" s="87"/>
      <c r="D29" s="87"/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  <row r="82" ht="15.75">
      <c r="O82" s="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29.  melléklet a 18/2016.(VI.27.) önkormányzati rendelethez TÁJÉKOZTATÓ TÁBLA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I159"/>
  <sheetViews>
    <sheetView zoomScaleSheetLayoutView="100" workbookViewId="0" topLeftCell="A136">
      <selection activeCell="E107" sqref="E107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75" customWidth="1"/>
    <col min="5" max="16384" width="9.375" style="275" customWidth="1"/>
  </cols>
  <sheetData>
    <row r="1" spans="1:3" ht="15.75" customHeight="1">
      <c r="A1" s="760" t="s">
        <v>15</v>
      </c>
      <c r="B1" s="760"/>
      <c r="C1" s="760"/>
    </row>
    <row r="2" spans="1:3" ht="15.75" customHeight="1" thickBot="1">
      <c r="A2" s="763"/>
      <c r="B2" s="763"/>
      <c r="C2" s="189" t="s">
        <v>182</v>
      </c>
    </row>
    <row r="3" spans="1:3" ht="37.5" customHeight="1" thickBot="1">
      <c r="A3" s="22" t="s">
        <v>72</v>
      </c>
      <c r="B3" s="23" t="s">
        <v>17</v>
      </c>
      <c r="C3" s="39" t="s">
        <v>662</v>
      </c>
    </row>
    <row r="4" spans="1:3" s="276" customFormat="1" ht="12" customHeight="1" thickBot="1">
      <c r="A4" s="270" t="s">
        <v>505</v>
      </c>
      <c r="B4" s="271" t="s">
        <v>506</v>
      </c>
      <c r="C4" s="272" t="s">
        <v>507</v>
      </c>
    </row>
    <row r="5" spans="1:3" s="277" customFormat="1" ht="12" customHeight="1" thickBot="1">
      <c r="A5" s="19" t="s">
        <v>18</v>
      </c>
      <c r="B5" s="20" t="s">
        <v>207</v>
      </c>
      <c r="C5" s="180">
        <f>+C6+C7+C8+C9+C10+C11</f>
        <v>0</v>
      </c>
    </row>
    <row r="6" spans="1:3" s="277" customFormat="1" ht="12" customHeight="1">
      <c r="A6" s="14" t="s">
        <v>100</v>
      </c>
      <c r="B6" s="278" t="s">
        <v>208</v>
      </c>
      <c r="C6" s="182"/>
    </row>
    <row r="7" spans="1:3" s="277" customFormat="1" ht="12" customHeight="1">
      <c r="A7" s="13" t="s">
        <v>101</v>
      </c>
      <c r="B7" s="279" t="s">
        <v>209</v>
      </c>
      <c r="C7" s="181"/>
    </row>
    <row r="8" spans="1:3" s="277" customFormat="1" ht="12" customHeight="1">
      <c r="A8" s="13" t="s">
        <v>102</v>
      </c>
      <c r="B8" s="279" t="s">
        <v>679</v>
      </c>
      <c r="C8" s="181"/>
    </row>
    <row r="9" spans="1:3" s="277" customFormat="1" ht="12" customHeight="1">
      <c r="A9" s="13" t="s">
        <v>103</v>
      </c>
      <c r="B9" s="279" t="s">
        <v>211</v>
      </c>
      <c r="C9" s="181"/>
    </row>
    <row r="10" spans="1:3" s="277" customFormat="1" ht="12" customHeight="1">
      <c r="A10" s="13" t="s">
        <v>130</v>
      </c>
      <c r="B10" s="176" t="s">
        <v>508</v>
      </c>
      <c r="C10" s="184"/>
    </row>
    <row r="11" spans="1:3" s="277" customFormat="1" ht="12" customHeight="1" thickBot="1">
      <c r="A11" s="15" t="s">
        <v>104</v>
      </c>
      <c r="B11" s="177" t="s">
        <v>509</v>
      </c>
      <c r="C11" s="181"/>
    </row>
    <row r="12" spans="1:3" s="277" customFormat="1" ht="12" customHeight="1" thickBot="1">
      <c r="A12" s="19" t="s">
        <v>19</v>
      </c>
      <c r="B12" s="175" t="s">
        <v>212</v>
      </c>
      <c r="C12" s="180">
        <f>+C13+C14+C15+C16+C17</f>
        <v>131492</v>
      </c>
    </row>
    <row r="13" spans="1:3" s="277" customFormat="1" ht="12" customHeight="1">
      <c r="A13" s="14" t="s">
        <v>106</v>
      </c>
      <c r="B13" s="278" t="s">
        <v>213</v>
      </c>
      <c r="C13" s="182"/>
    </row>
    <row r="14" spans="1:3" s="277" customFormat="1" ht="12" customHeight="1">
      <c r="A14" s="13" t="s">
        <v>107</v>
      </c>
      <c r="B14" s="279" t="s">
        <v>214</v>
      </c>
      <c r="C14" s="181"/>
    </row>
    <row r="15" spans="1:3" s="277" customFormat="1" ht="12" customHeight="1">
      <c r="A15" s="13" t="s">
        <v>108</v>
      </c>
      <c r="B15" s="279" t="s">
        <v>383</v>
      </c>
      <c r="C15" s="181"/>
    </row>
    <row r="16" spans="1:3" s="277" customFormat="1" ht="12" customHeight="1">
      <c r="A16" s="13" t="s">
        <v>109</v>
      </c>
      <c r="B16" s="279" t="s">
        <v>384</v>
      </c>
      <c r="C16" s="181"/>
    </row>
    <row r="17" spans="1:3" s="277" customFormat="1" ht="12" customHeight="1">
      <c r="A17" s="13" t="s">
        <v>110</v>
      </c>
      <c r="B17" s="279" t="s">
        <v>215</v>
      </c>
      <c r="C17" s="184">
        <v>131492</v>
      </c>
    </row>
    <row r="18" spans="1:3" s="277" customFormat="1" ht="12" customHeight="1" thickBot="1">
      <c r="A18" s="15" t="s">
        <v>119</v>
      </c>
      <c r="B18" s="177" t="s">
        <v>216</v>
      </c>
      <c r="C18" s="267"/>
    </row>
    <row r="19" spans="1:3" s="277" customFormat="1" ht="12" customHeight="1" thickBot="1">
      <c r="A19" s="19" t="s">
        <v>20</v>
      </c>
      <c r="B19" s="20" t="s">
        <v>217</v>
      </c>
      <c r="C19" s="180">
        <f>+C20+C21+C22+C23+C24</f>
        <v>0</v>
      </c>
    </row>
    <row r="20" spans="1:3" s="277" customFormat="1" ht="12" customHeight="1">
      <c r="A20" s="14" t="s">
        <v>89</v>
      </c>
      <c r="B20" s="278" t="s">
        <v>218</v>
      </c>
      <c r="C20" s="182"/>
    </row>
    <row r="21" spans="1:3" s="277" customFormat="1" ht="12" customHeight="1">
      <c r="A21" s="13" t="s">
        <v>90</v>
      </c>
      <c r="B21" s="279" t="s">
        <v>219</v>
      </c>
      <c r="C21" s="181"/>
    </row>
    <row r="22" spans="1:3" s="277" customFormat="1" ht="12" customHeight="1">
      <c r="A22" s="13" t="s">
        <v>91</v>
      </c>
      <c r="B22" s="279" t="s">
        <v>385</v>
      </c>
      <c r="C22" s="181"/>
    </row>
    <row r="23" spans="1:3" s="277" customFormat="1" ht="12" customHeight="1">
      <c r="A23" s="13" t="s">
        <v>92</v>
      </c>
      <c r="B23" s="279" t="s">
        <v>386</v>
      </c>
      <c r="C23" s="181"/>
    </row>
    <row r="24" spans="1:3" s="277" customFormat="1" ht="12" customHeight="1">
      <c r="A24" s="13" t="s">
        <v>142</v>
      </c>
      <c r="B24" s="279" t="s">
        <v>220</v>
      </c>
      <c r="C24" s="184"/>
    </row>
    <row r="25" spans="1:3" s="277" customFormat="1" ht="12" customHeight="1" thickBot="1">
      <c r="A25" s="15" t="s">
        <v>143</v>
      </c>
      <c r="B25" s="280" t="s">
        <v>221</v>
      </c>
      <c r="C25" s="267"/>
    </row>
    <row r="26" spans="1:3" s="277" customFormat="1" ht="12" customHeight="1" thickBot="1">
      <c r="A26" s="19" t="s">
        <v>144</v>
      </c>
      <c r="B26" s="20" t="s">
        <v>222</v>
      </c>
      <c r="C26" s="185">
        <f>+C27+C31+C32+C33</f>
        <v>0</v>
      </c>
    </row>
    <row r="27" spans="1:3" s="277" customFormat="1" ht="12" customHeight="1">
      <c r="A27" s="14" t="s">
        <v>223</v>
      </c>
      <c r="B27" s="278" t="s">
        <v>510</v>
      </c>
      <c r="C27" s="273">
        <f>+C28+C29+C30</f>
        <v>0</v>
      </c>
    </row>
    <row r="28" spans="1:3" s="277" customFormat="1" ht="12" customHeight="1">
      <c r="A28" s="13" t="s">
        <v>224</v>
      </c>
      <c r="B28" s="279" t="s">
        <v>229</v>
      </c>
      <c r="C28" s="181"/>
    </row>
    <row r="29" spans="1:3" s="277" customFormat="1" ht="12" customHeight="1">
      <c r="A29" s="13" t="s">
        <v>225</v>
      </c>
      <c r="B29" s="279" t="s">
        <v>230</v>
      </c>
      <c r="C29" s="181"/>
    </row>
    <row r="30" spans="1:3" s="277" customFormat="1" ht="12" customHeight="1">
      <c r="A30" s="13" t="s">
        <v>511</v>
      </c>
      <c r="B30" s="552" t="s">
        <v>512</v>
      </c>
      <c r="C30" s="181"/>
    </row>
    <row r="31" spans="1:3" s="277" customFormat="1" ht="12" customHeight="1">
      <c r="A31" s="13" t="s">
        <v>226</v>
      </c>
      <c r="B31" s="279" t="s">
        <v>231</v>
      </c>
      <c r="C31" s="181"/>
    </row>
    <row r="32" spans="1:3" s="277" customFormat="1" ht="12" customHeight="1">
      <c r="A32" s="13" t="s">
        <v>227</v>
      </c>
      <c r="B32" s="279" t="s">
        <v>232</v>
      </c>
      <c r="C32" s="181"/>
    </row>
    <row r="33" spans="1:3" s="277" customFormat="1" ht="12" customHeight="1" thickBot="1">
      <c r="A33" s="15" t="s">
        <v>228</v>
      </c>
      <c r="B33" s="280" t="s">
        <v>233</v>
      </c>
      <c r="C33" s="183"/>
    </row>
    <row r="34" spans="1:3" s="277" customFormat="1" ht="12" customHeight="1" thickBot="1">
      <c r="A34" s="19" t="s">
        <v>22</v>
      </c>
      <c r="B34" s="20" t="s">
        <v>513</v>
      </c>
      <c r="C34" s="180">
        <f>SUM(C35:C45)</f>
        <v>221569</v>
      </c>
    </row>
    <row r="35" spans="1:3" s="277" customFormat="1" ht="12" customHeight="1">
      <c r="A35" s="14" t="s">
        <v>93</v>
      </c>
      <c r="B35" s="278" t="s">
        <v>236</v>
      </c>
      <c r="C35" s="182">
        <v>8000</v>
      </c>
    </row>
    <row r="36" spans="1:3" s="277" customFormat="1" ht="12" customHeight="1">
      <c r="A36" s="13" t="s">
        <v>94</v>
      </c>
      <c r="B36" s="279" t="s">
        <v>237</v>
      </c>
      <c r="C36" s="184">
        <v>37914</v>
      </c>
    </row>
    <row r="37" spans="1:3" s="277" customFormat="1" ht="12" customHeight="1">
      <c r="A37" s="13" t="s">
        <v>95</v>
      </c>
      <c r="B37" s="279" t="s">
        <v>238</v>
      </c>
      <c r="C37" s="184">
        <v>10580</v>
      </c>
    </row>
    <row r="38" spans="1:3" s="277" customFormat="1" ht="12" customHeight="1">
      <c r="A38" s="13" t="s">
        <v>146</v>
      </c>
      <c r="B38" s="279" t="s">
        <v>239</v>
      </c>
      <c r="C38" s="184"/>
    </row>
    <row r="39" spans="1:3" s="277" customFormat="1" ht="12" customHeight="1">
      <c r="A39" s="13" t="s">
        <v>147</v>
      </c>
      <c r="B39" s="279" t="s">
        <v>240</v>
      </c>
      <c r="C39" s="727">
        <v>157514</v>
      </c>
    </row>
    <row r="40" spans="1:3" s="277" customFormat="1" ht="12" customHeight="1">
      <c r="A40" s="13" t="s">
        <v>148</v>
      </c>
      <c r="B40" s="279" t="s">
        <v>241</v>
      </c>
      <c r="C40" s="184">
        <v>7551</v>
      </c>
    </row>
    <row r="41" spans="1:3" s="277" customFormat="1" ht="12" customHeight="1">
      <c r="A41" s="13" t="s">
        <v>149</v>
      </c>
      <c r="B41" s="279" t="s">
        <v>242</v>
      </c>
      <c r="C41" s="184"/>
    </row>
    <row r="42" spans="1:3" s="277" customFormat="1" ht="12" customHeight="1">
      <c r="A42" s="13" t="s">
        <v>150</v>
      </c>
      <c r="B42" s="279" t="s">
        <v>676</v>
      </c>
      <c r="C42" s="184">
        <v>10</v>
      </c>
    </row>
    <row r="43" spans="1:3" s="277" customFormat="1" ht="12" customHeight="1">
      <c r="A43" s="13" t="s">
        <v>234</v>
      </c>
      <c r="B43" s="279" t="s">
        <v>244</v>
      </c>
      <c r="C43" s="184"/>
    </row>
    <row r="44" spans="1:3" s="277" customFormat="1" ht="12" customHeight="1">
      <c r="A44" s="15" t="s">
        <v>235</v>
      </c>
      <c r="B44" s="280" t="s">
        <v>514</v>
      </c>
      <c r="C44" s="267"/>
    </row>
    <row r="45" spans="1:3" s="277" customFormat="1" ht="12" customHeight="1" thickBot="1">
      <c r="A45" s="15" t="s">
        <v>515</v>
      </c>
      <c r="B45" s="177" t="s">
        <v>245</v>
      </c>
      <c r="C45" s="267"/>
    </row>
    <row r="46" spans="1:3" s="277" customFormat="1" ht="12" customHeight="1" thickBot="1">
      <c r="A46" s="19" t="s">
        <v>23</v>
      </c>
      <c r="B46" s="20" t="s">
        <v>246</v>
      </c>
      <c r="C46" s="180">
        <f>SUM(C47:C51)</f>
        <v>0</v>
      </c>
    </row>
    <row r="47" spans="1:3" s="277" customFormat="1" ht="12" customHeight="1">
      <c r="A47" s="14" t="s">
        <v>96</v>
      </c>
      <c r="B47" s="278" t="s">
        <v>250</v>
      </c>
      <c r="C47" s="318"/>
    </row>
    <row r="48" spans="1:3" s="277" customFormat="1" ht="12" customHeight="1">
      <c r="A48" s="13" t="s">
        <v>97</v>
      </c>
      <c r="B48" s="279" t="s">
        <v>251</v>
      </c>
      <c r="C48" s="184"/>
    </row>
    <row r="49" spans="1:3" s="277" customFormat="1" ht="12" customHeight="1">
      <c r="A49" s="13" t="s">
        <v>247</v>
      </c>
      <c r="B49" s="279" t="s">
        <v>252</v>
      </c>
      <c r="C49" s="184"/>
    </row>
    <row r="50" spans="1:3" s="277" customFormat="1" ht="12" customHeight="1">
      <c r="A50" s="13" t="s">
        <v>248</v>
      </c>
      <c r="B50" s="279" t="s">
        <v>253</v>
      </c>
      <c r="C50" s="184"/>
    </row>
    <row r="51" spans="1:3" s="277" customFormat="1" ht="12" customHeight="1" thickBot="1">
      <c r="A51" s="15" t="s">
        <v>249</v>
      </c>
      <c r="B51" s="177" t="s">
        <v>254</v>
      </c>
      <c r="C51" s="267"/>
    </row>
    <row r="52" spans="1:3" s="277" customFormat="1" ht="12" customHeight="1" thickBot="1">
      <c r="A52" s="19" t="s">
        <v>151</v>
      </c>
      <c r="B52" s="20" t="s">
        <v>255</v>
      </c>
      <c r="C52" s="180">
        <f>SUM(C53:C55)</f>
        <v>2366</v>
      </c>
    </row>
    <row r="53" spans="1:3" s="277" customFormat="1" ht="12" customHeight="1">
      <c r="A53" s="14" t="s">
        <v>98</v>
      </c>
      <c r="B53" s="278" t="s">
        <v>256</v>
      </c>
      <c r="C53" s="182"/>
    </row>
    <row r="54" spans="1:3" s="277" customFormat="1" ht="12" customHeight="1">
      <c r="A54" s="13" t="s">
        <v>99</v>
      </c>
      <c r="B54" s="279" t="s">
        <v>387</v>
      </c>
      <c r="C54" s="184">
        <v>2366</v>
      </c>
    </row>
    <row r="55" spans="1:3" s="277" customFormat="1" ht="12" customHeight="1">
      <c r="A55" s="13" t="s">
        <v>259</v>
      </c>
      <c r="B55" s="279" t="s">
        <v>257</v>
      </c>
      <c r="C55" s="184"/>
    </row>
    <row r="56" spans="1:3" s="277" customFormat="1" ht="12" customHeight="1" thickBot="1">
      <c r="A56" s="15" t="s">
        <v>260</v>
      </c>
      <c r="B56" s="177" t="s">
        <v>258</v>
      </c>
      <c r="C56" s="183"/>
    </row>
    <row r="57" spans="1:3" s="277" customFormat="1" ht="12" customHeight="1" thickBot="1">
      <c r="A57" s="19" t="s">
        <v>25</v>
      </c>
      <c r="B57" s="175" t="s">
        <v>261</v>
      </c>
      <c r="C57" s="180">
        <f>SUM(C58:C60)</f>
        <v>0</v>
      </c>
    </row>
    <row r="58" spans="1:3" s="277" customFormat="1" ht="12" customHeight="1">
      <c r="A58" s="14" t="s">
        <v>152</v>
      </c>
      <c r="B58" s="278" t="s">
        <v>263</v>
      </c>
      <c r="C58" s="184"/>
    </row>
    <row r="59" spans="1:3" s="277" customFormat="1" ht="12" customHeight="1">
      <c r="A59" s="13" t="s">
        <v>153</v>
      </c>
      <c r="B59" s="279" t="s">
        <v>388</v>
      </c>
      <c r="C59" s="184"/>
    </row>
    <row r="60" spans="1:3" s="277" customFormat="1" ht="12" customHeight="1">
      <c r="A60" s="13" t="s">
        <v>183</v>
      </c>
      <c r="B60" s="279" t="s">
        <v>264</v>
      </c>
      <c r="C60" s="184"/>
    </row>
    <row r="61" spans="1:3" s="277" customFormat="1" ht="12" customHeight="1" thickBot="1">
      <c r="A61" s="15" t="s">
        <v>262</v>
      </c>
      <c r="B61" s="177" t="s">
        <v>265</v>
      </c>
      <c r="C61" s="184"/>
    </row>
    <row r="62" spans="1:3" s="277" customFormat="1" ht="12" customHeight="1" thickBot="1">
      <c r="A62" s="553" t="s">
        <v>516</v>
      </c>
      <c r="B62" s="20" t="s">
        <v>266</v>
      </c>
      <c r="C62" s="185">
        <f>+C5+C12+C19+C26+C34+C46+C52+C57</f>
        <v>355427</v>
      </c>
    </row>
    <row r="63" spans="1:3" s="277" customFormat="1" ht="12" customHeight="1" thickBot="1">
      <c r="A63" s="554" t="s">
        <v>267</v>
      </c>
      <c r="B63" s="175" t="s">
        <v>268</v>
      </c>
      <c r="C63" s="623">
        <f>SUM(C64:C66)</f>
        <v>150000</v>
      </c>
    </row>
    <row r="64" spans="1:3" s="277" customFormat="1" ht="12" customHeight="1">
      <c r="A64" s="14" t="s">
        <v>299</v>
      </c>
      <c r="B64" s="278" t="s">
        <v>269</v>
      </c>
      <c r="C64" s="727">
        <v>50000</v>
      </c>
    </row>
    <row r="65" spans="1:3" s="277" customFormat="1" ht="12" customHeight="1">
      <c r="A65" s="13" t="s">
        <v>308</v>
      </c>
      <c r="B65" s="279" t="s">
        <v>270</v>
      </c>
      <c r="C65" s="184">
        <v>100000</v>
      </c>
    </row>
    <row r="66" spans="1:3" s="277" customFormat="1" ht="12" customHeight="1" thickBot="1">
      <c r="A66" s="15" t="s">
        <v>309</v>
      </c>
      <c r="B66" s="555" t="s">
        <v>517</v>
      </c>
      <c r="C66" s="184"/>
    </row>
    <row r="67" spans="1:3" s="277" customFormat="1" ht="12" customHeight="1" thickBot="1">
      <c r="A67" s="554" t="s">
        <v>272</v>
      </c>
      <c r="B67" s="175" t="s">
        <v>273</v>
      </c>
      <c r="C67" s="180">
        <f>SUM(C68:C71)</f>
        <v>0</v>
      </c>
    </row>
    <row r="68" spans="1:3" s="277" customFormat="1" ht="12" customHeight="1">
      <c r="A68" s="14" t="s">
        <v>131</v>
      </c>
      <c r="B68" s="278" t="s">
        <v>274</v>
      </c>
      <c r="C68" s="184"/>
    </row>
    <row r="69" spans="1:3" s="277" customFormat="1" ht="12" customHeight="1">
      <c r="A69" s="13" t="s">
        <v>132</v>
      </c>
      <c r="B69" s="279" t="s">
        <v>275</v>
      </c>
      <c r="C69" s="184"/>
    </row>
    <row r="70" spans="1:3" s="277" customFormat="1" ht="12" customHeight="1">
      <c r="A70" s="13" t="s">
        <v>300</v>
      </c>
      <c r="B70" s="279" t="s">
        <v>276</v>
      </c>
      <c r="C70" s="184"/>
    </row>
    <row r="71" spans="1:3" s="277" customFormat="1" ht="12" customHeight="1" thickBot="1">
      <c r="A71" s="15" t="s">
        <v>301</v>
      </c>
      <c r="B71" s="177" t="s">
        <v>277</v>
      </c>
      <c r="C71" s="184"/>
    </row>
    <row r="72" spans="1:3" s="277" customFormat="1" ht="12" customHeight="1" thickBot="1">
      <c r="A72" s="554" t="s">
        <v>278</v>
      </c>
      <c r="B72" s="175" t="s">
        <v>279</v>
      </c>
      <c r="C72" s="180">
        <f>SUM(C73:C74)</f>
        <v>0</v>
      </c>
    </row>
    <row r="73" spans="1:3" s="277" customFormat="1" ht="12" customHeight="1">
      <c r="A73" s="14" t="s">
        <v>302</v>
      </c>
      <c r="B73" s="278" t="s">
        <v>280</v>
      </c>
      <c r="C73" s="184"/>
    </row>
    <row r="74" spans="1:3" s="277" customFormat="1" ht="12" customHeight="1" thickBot="1">
      <c r="A74" s="15" t="s">
        <v>303</v>
      </c>
      <c r="B74" s="177" t="s">
        <v>281</v>
      </c>
      <c r="C74" s="184"/>
    </row>
    <row r="75" spans="1:3" s="277" customFormat="1" ht="12" customHeight="1" thickBot="1">
      <c r="A75" s="554" t="s">
        <v>282</v>
      </c>
      <c r="B75" s="175" t="s">
        <v>283</v>
      </c>
      <c r="C75" s="180">
        <f>SUM(C76:C78)</f>
        <v>0</v>
      </c>
    </row>
    <row r="76" spans="1:3" s="277" customFormat="1" ht="12" customHeight="1">
      <c r="A76" s="14" t="s">
        <v>304</v>
      </c>
      <c r="B76" s="278" t="s">
        <v>284</v>
      </c>
      <c r="C76" s="184"/>
    </row>
    <row r="77" spans="1:3" s="277" customFormat="1" ht="12" customHeight="1">
      <c r="A77" s="13" t="s">
        <v>305</v>
      </c>
      <c r="B77" s="279" t="s">
        <v>285</v>
      </c>
      <c r="C77" s="184"/>
    </row>
    <row r="78" spans="1:3" s="277" customFormat="1" ht="12" customHeight="1" thickBot="1">
      <c r="A78" s="15" t="s">
        <v>306</v>
      </c>
      <c r="B78" s="177" t="s">
        <v>286</v>
      </c>
      <c r="C78" s="184"/>
    </row>
    <row r="79" spans="1:3" s="277" customFormat="1" ht="12" customHeight="1" thickBot="1">
      <c r="A79" s="554" t="s">
        <v>287</v>
      </c>
      <c r="B79" s="175" t="s">
        <v>307</v>
      </c>
      <c r="C79" s="180">
        <f>SUM(C80:C83)</f>
        <v>0</v>
      </c>
    </row>
    <row r="80" spans="1:3" s="277" customFormat="1" ht="12" customHeight="1">
      <c r="A80" s="282" t="s">
        <v>288</v>
      </c>
      <c r="B80" s="278" t="s">
        <v>289</v>
      </c>
      <c r="C80" s="184"/>
    </row>
    <row r="81" spans="1:3" s="277" customFormat="1" ht="12" customHeight="1">
      <c r="A81" s="283" t="s">
        <v>290</v>
      </c>
      <c r="B81" s="279" t="s">
        <v>291</v>
      </c>
      <c r="C81" s="184"/>
    </row>
    <row r="82" spans="1:3" s="277" customFormat="1" ht="12" customHeight="1">
      <c r="A82" s="283" t="s">
        <v>292</v>
      </c>
      <c r="B82" s="279" t="s">
        <v>293</v>
      </c>
      <c r="C82" s="184"/>
    </row>
    <row r="83" spans="1:3" s="277" customFormat="1" ht="12" customHeight="1" thickBot="1">
      <c r="A83" s="284" t="s">
        <v>294</v>
      </c>
      <c r="B83" s="177" t="s">
        <v>295</v>
      </c>
      <c r="C83" s="184"/>
    </row>
    <row r="84" spans="1:3" s="277" customFormat="1" ht="12" customHeight="1" thickBot="1">
      <c r="A84" s="554" t="s">
        <v>296</v>
      </c>
      <c r="B84" s="175" t="s">
        <v>518</v>
      </c>
      <c r="C84" s="319"/>
    </row>
    <row r="85" spans="1:3" s="277" customFormat="1" ht="13.5" customHeight="1" thickBot="1">
      <c r="A85" s="554" t="s">
        <v>298</v>
      </c>
      <c r="B85" s="175" t="s">
        <v>297</v>
      </c>
      <c r="C85" s="319"/>
    </row>
    <row r="86" spans="1:3" s="277" customFormat="1" ht="15.75" customHeight="1" thickBot="1">
      <c r="A86" s="554" t="s">
        <v>310</v>
      </c>
      <c r="B86" s="285" t="s">
        <v>519</v>
      </c>
      <c r="C86" s="185">
        <f>+C63+C67+C72+C75+C79+C85+C84</f>
        <v>150000</v>
      </c>
    </row>
    <row r="87" spans="1:3" s="277" customFormat="1" ht="16.5" customHeight="1" thickBot="1">
      <c r="A87" s="556" t="s">
        <v>520</v>
      </c>
      <c r="B87" s="286" t="s">
        <v>521</v>
      </c>
      <c r="C87" s="185">
        <f>+C62+C86</f>
        <v>505427</v>
      </c>
    </row>
    <row r="88" spans="1:3" s="277" customFormat="1" ht="83.25" customHeight="1">
      <c r="A88" s="4"/>
      <c r="B88" s="5"/>
      <c r="C88" s="186"/>
    </row>
    <row r="89" spans="1:3" ht="16.5" customHeight="1">
      <c r="A89" s="760" t="s">
        <v>47</v>
      </c>
      <c r="B89" s="760"/>
      <c r="C89" s="760"/>
    </row>
    <row r="90" spans="1:3" s="287" customFormat="1" ht="16.5" customHeight="1" thickBot="1">
      <c r="A90" s="761" t="s">
        <v>134</v>
      </c>
      <c r="B90" s="761"/>
      <c r="C90" s="93" t="s">
        <v>182</v>
      </c>
    </row>
    <row r="91" spans="1:3" ht="37.5" customHeight="1" thickBot="1">
      <c r="A91" s="22" t="s">
        <v>72</v>
      </c>
      <c r="B91" s="23" t="s">
        <v>48</v>
      </c>
      <c r="C91" s="39" t="str">
        <f>+C3</f>
        <v>2016. évi előirányzat</v>
      </c>
    </row>
    <row r="92" spans="1:3" s="276" customFormat="1" ht="12" customHeight="1" thickBot="1">
      <c r="A92" s="35" t="s">
        <v>505</v>
      </c>
      <c r="B92" s="36" t="s">
        <v>506</v>
      </c>
      <c r="C92" s="37" t="s">
        <v>507</v>
      </c>
    </row>
    <row r="93" spans="1:3" ht="12" customHeight="1" thickBot="1">
      <c r="A93" s="21" t="s">
        <v>18</v>
      </c>
      <c r="B93" s="29" t="s">
        <v>559</v>
      </c>
      <c r="C93" s="179">
        <f>C94+C95+C96+C97+C98+C111</f>
        <v>542884</v>
      </c>
    </row>
    <row r="94" spans="1:3" ht="12" customHeight="1">
      <c r="A94" s="16" t="s">
        <v>100</v>
      </c>
      <c r="B94" s="9" t="s">
        <v>49</v>
      </c>
      <c r="C94" s="728">
        <v>230338</v>
      </c>
    </row>
    <row r="95" spans="1:3" ht="12" customHeight="1">
      <c r="A95" s="13" t="s">
        <v>101</v>
      </c>
      <c r="B95" s="7" t="s">
        <v>154</v>
      </c>
      <c r="C95" s="727">
        <v>65766</v>
      </c>
    </row>
    <row r="96" spans="1:3" ht="12" customHeight="1">
      <c r="A96" s="13" t="s">
        <v>102</v>
      </c>
      <c r="B96" s="7" t="s">
        <v>129</v>
      </c>
      <c r="C96" s="729">
        <v>223197</v>
      </c>
    </row>
    <row r="97" spans="1:3" ht="12" customHeight="1">
      <c r="A97" s="13" t="s">
        <v>103</v>
      </c>
      <c r="B97" s="10" t="s">
        <v>155</v>
      </c>
      <c r="C97" s="267"/>
    </row>
    <row r="98" spans="1:3" ht="12" customHeight="1">
      <c r="A98" s="13" t="s">
        <v>114</v>
      </c>
      <c r="B98" s="18" t="s">
        <v>156</v>
      </c>
      <c r="C98" s="729">
        <v>23583</v>
      </c>
    </row>
    <row r="99" spans="1:3" ht="12" customHeight="1">
      <c r="A99" s="13" t="s">
        <v>104</v>
      </c>
      <c r="B99" s="7" t="s">
        <v>522</v>
      </c>
      <c r="C99" s="267"/>
    </row>
    <row r="100" spans="1:3" ht="12" customHeight="1">
      <c r="A100" s="13" t="s">
        <v>105</v>
      </c>
      <c r="B100" s="97" t="s">
        <v>523</v>
      </c>
      <c r="C100" s="267"/>
    </row>
    <row r="101" spans="1:3" ht="12" customHeight="1">
      <c r="A101" s="13" t="s">
        <v>115</v>
      </c>
      <c r="B101" s="97" t="s">
        <v>524</v>
      </c>
      <c r="C101" s="267"/>
    </row>
    <row r="102" spans="1:3" ht="12" customHeight="1">
      <c r="A102" s="13" t="s">
        <v>116</v>
      </c>
      <c r="B102" s="95" t="s">
        <v>313</v>
      </c>
      <c r="C102" s="267"/>
    </row>
    <row r="103" spans="1:3" ht="12" customHeight="1">
      <c r="A103" s="13" t="s">
        <v>117</v>
      </c>
      <c r="B103" s="96" t="s">
        <v>314</v>
      </c>
      <c r="C103" s="267"/>
    </row>
    <row r="104" spans="1:3" ht="12" customHeight="1">
      <c r="A104" s="13" t="s">
        <v>118</v>
      </c>
      <c r="B104" s="96" t="s">
        <v>315</v>
      </c>
      <c r="C104" s="267"/>
    </row>
    <row r="105" spans="1:3" ht="12" customHeight="1">
      <c r="A105" s="13" t="s">
        <v>120</v>
      </c>
      <c r="B105" s="95" t="s">
        <v>316</v>
      </c>
      <c r="C105" s="729">
        <v>9251</v>
      </c>
    </row>
    <row r="106" spans="1:3" ht="12" customHeight="1">
      <c r="A106" s="13" t="s">
        <v>157</v>
      </c>
      <c r="B106" s="95" t="s">
        <v>317</v>
      </c>
      <c r="C106" s="267"/>
    </row>
    <row r="107" spans="1:3" ht="12" customHeight="1">
      <c r="A107" s="13" t="s">
        <v>311</v>
      </c>
      <c r="B107" s="96" t="s">
        <v>318</v>
      </c>
      <c r="C107" s="267"/>
    </row>
    <row r="108" spans="1:3" ht="12" customHeight="1">
      <c r="A108" s="12" t="s">
        <v>312</v>
      </c>
      <c r="B108" s="97" t="s">
        <v>319</v>
      </c>
      <c r="C108" s="267"/>
    </row>
    <row r="109" spans="1:3" ht="12" customHeight="1">
      <c r="A109" s="13" t="s">
        <v>525</v>
      </c>
      <c r="B109" s="97" t="s">
        <v>320</v>
      </c>
      <c r="C109" s="267"/>
    </row>
    <row r="110" spans="1:3" ht="12" customHeight="1">
      <c r="A110" s="15" t="s">
        <v>526</v>
      </c>
      <c r="B110" s="97" t="s">
        <v>321</v>
      </c>
      <c r="C110" s="729">
        <v>14332</v>
      </c>
    </row>
    <row r="111" spans="1:3" ht="12" customHeight="1">
      <c r="A111" s="13" t="s">
        <v>527</v>
      </c>
      <c r="B111" s="10" t="s">
        <v>50</v>
      </c>
      <c r="C111" s="181"/>
    </row>
    <row r="112" spans="1:3" ht="12" customHeight="1">
      <c r="A112" s="13" t="s">
        <v>528</v>
      </c>
      <c r="B112" s="7" t="s">
        <v>529</v>
      </c>
      <c r="C112" s="181"/>
    </row>
    <row r="113" spans="1:3" ht="12" customHeight="1" thickBot="1">
      <c r="A113" s="17" t="s">
        <v>530</v>
      </c>
      <c r="B113" s="557" t="s">
        <v>531</v>
      </c>
      <c r="C113" s="187"/>
    </row>
    <row r="114" spans="1:3" ht="12" customHeight="1" thickBot="1">
      <c r="A114" s="558" t="s">
        <v>19</v>
      </c>
      <c r="B114" s="559" t="s">
        <v>322</v>
      </c>
      <c r="C114" s="560">
        <f>+C115+C117+C119</f>
        <v>7655</v>
      </c>
    </row>
    <row r="115" spans="1:3" ht="12" customHeight="1">
      <c r="A115" s="14" t="s">
        <v>106</v>
      </c>
      <c r="B115" s="7" t="s">
        <v>181</v>
      </c>
      <c r="C115" s="318">
        <v>7655</v>
      </c>
    </row>
    <row r="116" spans="1:3" ht="12" customHeight="1">
      <c r="A116" s="14" t="s">
        <v>107</v>
      </c>
      <c r="B116" s="11" t="s">
        <v>326</v>
      </c>
      <c r="C116" s="318"/>
    </row>
    <row r="117" spans="1:3" ht="12" customHeight="1">
      <c r="A117" s="14" t="s">
        <v>108</v>
      </c>
      <c r="B117" s="11" t="s">
        <v>158</v>
      </c>
      <c r="C117" s="184"/>
    </row>
    <row r="118" spans="1:3" ht="12" customHeight="1">
      <c r="A118" s="14" t="s">
        <v>109</v>
      </c>
      <c r="B118" s="11" t="s">
        <v>327</v>
      </c>
      <c r="C118" s="597"/>
    </row>
    <row r="119" spans="1:3" ht="12" customHeight="1">
      <c r="A119" s="14" t="s">
        <v>110</v>
      </c>
      <c r="B119" s="177" t="s">
        <v>184</v>
      </c>
      <c r="C119" s="597"/>
    </row>
    <row r="120" spans="1:3" ht="12" customHeight="1">
      <c r="A120" s="14" t="s">
        <v>119</v>
      </c>
      <c r="B120" s="176" t="s">
        <v>389</v>
      </c>
      <c r="C120" s="158"/>
    </row>
    <row r="121" spans="1:3" ht="12" customHeight="1">
      <c r="A121" s="14" t="s">
        <v>121</v>
      </c>
      <c r="B121" s="274" t="s">
        <v>332</v>
      </c>
      <c r="C121" s="158"/>
    </row>
    <row r="122" spans="1:3" ht="15.75">
      <c r="A122" s="14" t="s">
        <v>159</v>
      </c>
      <c r="B122" s="96" t="s">
        <v>315</v>
      </c>
      <c r="C122" s="158"/>
    </row>
    <row r="123" spans="1:3" ht="12" customHeight="1">
      <c r="A123" s="14" t="s">
        <v>160</v>
      </c>
      <c r="B123" s="96" t="s">
        <v>331</v>
      </c>
      <c r="C123" s="158"/>
    </row>
    <row r="124" spans="1:3" ht="12" customHeight="1">
      <c r="A124" s="14" t="s">
        <v>161</v>
      </c>
      <c r="B124" s="96" t="s">
        <v>330</v>
      </c>
      <c r="C124" s="158"/>
    </row>
    <row r="125" spans="1:3" ht="12" customHeight="1">
      <c r="A125" s="14" t="s">
        <v>323</v>
      </c>
      <c r="B125" s="96" t="s">
        <v>318</v>
      </c>
      <c r="C125" s="158"/>
    </row>
    <row r="126" spans="1:3" ht="12" customHeight="1">
      <c r="A126" s="14" t="s">
        <v>324</v>
      </c>
      <c r="B126" s="96" t="s">
        <v>329</v>
      </c>
      <c r="C126" s="158"/>
    </row>
    <row r="127" spans="1:3" ht="16.5" thickBot="1">
      <c r="A127" s="12" t="s">
        <v>325</v>
      </c>
      <c r="B127" s="96" t="s">
        <v>328</v>
      </c>
      <c r="C127" s="635"/>
    </row>
    <row r="128" spans="1:3" ht="12" customHeight="1" thickBot="1">
      <c r="A128" s="19" t="s">
        <v>20</v>
      </c>
      <c r="B128" s="91" t="s">
        <v>532</v>
      </c>
      <c r="C128" s="180">
        <f>+C93+C114</f>
        <v>550539</v>
      </c>
    </row>
    <row r="129" spans="1:3" ht="12" customHeight="1" thickBot="1">
      <c r="A129" s="19" t="s">
        <v>21</v>
      </c>
      <c r="B129" s="91" t="s">
        <v>533</v>
      </c>
      <c r="C129" s="180">
        <f>+C130+C131+C132</f>
        <v>103545</v>
      </c>
    </row>
    <row r="130" spans="1:3" ht="12" customHeight="1">
      <c r="A130" s="14" t="s">
        <v>223</v>
      </c>
      <c r="B130" s="11" t="s">
        <v>534</v>
      </c>
      <c r="C130" s="597">
        <v>3545</v>
      </c>
    </row>
    <row r="131" spans="1:3" ht="12" customHeight="1">
      <c r="A131" s="14" t="s">
        <v>226</v>
      </c>
      <c r="B131" s="11" t="s">
        <v>535</v>
      </c>
      <c r="C131" s="158">
        <v>100000</v>
      </c>
    </row>
    <row r="132" spans="1:3" ht="12" customHeight="1" thickBot="1">
      <c r="A132" s="12" t="s">
        <v>227</v>
      </c>
      <c r="B132" s="11" t="s">
        <v>536</v>
      </c>
      <c r="C132" s="158"/>
    </row>
    <row r="133" spans="1:3" ht="12" customHeight="1" thickBot="1">
      <c r="A133" s="19" t="s">
        <v>22</v>
      </c>
      <c r="B133" s="91" t="s">
        <v>537</v>
      </c>
      <c r="C133" s="180">
        <f>SUM(C134:C139)</f>
        <v>0</v>
      </c>
    </row>
    <row r="134" spans="1:3" ht="12" customHeight="1">
      <c r="A134" s="14" t="s">
        <v>93</v>
      </c>
      <c r="B134" s="8" t="s">
        <v>538</v>
      </c>
      <c r="C134" s="158"/>
    </row>
    <row r="135" spans="1:3" ht="12" customHeight="1">
      <c r="A135" s="14" t="s">
        <v>94</v>
      </c>
      <c r="B135" s="8" t="s">
        <v>539</v>
      </c>
      <c r="C135" s="158"/>
    </row>
    <row r="136" spans="1:3" ht="12" customHeight="1">
      <c r="A136" s="14" t="s">
        <v>95</v>
      </c>
      <c r="B136" s="8" t="s">
        <v>540</v>
      </c>
      <c r="C136" s="158"/>
    </row>
    <row r="137" spans="1:3" ht="12" customHeight="1">
      <c r="A137" s="14" t="s">
        <v>146</v>
      </c>
      <c r="B137" s="8" t="s">
        <v>541</v>
      </c>
      <c r="C137" s="158"/>
    </row>
    <row r="138" spans="1:3" ht="12" customHeight="1">
      <c r="A138" s="14" t="s">
        <v>147</v>
      </c>
      <c r="B138" s="8" t="s">
        <v>542</v>
      </c>
      <c r="C138" s="158"/>
    </row>
    <row r="139" spans="1:3" ht="12" customHeight="1" thickBot="1">
      <c r="A139" s="12" t="s">
        <v>148</v>
      </c>
      <c r="B139" s="8" t="s">
        <v>543</v>
      </c>
      <c r="C139" s="158"/>
    </row>
    <row r="140" spans="1:3" ht="12" customHeight="1" thickBot="1">
      <c r="A140" s="19" t="s">
        <v>23</v>
      </c>
      <c r="B140" s="91" t="s">
        <v>544</v>
      </c>
      <c r="C140" s="185">
        <f>+C141+C142+C143+C144</f>
        <v>0</v>
      </c>
    </row>
    <row r="141" spans="1:3" ht="12" customHeight="1">
      <c r="A141" s="14" t="s">
        <v>96</v>
      </c>
      <c r="B141" s="8" t="s">
        <v>333</v>
      </c>
      <c r="C141" s="158"/>
    </row>
    <row r="142" spans="1:3" ht="12" customHeight="1">
      <c r="A142" s="14" t="s">
        <v>97</v>
      </c>
      <c r="B142" s="8" t="s">
        <v>334</v>
      </c>
      <c r="C142" s="158"/>
    </row>
    <row r="143" spans="1:3" ht="12" customHeight="1">
      <c r="A143" s="14" t="s">
        <v>247</v>
      </c>
      <c r="B143" s="8" t="s">
        <v>545</v>
      </c>
      <c r="C143" s="158"/>
    </row>
    <row r="144" spans="1:3" ht="12" customHeight="1" thickBot="1">
      <c r="A144" s="12" t="s">
        <v>248</v>
      </c>
      <c r="B144" s="6" t="s">
        <v>352</v>
      </c>
      <c r="C144" s="158"/>
    </row>
    <row r="145" spans="1:3" ht="12" customHeight="1" thickBot="1">
      <c r="A145" s="19" t="s">
        <v>24</v>
      </c>
      <c r="B145" s="91" t="s">
        <v>546</v>
      </c>
      <c r="C145" s="188">
        <f>SUM(C146:C150)</f>
        <v>0</v>
      </c>
    </row>
    <row r="146" spans="1:3" ht="12" customHeight="1">
      <c r="A146" s="14" t="s">
        <v>98</v>
      </c>
      <c r="B146" s="8" t="s">
        <v>547</v>
      </c>
      <c r="C146" s="158"/>
    </row>
    <row r="147" spans="1:3" ht="12" customHeight="1">
      <c r="A147" s="14" t="s">
        <v>99</v>
      </c>
      <c r="B147" s="8" t="s">
        <v>548</v>
      </c>
      <c r="C147" s="158"/>
    </row>
    <row r="148" spans="1:3" ht="12" customHeight="1">
      <c r="A148" s="14" t="s">
        <v>259</v>
      </c>
      <c r="B148" s="8" t="s">
        <v>549</v>
      </c>
      <c r="C148" s="158"/>
    </row>
    <row r="149" spans="1:3" ht="12" customHeight="1">
      <c r="A149" s="14" t="s">
        <v>260</v>
      </c>
      <c r="B149" s="8" t="s">
        <v>550</v>
      </c>
      <c r="C149" s="158"/>
    </row>
    <row r="150" spans="1:3" ht="12" customHeight="1" thickBot="1">
      <c r="A150" s="14" t="s">
        <v>551</v>
      </c>
      <c r="B150" s="8" t="s">
        <v>552</v>
      </c>
      <c r="C150" s="158"/>
    </row>
    <row r="151" spans="1:3" ht="12" customHeight="1" thickBot="1">
      <c r="A151" s="19" t="s">
        <v>25</v>
      </c>
      <c r="B151" s="91" t="s">
        <v>553</v>
      </c>
      <c r="C151" s="561"/>
    </row>
    <row r="152" spans="1:3" ht="12" customHeight="1" thickBot="1">
      <c r="A152" s="19" t="s">
        <v>26</v>
      </c>
      <c r="B152" s="91" t="s">
        <v>554</v>
      </c>
      <c r="C152" s="561"/>
    </row>
    <row r="153" spans="1:9" ht="15" customHeight="1" thickBot="1">
      <c r="A153" s="19" t="s">
        <v>27</v>
      </c>
      <c r="B153" s="91" t="s">
        <v>555</v>
      </c>
      <c r="C153" s="288">
        <f>+C129+C133+C140+C145+C151+C152</f>
        <v>103545</v>
      </c>
      <c r="F153" s="289"/>
      <c r="G153" s="290"/>
      <c r="H153" s="290"/>
      <c r="I153" s="290"/>
    </row>
    <row r="154" spans="1:3" s="277" customFormat="1" ht="12.75" customHeight="1" thickBot="1">
      <c r="A154" s="178" t="s">
        <v>28</v>
      </c>
      <c r="B154" s="258" t="s">
        <v>556</v>
      </c>
      <c r="C154" s="288">
        <f>+C128+C153</f>
        <v>654084</v>
      </c>
    </row>
    <row r="155" ht="7.5" customHeight="1"/>
    <row r="156" spans="1:3" ht="15.75">
      <c r="A156" s="762" t="s">
        <v>335</v>
      </c>
      <c r="B156" s="762"/>
      <c r="C156" s="762"/>
    </row>
    <row r="157" spans="1:3" ht="15" customHeight="1" thickBot="1">
      <c r="A157" s="759" t="s">
        <v>135</v>
      </c>
      <c r="B157" s="759"/>
      <c r="C157" s="189" t="s">
        <v>182</v>
      </c>
    </row>
    <row r="158" spans="1:4" ht="13.5" customHeight="1" thickBot="1">
      <c r="A158" s="19">
        <v>1</v>
      </c>
      <c r="B158" s="28" t="s">
        <v>557</v>
      </c>
      <c r="C158" s="180">
        <f>+C62-C128</f>
        <v>-195112</v>
      </c>
      <c r="D158" s="291"/>
    </row>
    <row r="159" spans="1:3" ht="27.75" customHeight="1" thickBot="1">
      <c r="A159" s="19" t="s">
        <v>19</v>
      </c>
      <c r="B159" s="28" t="s">
        <v>558</v>
      </c>
      <c r="C159" s="180">
        <f>+C86-C153</f>
        <v>46455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18/2016.(VI.27.) 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C41"/>
  <sheetViews>
    <sheetView workbookViewId="0" topLeftCell="A1">
      <selection activeCell="C4" sqref="C4"/>
    </sheetView>
  </sheetViews>
  <sheetFormatPr defaultColWidth="9.00390625" defaultRowHeight="12.75"/>
  <cols>
    <col min="1" max="1" width="60.125" style="425" customWidth="1"/>
    <col min="2" max="2" width="48.875" style="429" customWidth="1"/>
    <col min="3" max="3" width="16.50390625" style="425" bestFit="1" customWidth="1"/>
    <col min="4" max="16384" width="10.625" style="425" customWidth="1"/>
  </cols>
  <sheetData>
    <row r="1" spans="1:2" ht="12.75">
      <c r="A1" s="805" t="s">
        <v>757</v>
      </c>
      <c r="B1" s="805"/>
    </row>
    <row r="2" spans="1:2" ht="17.25" customHeight="1">
      <c r="A2" s="426"/>
      <c r="B2" s="589"/>
    </row>
    <row r="3" spans="1:2" ht="42" customHeight="1">
      <c r="A3" s="809" t="s">
        <v>635</v>
      </c>
      <c r="B3" s="809"/>
    </row>
    <row r="4" spans="1:2" ht="33" customHeight="1" thickBot="1">
      <c r="A4" s="427"/>
      <c r="B4" s="254" t="s">
        <v>13</v>
      </c>
    </row>
    <row r="5" spans="1:2" ht="12.75">
      <c r="A5" s="806" t="s">
        <v>65</v>
      </c>
      <c r="B5" s="806" t="s">
        <v>636</v>
      </c>
    </row>
    <row r="6" spans="1:2" ht="12.75">
      <c r="A6" s="807"/>
      <c r="B6" s="807"/>
    </row>
    <row r="7" spans="1:2" ht="13.5" thickBot="1">
      <c r="A7" s="807"/>
      <c r="B7" s="808"/>
    </row>
    <row r="8" spans="1:2" ht="23.25" customHeight="1" thickBot="1">
      <c r="A8" s="174" t="s">
        <v>52</v>
      </c>
      <c r="B8" s="428"/>
    </row>
    <row r="9" spans="1:2" ht="24" customHeight="1">
      <c r="A9" s="430"/>
      <c r="B9" s="439"/>
    </row>
    <row r="10" spans="1:2" ht="18" customHeight="1">
      <c r="A10" s="431" t="s">
        <v>427</v>
      </c>
      <c r="B10" s="651">
        <v>150040800</v>
      </c>
    </row>
    <row r="11" spans="1:2" ht="39" customHeight="1">
      <c r="A11" s="432" t="s">
        <v>428</v>
      </c>
      <c r="B11" s="652">
        <v>73336490</v>
      </c>
    </row>
    <row r="12" spans="1:2" ht="39" customHeight="1">
      <c r="A12" s="432" t="s">
        <v>429</v>
      </c>
      <c r="B12" s="653">
        <v>17077340</v>
      </c>
    </row>
    <row r="13" spans="1:2" ht="39" customHeight="1">
      <c r="A13" s="432" t="s">
        <v>430</v>
      </c>
      <c r="B13" s="653">
        <v>35400000</v>
      </c>
    </row>
    <row r="14" spans="1:2" ht="39" customHeight="1">
      <c r="A14" s="432" t="s">
        <v>431</v>
      </c>
      <c r="B14" s="653">
        <v>100000</v>
      </c>
    </row>
    <row r="15" spans="1:2" ht="39" customHeight="1">
      <c r="A15" s="432" t="s">
        <v>432</v>
      </c>
      <c r="B15" s="653">
        <v>20759150</v>
      </c>
    </row>
    <row r="16" spans="1:2" ht="39" customHeight="1">
      <c r="A16" s="432" t="s">
        <v>433</v>
      </c>
      <c r="B16" s="653">
        <v>7297912</v>
      </c>
    </row>
    <row r="17" spans="1:2" ht="39" customHeight="1">
      <c r="A17" s="432" t="s">
        <v>443</v>
      </c>
      <c r="B17" s="653">
        <v>135150</v>
      </c>
    </row>
    <row r="18" spans="1:2" ht="39" customHeight="1">
      <c r="A18" s="433" t="s">
        <v>600</v>
      </c>
      <c r="B18" s="590">
        <f>SUM(B10+B11+B16+B17)</f>
        <v>230810352</v>
      </c>
    </row>
    <row r="19" spans="1:2" ht="39" customHeight="1">
      <c r="A19" s="432" t="s">
        <v>640</v>
      </c>
      <c r="B19" s="658">
        <v>1177260</v>
      </c>
    </row>
    <row r="20" spans="1:2" ht="39" customHeight="1">
      <c r="A20" s="433" t="s">
        <v>641</v>
      </c>
      <c r="B20" s="590">
        <f>SUM(B18:B19)</f>
        <v>231987612</v>
      </c>
    </row>
    <row r="21" spans="1:2" ht="36" customHeight="1">
      <c r="A21" s="434" t="s">
        <v>434</v>
      </c>
      <c r="B21" s="653">
        <v>172713600</v>
      </c>
    </row>
    <row r="22" spans="1:2" ht="30.75" customHeight="1">
      <c r="A22" s="435" t="s">
        <v>435</v>
      </c>
      <c r="B22" s="653">
        <v>28426667</v>
      </c>
    </row>
    <row r="23" spans="1:2" ht="30.75" customHeight="1">
      <c r="A23" s="434" t="s">
        <v>639</v>
      </c>
      <c r="B23" s="653">
        <v>8807500</v>
      </c>
    </row>
    <row r="24" spans="1:2" ht="30.75" customHeight="1">
      <c r="A24" s="434" t="s">
        <v>642</v>
      </c>
      <c r="B24" s="653">
        <v>7936910</v>
      </c>
    </row>
    <row r="25" spans="1:2" ht="31.5" customHeight="1">
      <c r="A25" s="436" t="s">
        <v>436</v>
      </c>
      <c r="B25" s="590">
        <f>SUM(B21:B24)</f>
        <v>217884677</v>
      </c>
    </row>
    <row r="26" spans="1:2" ht="31.5" customHeight="1">
      <c r="A26" s="591" t="s">
        <v>601</v>
      </c>
      <c r="B26" s="653">
        <v>106867641</v>
      </c>
    </row>
    <row r="27" spans="1:2" ht="28.5" customHeight="1">
      <c r="A27" s="437" t="s">
        <v>437</v>
      </c>
      <c r="B27" s="653">
        <v>63866750</v>
      </c>
    </row>
    <row r="28" spans="1:3" ht="60" customHeight="1">
      <c r="A28" s="654" t="s">
        <v>637</v>
      </c>
      <c r="B28" s="653">
        <v>132728440</v>
      </c>
      <c r="C28" s="429"/>
    </row>
    <row r="29" spans="1:2" ht="23.25" customHeight="1">
      <c r="A29" s="435" t="s">
        <v>438</v>
      </c>
      <c r="B29" s="653">
        <v>46136640</v>
      </c>
    </row>
    <row r="30" spans="1:2" ht="20.25" customHeight="1">
      <c r="A30" s="437" t="s">
        <v>439</v>
      </c>
      <c r="B30" s="653">
        <v>77502292</v>
      </c>
    </row>
    <row r="31" spans="1:2" ht="26.25" customHeight="1">
      <c r="A31" s="438" t="s">
        <v>0</v>
      </c>
      <c r="B31" s="653">
        <v>43662570</v>
      </c>
    </row>
    <row r="32" spans="1:2" ht="26.25" customHeight="1">
      <c r="A32" s="438" t="s">
        <v>1</v>
      </c>
      <c r="B32" s="653">
        <v>3017520</v>
      </c>
    </row>
    <row r="33" spans="1:3" ht="34.5" customHeight="1">
      <c r="A33" s="436" t="s">
        <v>440</v>
      </c>
      <c r="B33" s="440">
        <f>SUM(B26+B27+B28+B29+B30+B31+B32)</f>
        <v>473781853</v>
      </c>
      <c r="C33" s="592"/>
    </row>
    <row r="34" spans="1:3" ht="24.75" customHeight="1">
      <c r="A34" s="655" t="s">
        <v>638</v>
      </c>
      <c r="B34" s="619">
        <v>15562200</v>
      </c>
      <c r="C34" s="592"/>
    </row>
    <row r="35" spans="1:2" ht="27.75" customHeight="1">
      <c r="A35" s="656" t="s">
        <v>441</v>
      </c>
      <c r="B35" s="726">
        <v>26942276</v>
      </c>
    </row>
    <row r="36" spans="1:2" ht="30" customHeight="1">
      <c r="A36" s="698" t="s">
        <v>442</v>
      </c>
      <c r="B36" s="723">
        <v>10629000</v>
      </c>
    </row>
    <row r="37" spans="1:2" ht="31.5" customHeight="1">
      <c r="A37" s="657" t="s">
        <v>2</v>
      </c>
      <c r="B37" s="724">
        <v>16313276</v>
      </c>
    </row>
    <row r="38" spans="1:2" ht="31.5" customHeight="1">
      <c r="A38" s="434" t="s">
        <v>733</v>
      </c>
      <c r="B38" s="751">
        <v>4185790</v>
      </c>
    </row>
    <row r="39" spans="1:2" ht="31.5" customHeight="1">
      <c r="A39" s="434" t="s">
        <v>734</v>
      </c>
      <c r="B39" s="725">
        <v>10156012</v>
      </c>
    </row>
    <row r="40" spans="1:2" ht="31.5" customHeight="1">
      <c r="A40" s="434" t="s">
        <v>735</v>
      </c>
      <c r="B40" s="751">
        <v>12738099</v>
      </c>
    </row>
    <row r="41" spans="1:2" ht="19.5" thickBot="1">
      <c r="A41" s="620" t="s">
        <v>53</v>
      </c>
      <c r="B41" s="621">
        <f>SUM(B20+B25+B33+B34+B35+B38+B39+B40)</f>
        <v>993238519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F42"/>
  <sheetViews>
    <sheetView workbookViewId="0" topLeftCell="A1">
      <selection activeCell="I38" sqref="I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13" t="s">
        <v>671</v>
      </c>
      <c r="B1" s="813"/>
      <c r="C1" s="813"/>
      <c r="D1" s="813"/>
    </row>
    <row r="2" spans="1:4" ht="17.25" customHeight="1">
      <c r="A2" s="253"/>
      <c r="B2" s="253"/>
      <c r="C2" s="253"/>
      <c r="D2" s="253"/>
    </row>
    <row r="3" spans="1:4" ht="13.5" thickBot="1">
      <c r="A3" s="126"/>
      <c r="B3" s="126"/>
      <c r="C3" s="810" t="s">
        <v>504</v>
      </c>
      <c r="D3" s="810"/>
    </row>
    <row r="4" spans="1:4" ht="42.75" customHeight="1" thickBot="1">
      <c r="A4" s="255" t="s">
        <v>72</v>
      </c>
      <c r="B4" s="256" t="s">
        <v>122</v>
      </c>
      <c r="C4" s="256" t="s">
        <v>123</v>
      </c>
      <c r="D4" s="257" t="s">
        <v>14</v>
      </c>
    </row>
    <row r="5" spans="1:6" ht="15.75" customHeight="1">
      <c r="A5" s="127" t="s">
        <v>18</v>
      </c>
      <c r="B5" s="30" t="s">
        <v>444</v>
      </c>
      <c r="C5" s="441" t="s">
        <v>445</v>
      </c>
      <c r="D5" s="31">
        <v>5000</v>
      </c>
      <c r="E5" s="44"/>
      <c r="F5" s="44"/>
    </row>
    <row r="6" spans="1:6" ht="15.75" customHeight="1">
      <c r="A6" s="128" t="s">
        <v>19</v>
      </c>
      <c r="B6" s="32" t="s">
        <v>446</v>
      </c>
      <c r="C6" s="34" t="s">
        <v>445</v>
      </c>
      <c r="D6" s="33">
        <v>1500</v>
      </c>
      <c r="E6" s="44"/>
      <c r="F6" s="44"/>
    </row>
    <row r="7" spans="1:6" ht="15.75" customHeight="1">
      <c r="A7" s="128" t="s">
        <v>20</v>
      </c>
      <c r="B7" s="32" t="s">
        <v>447</v>
      </c>
      <c r="C7" s="34" t="s">
        <v>445</v>
      </c>
      <c r="D7" s="33">
        <v>500</v>
      </c>
      <c r="E7" s="44"/>
      <c r="F7" s="44"/>
    </row>
    <row r="8" spans="1:6" ht="15.75" customHeight="1">
      <c r="A8" s="128" t="s">
        <v>21</v>
      </c>
      <c r="B8" s="32" t="s">
        <v>448</v>
      </c>
      <c r="C8" s="32" t="s">
        <v>445</v>
      </c>
      <c r="D8" s="752">
        <v>5500</v>
      </c>
      <c r="E8" s="44"/>
      <c r="F8" s="44"/>
    </row>
    <row r="9" spans="1:6" ht="15.75" customHeight="1">
      <c r="A9" s="128" t="s">
        <v>22</v>
      </c>
      <c r="B9" s="32" t="s">
        <v>449</v>
      </c>
      <c r="C9" s="443" t="s">
        <v>445</v>
      </c>
      <c r="D9" s="33">
        <v>200</v>
      </c>
      <c r="E9" s="44"/>
      <c r="F9" s="44"/>
    </row>
    <row r="10" spans="1:6" ht="15.75" customHeight="1">
      <c r="A10" s="128" t="s">
        <v>23</v>
      </c>
      <c r="B10" s="32" t="s">
        <v>450</v>
      </c>
      <c r="C10" s="32" t="s">
        <v>445</v>
      </c>
      <c r="D10" s="33">
        <v>800</v>
      </c>
      <c r="E10" s="44"/>
      <c r="F10" s="44"/>
    </row>
    <row r="11" spans="1:6" ht="15.75" customHeight="1">
      <c r="A11" s="128" t="s">
        <v>24</v>
      </c>
      <c r="B11" s="32" t="s">
        <v>451</v>
      </c>
      <c r="C11" s="442" t="s">
        <v>445</v>
      </c>
      <c r="D11" s="33">
        <v>50</v>
      </c>
      <c r="E11" s="44"/>
      <c r="F11" s="44"/>
    </row>
    <row r="12" spans="1:6" ht="15.75" customHeight="1">
      <c r="A12" s="128" t="s">
        <v>25</v>
      </c>
      <c r="B12" s="32" t="s">
        <v>646</v>
      </c>
      <c r="C12" s="442" t="s">
        <v>445</v>
      </c>
      <c r="D12" s="33">
        <v>289</v>
      </c>
      <c r="E12" s="44"/>
      <c r="F12" s="44"/>
    </row>
    <row r="13" spans="1:6" ht="15.75" customHeight="1">
      <c r="A13" s="128" t="s">
        <v>26</v>
      </c>
      <c r="B13" s="32" t="s">
        <v>452</v>
      </c>
      <c r="C13" s="442" t="s">
        <v>445</v>
      </c>
      <c r="D13" s="33">
        <v>50</v>
      </c>
      <c r="E13" s="44"/>
      <c r="F13" s="44"/>
    </row>
    <row r="14" spans="1:6" ht="15.75" customHeight="1">
      <c r="A14" s="128" t="s">
        <v>27</v>
      </c>
      <c r="B14" s="32" t="s">
        <v>501</v>
      </c>
      <c r="C14" s="442" t="s">
        <v>445</v>
      </c>
      <c r="D14" s="33">
        <v>8765</v>
      </c>
      <c r="E14" s="44"/>
      <c r="F14" s="44"/>
    </row>
    <row r="15" spans="1:6" ht="15.75" customHeight="1">
      <c r="A15" s="128" t="s">
        <v>28</v>
      </c>
      <c r="B15" s="32" t="s">
        <v>718</v>
      </c>
      <c r="C15" s="442" t="s">
        <v>445</v>
      </c>
      <c r="D15" s="33">
        <v>192</v>
      </c>
      <c r="E15" s="44"/>
      <c r="F15" s="44"/>
    </row>
    <row r="16" spans="1:6" ht="15.75" customHeight="1">
      <c r="A16" s="128" t="s">
        <v>29</v>
      </c>
      <c r="B16" s="32" t="s">
        <v>501</v>
      </c>
      <c r="C16" s="32" t="s">
        <v>453</v>
      </c>
      <c r="D16" s="33">
        <v>4435</v>
      </c>
      <c r="E16" s="44"/>
      <c r="F16" s="44"/>
    </row>
    <row r="17" spans="1:6" ht="15.75" customHeight="1">
      <c r="A17" s="128" t="s">
        <v>30</v>
      </c>
      <c r="B17" s="32" t="s">
        <v>718</v>
      </c>
      <c r="C17" s="32" t="s">
        <v>453</v>
      </c>
      <c r="D17" s="33">
        <v>5743</v>
      </c>
      <c r="E17" s="44"/>
      <c r="F17" s="44"/>
    </row>
    <row r="18" spans="1:6" ht="15.75" customHeight="1">
      <c r="A18" s="128" t="s">
        <v>31</v>
      </c>
      <c r="B18" s="32" t="s">
        <v>454</v>
      </c>
      <c r="C18" s="32" t="s">
        <v>445</v>
      </c>
      <c r="D18" s="33">
        <v>9145</v>
      </c>
      <c r="E18" s="44"/>
      <c r="F18" s="593"/>
    </row>
    <row r="19" spans="1:6" ht="15.75" customHeight="1">
      <c r="A19" s="128" t="s">
        <v>32</v>
      </c>
      <c r="B19" s="32" t="s">
        <v>455</v>
      </c>
      <c r="C19" s="32" t="s">
        <v>445</v>
      </c>
      <c r="D19" s="33">
        <v>104040</v>
      </c>
      <c r="E19" s="44"/>
      <c r="F19" s="44"/>
    </row>
    <row r="20" spans="1:6" ht="15.75" customHeight="1">
      <c r="A20" s="128" t="s">
        <v>33</v>
      </c>
      <c r="B20" s="32" t="s">
        <v>456</v>
      </c>
      <c r="C20" s="32" t="s">
        <v>445</v>
      </c>
      <c r="D20" s="33"/>
      <c r="E20" s="44"/>
      <c r="F20" s="44"/>
    </row>
    <row r="21" spans="1:4" ht="15.75" customHeight="1">
      <c r="A21" s="128" t="s">
        <v>34</v>
      </c>
      <c r="B21" s="32" t="s">
        <v>644</v>
      </c>
      <c r="C21" s="32" t="s">
        <v>445</v>
      </c>
      <c r="D21" s="33">
        <v>373</v>
      </c>
    </row>
    <row r="22" spans="1:4" ht="15.75" customHeight="1">
      <c r="A22" s="128" t="s">
        <v>35</v>
      </c>
      <c r="B22" s="32" t="s">
        <v>629</v>
      </c>
      <c r="C22" s="32" t="s">
        <v>445</v>
      </c>
      <c r="D22" s="752">
        <v>225</v>
      </c>
    </row>
    <row r="23" spans="1:4" ht="15.75" customHeight="1">
      <c r="A23" s="128" t="s">
        <v>36</v>
      </c>
      <c r="B23" s="32" t="s">
        <v>643</v>
      </c>
      <c r="C23" s="32" t="s">
        <v>445</v>
      </c>
      <c r="D23" s="33">
        <v>500</v>
      </c>
    </row>
    <row r="24" spans="1:4" ht="15.75" customHeight="1">
      <c r="A24" s="128" t="s">
        <v>37</v>
      </c>
      <c r="B24" s="32" t="s">
        <v>645</v>
      </c>
      <c r="C24" s="32" t="s">
        <v>445</v>
      </c>
      <c r="D24" s="33"/>
    </row>
    <row r="25" spans="1:4" ht="15.75" customHeight="1">
      <c r="A25" s="128" t="s">
        <v>38</v>
      </c>
      <c r="B25" s="32" t="s">
        <v>719</v>
      </c>
      <c r="C25" s="32" t="s">
        <v>445</v>
      </c>
      <c r="D25" s="753">
        <v>18914</v>
      </c>
    </row>
    <row r="26" spans="1:4" ht="15.75" customHeight="1">
      <c r="A26" s="128" t="s">
        <v>39</v>
      </c>
      <c r="B26" s="32" t="s">
        <v>720</v>
      </c>
      <c r="C26" s="32" t="s">
        <v>445</v>
      </c>
      <c r="D26" s="62">
        <v>26</v>
      </c>
    </row>
    <row r="27" spans="1:4" ht="15.75" customHeight="1">
      <c r="A27" s="128" t="s">
        <v>40</v>
      </c>
      <c r="B27" s="32" t="s">
        <v>721</v>
      </c>
      <c r="C27" s="32" t="s">
        <v>722</v>
      </c>
      <c r="D27" s="62">
        <v>7538</v>
      </c>
    </row>
    <row r="28" spans="1:4" ht="15.75" customHeight="1">
      <c r="A28" s="128" t="s">
        <v>41</v>
      </c>
      <c r="B28" s="32" t="s">
        <v>736</v>
      </c>
      <c r="C28" s="32" t="s">
        <v>445</v>
      </c>
      <c r="D28" s="62">
        <v>62</v>
      </c>
    </row>
    <row r="29" spans="1:4" ht="15.75" customHeight="1">
      <c r="A29" s="128" t="s">
        <v>42</v>
      </c>
      <c r="B29" s="32" t="s">
        <v>737</v>
      </c>
      <c r="C29" s="32" t="s">
        <v>445</v>
      </c>
      <c r="D29" s="62">
        <v>62</v>
      </c>
    </row>
    <row r="30" spans="1:4" ht="15.75" customHeight="1">
      <c r="A30" s="128" t="s">
        <v>43</v>
      </c>
      <c r="B30" s="32" t="s">
        <v>738</v>
      </c>
      <c r="C30" s="32" t="s">
        <v>445</v>
      </c>
      <c r="D30" s="62">
        <v>63</v>
      </c>
    </row>
    <row r="31" spans="1:4" ht="15.75" customHeight="1">
      <c r="A31" s="128" t="s">
        <v>44</v>
      </c>
      <c r="B31" s="32" t="s">
        <v>739</v>
      </c>
      <c r="C31" s="32" t="s">
        <v>445</v>
      </c>
      <c r="D31" s="62">
        <v>4597</v>
      </c>
    </row>
    <row r="32" spans="1:4" ht="15.75" customHeight="1">
      <c r="A32" s="128" t="s">
        <v>45</v>
      </c>
      <c r="B32" s="32" t="s">
        <v>740</v>
      </c>
      <c r="C32" s="32" t="s">
        <v>445</v>
      </c>
      <c r="D32" s="62">
        <v>181</v>
      </c>
    </row>
    <row r="33" spans="1:4" ht="15.75" customHeight="1">
      <c r="A33" s="128" t="s">
        <v>46</v>
      </c>
      <c r="B33" s="32" t="s">
        <v>741</v>
      </c>
      <c r="C33" s="32" t="s">
        <v>453</v>
      </c>
      <c r="D33" s="62">
        <v>167</v>
      </c>
    </row>
    <row r="34" spans="1:4" ht="15.75" customHeight="1">
      <c r="A34" s="128" t="s">
        <v>124</v>
      </c>
      <c r="B34" s="32" t="s">
        <v>749</v>
      </c>
      <c r="C34" s="32" t="s">
        <v>445</v>
      </c>
      <c r="D34" s="62">
        <v>80</v>
      </c>
    </row>
    <row r="35" spans="1:4" ht="15.75" customHeight="1">
      <c r="A35" s="128" t="s">
        <v>125</v>
      </c>
      <c r="B35" s="754" t="s">
        <v>756</v>
      </c>
      <c r="C35" s="754" t="s">
        <v>722</v>
      </c>
      <c r="D35" s="753">
        <v>1713</v>
      </c>
    </row>
    <row r="36" spans="1:4" ht="15.75" customHeight="1">
      <c r="A36" s="128" t="s">
        <v>126</v>
      </c>
      <c r="B36" s="659"/>
      <c r="C36" s="32"/>
      <c r="D36" s="62"/>
    </row>
    <row r="37" spans="1:4" ht="15.75" customHeight="1">
      <c r="A37" s="128" t="s">
        <v>127</v>
      </c>
      <c r="B37" s="659"/>
      <c r="C37" s="32"/>
      <c r="D37" s="62"/>
    </row>
    <row r="38" spans="1:4" ht="15.75" customHeight="1">
      <c r="A38" s="128" t="s">
        <v>672</v>
      </c>
      <c r="B38" s="659"/>
      <c r="C38" s="32"/>
      <c r="D38" s="62"/>
    </row>
    <row r="39" spans="1:4" ht="15.75" customHeight="1">
      <c r="A39" s="128" t="s">
        <v>673</v>
      </c>
      <c r="B39" s="659"/>
      <c r="C39" s="32"/>
      <c r="D39" s="62"/>
    </row>
    <row r="40" spans="1:4" ht="15.75" customHeight="1">
      <c r="A40" s="128" t="s">
        <v>674</v>
      </c>
      <c r="B40" s="32"/>
      <c r="C40" s="32"/>
      <c r="D40" s="62"/>
    </row>
    <row r="41" spans="1:4" ht="15.75" customHeight="1" thickBot="1">
      <c r="A41" s="128" t="s">
        <v>675</v>
      </c>
      <c r="B41" s="32"/>
      <c r="C41" s="32"/>
      <c r="D41" s="62"/>
    </row>
    <row r="42" spans="1:4" ht="15.75" customHeight="1" thickBot="1">
      <c r="A42" s="811" t="s">
        <v>53</v>
      </c>
      <c r="B42" s="812"/>
      <c r="C42" s="129"/>
      <c r="D42" s="130">
        <f>SUM(D5:D41)</f>
        <v>180710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31. melléklet a  18/2016.(VI.27.) önkormányzati rendelethez TÁJÉKOZTATÓ TÁBLA 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47">
    <pageSetUpPr fitToPage="1"/>
  </sheetPr>
  <dimension ref="A1:GL58"/>
  <sheetViews>
    <sheetView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1" sqref="N51"/>
    </sheetView>
  </sheetViews>
  <sheetFormatPr defaultColWidth="10.625" defaultRowHeight="12.75"/>
  <cols>
    <col min="1" max="1" width="42.375" style="446" customWidth="1"/>
    <col min="2" max="3" width="9.50390625" style="447" customWidth="1"/>
    <col min="4" max="4" width="9.375" style="447" bestFit="1" customWidth="1"/>
    <col min="5" max="6" width="9.50390625" style="447" customWidth="1"/>
    <col min="7" max="7" width="9.50390625" style="448" customWidth="1"/>
    <col min="8" max="8" width="1.12109375" style="448" customWidth="1"/>
    <col min="9" max="13" width="9.50390625" style="446" customWidth="1"/>
    <col min="14" max="14" width="9.50390625" style="449" customWidth="1"/>
    <col min="15" max="16384" width="10.625" style="446" customWidth="1"/>
  </cols>
  <sheetData>
    <row r="1" spans="10:13" ht="12.75">
      <c r="J1" s="815"/>
      <c r="K1" s="815"/>
      <c r="L1" s="815"/>
      <c r="M1" s="815"/>
    </row>
    <row r="2" spans="1:14" ht="12.75">
      <c r="A2" s="450"/>
      <c r="E2" s="627"/>
      <c r="I2" s="450"/>
      <c r="J2" s="814"/>
      <c r="K2" s="814"/>
      <c r="L2" s="814"/>
      <c r="M2" s="814"/>
      <c r="N2" s="451"/>
    </row>
    <row r="3" spans="1:14" ht="17.25" customHeight="1">
      <c r="A3" s="452" t="s">
        <v>647</v>
      </c>
      <c r="B3" s="453"/>
      <c r="C3" s="453"/>
      <c r="D3" s="453"/>
      <c r="E3" s="453"/>
      <c r="F3" s="453"/>
      <c r="G3" s="454"/>
      <c r="H3" s="454"/>
      <c r="I3" s="455"/>
      <c r="J3" s="455"/>
      <c r="K3" s="455"/>
      <c r="L3" s="455"/>
      <c r="M3" s="455"/>
      <c r="N3" s="456"/>
    </row>
    <row r="4" spans="1:14" ht="19.5">
      <c r="A4" s="457" t="s">
        <v>457</v>
      </c>
      <c r="B4" s="453"/>
      <c r="C4" s="453"/>
      <c r="D4" s="453"/>
      <c r="E4" s="453"/>
      <c r="F4" s="453"/>
      <c r="G4" s="454"/>
      <c r="H4" s="454"/>
      <c r="I4" s="455"/>
      <c r="J4" s="455"/>
      <c r="K4" s="455"/>
      <c r="L4" s="455"/>
      <c r="M4" s="455"/>
      <c r="N4" s="456"/>
    </row>
    <row r="5" spans="1:14" ht="0.75" customHeight="1" thickBot="1">
      <c r="A5" s="458"/>
      <c r="B5" s="453"/>
      <c r="C5" s="453"/>
      <c r="D5" s="453"/>
      <c r="E5" s="453"/>
      <c r="F5" s="453"/>
      <c r="G5" s="454"/>
      <c r="H5" s="454"/>
      <c r="I5" s="455"/>
      <c r="J5" s="455"/>
      <c r="K5" s="455"/>
      <c r="L5" s="455"/>
      <c r="M5" s="455"/>
      <c r="N5" s="451" t="s">
        <v>397</v>
      </c>
    </row>
    <row r="6" spans="1:14" ht="15.75">
      <c r="A6" s="459" t="s">
        <v>171</v>
      </c>
      <c r="B6" s="816" t="s">
        <v>458</v>
      </c>
      <c r="C6" s="817"/>
      <c r="D6" s="817"/>
      <c r="E6" s="817"/>
      <c r="F6" s="817"/>
      <c r="G6" s="818"/>
      <c r="H6" s="460"/>
      <c r="I6" s="816" t="s">
        <v>459</v>
      </c>
      <c r="J6" s="817"/>
      <c r="K6" s="817"/>
      <c r="L6" s="817"/>
      <c r="M6" s="817"/>
      <c r="N6" s="818"/>
    </row>
    <row r="7" spans="1:14" ht="12.75">
      <c r="A7" s="461"/>
      <c r="B7" s="462" t="s">
        <v>460</v>
      </c>
      <c r="C7" s="463" t="s">
        <v>414</v>
      </c>
      <c r="D7" s="463" t="s">
        <v>485</v>
      </c>
      <c r="E7" s="463" t="s">
        <v>461</v>
      </c>
      <c r="F7" s="463" t="s">
        <v>628</v>
      </c>
      <c r="G7" s="464" t="s">
        <v>648</v>
      </c>
      <c r="H7" s="465"/>
      <c r="I7" s="462" t="s">
        <v>460</v>
      </c>
      <c r="J7" s="463" t="s">
        <v>414</v>
      </c>
      <c r="K7" s="463" t="s">
        <v>494</v>
      </c>
      <c r="L7" s="463" t="s">
        <v>128</v>
      </c>
      <c r="M7" s="463" t="s">
        <v>486</v>
      </c>
      <c r="N7" s="464" t="s">
        <v>649</v>
      </c>
    </row>
    <row r="8" spans="1:14" ht="13.5" thickBot="1">
      <c r="A8" s="466"/>
      <c r="B8" s="467" t="s">
        <v>462</v>
      </c>
      <c r="C8" s="468" t="s">
        <v>462</v>
      </c>
      <c r="D8" s="468" t="s">
        <v>462</v>
      </c>
      <c r="E8" s="468" t="s">
        <v>463</v>
      </c>
      <c r="F8" s="468"/>
      <c r="G8" s="469" t="s">
        <v>464</v>
      </c>
      <c r="H8" s="470"/>
      <c r="I8" s="467" t="s">
        <v>465</v>
      </c>
      <c r="J8" s="468" t="s">
        <v>420</v>
      </c>
      <c r="K8" s="468" t="s">
        <v>416</v>
      </c>
      <c r="L8" s="468"/>
      <c r="M8" s="468"/>
      <c r="N8" s="469" t="s">
        <v>466</v>
      </c>
    </row>
    <row r="9" spans="1:194" ht="12.75">
      <c r="A9" s="471" t="s">
        <v>487</v>
      </c>
      <c r="B9" s="715">
        <v>12887</v>
      </c>
      <c r="C9" s="474"/>
      <c r="D9" s="473"/>
      <c r="E9" s="472"/>
      <c r="F9" s="474"/>
      <c r="G9" s="475">
        <f>SUM(B9:F9)</f>
        <v>12887</v>
      </c>
      <c r="H9" s="476"/>
      <c r="I9" s="642"/>
      <c r="J9" s="474"/>
      <c r="K9" s="477"/>
      <c r="L9" s="474"/>
      <c r="M9" s="474"/>
      <c r="N9" s="475">
        <f aca="true" t="shared" si="0" ref="N9:N16">SUM(I9:M9)</f>
        <v>0</v>
      </c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8"/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  <c r="DE9" s="478"/>
      <c r="DF9" s="478"/>
      <c r="DG9" s="478"/>
      <c r="DH9" s="478"/>
      <c r="DI9" s="478"/>
      <c r="DJ9" s="478"/>
      <c r="DK9" s="478"/>
      <c r="DL9" s="478"/>
      <c r="DM9" s="478"/>
      <c r="DN9" s="478"/>
      <c r="DO9" s="478"/>
      <c r="DP9" s="478"/>
      <c r="DQ9" s="478"/>
      <c r="DR9" s="478"/>
      <c r="DS9" s="478"/>
      <c r="DT9" s="478"/>
      <c r="DU9" s="478"/>
      <c r="DV9" s="478"/>
      <c r="DW9" s="478"/>
      <c r="DX9" s="478"/>
      <c r="DY9" s="478"/>
      <c r="DZ9" s="478"/>
      <c r="EA9" s="478"/>
      <c r="EB9" s="478"/>
      <c r="EC9" s="478"/>
      <c r="ED9" s="478"/>
      <c r="EE9" s="478"/>
      <c r="EF9" s="478"/>
      <c r="EG9" s="478"/>
      <c r="EH9" s="478"/>
      <c r="EI9" s="478"/>
      <c r="EJ9" s="478"/>
      <c r="EK9" s="478"/>
      <c r="EL9" s="478"/>
      <c r="EM9" s="478"/>
      <c r="EN9" s="478"/>
      <c r="EO9" s="478"/>
      <c r="EP9" s="478"/>
      <c r="EQ9" s="478"/>
      <c r="ER9" s="478"/>
      <c r="ES9" s="478"/>
      <c r="ET9" s="478"/>
      <c r="EU9" s="478"/>
      <c r="EV9" s="478"/>
      <c r="EW9" s="478"/>
      <c r="EX9" s="478"/>
      <c r="EY9" s="478"/>
      <c r="EZ9" s="478"/>
      <c r="FA9" s="478"/>
      <c r="FB9" s="478"/>
      <c r="FC9" s="478"/>
      <c r="FD9" s="478"/>
      <c r="FE9" s="478"/>
      <c r="FF9" s="478"/>
      <c r="FG9" s="478"/>
      <c r="FH9" s="478"/>
      <c r="FI9" s="478"/>
      <c r="FJ9" s="478"/>
      <c r="FK9" s="478"/>
      <c r="FL9" s="478"/>
      <c r="FM9" s="478"/>
      <c r="FN9" s="478"/>
      <c r="FO9" s="478"/>
      <c r="FP9" s="478"/>
      <c r="FQ9" s="478"/>
      <c r="FR9" s="478"/>
      <c r="FS9" s="478"/>
      <c r="FT9" s="478"/>
      <c r="FU9" s="478"/>
      <c r="FV9" s="478"/>
      <c r="FW9" s="478"/>
      <c r="FX9" s="478"/>
      <c r="FY9" s="478"/>
      <c r="FZ9" s="478"/>
      <c r="GA9" s="478"/>
      <c r="GB9" s="478"/>
      <c r="GC9" s="478"/>
      <c r="GD9" s="478"/>
      <c r="GE9" s="478"/>
      <c r="GF9" s="478"/>
      <c r="GG9" s="478"/>
      <c r="GH9" s="478"/>
      <c r="GI9" s="478"/>
      <c r="GJ9" s="478"/>
      <c r="GK9" s="478"/>
      <c r="GL9" s="478"/>
    </row>
    <row r="10" spans="1:14" ht="12.75">
      <c r="A10" s="479" t="s">
        <v>612</v>
      </c>
      <c r="B10" s="485"/>
      <c r="C10" s="488"/>
      <c r="D10" s="481"/>
      <c r="E10" s="481"/>
      <c r="F10" s="481"/>
      <c r="G10" s="482">
        <f>SUM(B10:F10)</f>
        <v>0</v>
      </c>
      <c r="H10" s="483"/>
      <c r="I10" s="485">
        <v>12637</v>
      </c>
      <c r="J10" s="488"/>
      <c r="K10" s="488"/>
      <c r="L10" s="488"/>
      <c r="M10" s="488"/>
      <c r="N10" s="482">
        <f t="shared" si="0"/>
        <v>12637</v>
      </c>
    </row>
    <row r="11" spans="1:14" ht="12.75">
      <c r="A11" s="484" t="s">
        <v>666</v>
      </c>
      <c r="B11" s="485"/>
      <c r="C11" s="488"/>
      <c r="D11" s="481"/>
      <c r="E11" s="481"/>
      <c r="F11" s="481"/>
      <c r="G11" s="482">
        <f>SUM(B11:F11)</f>
        <v>0</v>
      </c>
      <c r="H11" s="483"/>
      <c r="I11" s="485">
        <v>835</v>
      </c>
      <c r="J11" s="488"/>
      <c r="K11" s="488"/>
      <c r="L11" s="488"/>
      <c r="M11" s="488"/>
      <c r="N11" s="482">
        <f t="shared" si="0"/>
        <v>835</v>
      </c>
    </row>
    <row r="12" spans="1:14" ht="12.75">
      <c r="A12" s="484" t="s">
        <v>667</v>
      </c>
      <c r="B12" s="485"/>
      <c r="C12" s="488"/>
      <c r="D12" s="481"/>
      <c r="E12" s="481"/>
      <c r="F12" s="481"/>
      <c r="G12" s="482"/>
      <c r="H12" s="516"/>
      <c r="I12" s="485"/>
      <c r="J12" s="758">
        <v>1920</v>
      </c>
      <c r="K12" s="488"/>
      <c r="L12" s="488"/>
      <c r="M12" s="488"/>
      <c r="N12" s="482">
        <f t="shared" si="0"/>
        <v>1920</v>
      </c>
    </row>
    <row r="13" spans="1:14" ht="12.75">
      <c r="A13" s="484" t="s">
        <v>488</v>
      </c>
      <c r="B13" s="485"/>
      <c r="C13" s="649"/>
      <c r="D13" s="488"/>
      <c r="E13" s="487"/>
      <c r="F13" s="487"/>
      <c r="G13" s="482">
        <f aca="true" t="shared" si="1" ref="G13:G19">SUM(B13:F13)</f>
        <v>0</v>
      </c>
      <c r="H13" s="531" t="e">
        <f>SUM(#REF!)</f>
        <v>#REF!</v>
      </c>
      <c r="I13" s="485">
        <v>1262</v>
      </c>
      <c r="J13" s="488">
        <v>30057</v>
      </c>
      <c r="K13" s="488"/>
      <c r="L13" s="488"/>
      <c r="M13" s="488"/>
      <c r="N13" s="482">
        <f t="shared" si="0"/>
        <v>31319</v>
      </c>
    </row>
    <row r="14" spans="1:14" ht="12.75">
      <c r="A14" s="489" t="s">
        <v>613</v>
      </c>
      <c r="B14" s="485">
        <v>11660</v>
      </c>
      <c r="C14" s="496"/>
      <c r="D14" s="488"/>
      <c r="E14" s="490"/>
      <c r="F14" s="491"/>
      <c r="G14" s="492">
        <f t="shared" si="1"/>
        <v>11660</v>
      </c>
      <c r="H14" s="483"/>
      <c r="I14" s="485">
        <v>17501</v>
      </c>
      <c r="J14" s="488"/>
      <c r="K14" s="496"/>
      <c r="L14" s="496"/>
      <c r="M14" s="496"/>
      <c r="N14" s="492">
        <f t="shared" si="0"/>
        <v>17501</v>
      </c>
    </row>
    <row r="15" spans="1:14" ht="12.75">
      <c r="A15" s="479" t="s">
        <v>467</v>
      </c>
      <c r="B15" s="485"/>
      <c r="C15" s="488"/>
      <c r="D15" s="488"/>
      <c r="E15" s="481"/>
      <c r="F15" s="493"/>
      <c r="G15" s="482">
        <f t="shared" si="1"/>
        <v>0</v>
      </c>
      <c r="H15" s="483"/>
      <c r="I15" s="485">
        <v>10256</v>
      </c>
      <c r="J15" s="488">
        <v>601</v>
      </c>
      <c r="K15" s="488"/>
      <c r="L15" s="488"/>
      <c r="M15" s="488"/>
      <c r="N15" s="482">
        <f t="shared" si="0"/>
        <v>10857</v>
      </c>
    </row>
    <row r="16" spans="1:14" ht="12.75">
      <c r="A16" s="479" t="s">
        <v>468</v>
      </c>
      <c r="B16" s="485">
        <v>500</v>
      </c>
      <c r="C16" s="488"/>
      <c r="D16" s="488"/>
      <c r="E16" s="481"/>
      <c r="F16" s="481"/>
      <c r="G16" s="482">
        <f t="shared" si="1"/>
        <v>500</v>
      </c>
      <c r="H16" s="483"/>
      <c r="I16" s="485">
        <v>2072</v>
      </c>
      <c r="J16" s="488">
        <v>2540</v>
      </c>
      <c r="K16" s="488"/>
      <c r="L16" s="488"/>
      <c r="M16" s="488"/>
      <c r="N16" s="482">
        <f t="shared" si="0"/>
        <v>4612</v>
      </c>
    </row>
    <row r="17" spans="1:14" ht="12.75">
      <c r="A17" s="479" t="s">
        <v>469</v>
      </c>
      <c r="B17" s="485"/>
      <c r="C17" s="488"/>
      <c r="D17" s="488"/>
      <c r="E17" s="481"/>
      <c r="F17" s="481"/>
      <c r="G17" s="482">
        <f t="shared" si="1"/>
        <v>0</v>
      </c>
      <c r="H17" s="483"/>
      <c r="I17" s="485"/>
      <c r="J17" s="488"/>
      <c r="K17" s="488"/>
      <c r="L17" s="488"/>
      <c r="M17" s="488"/>
      <c r="N17" s="482">
        <f aca="true" t="shared" si="2" ref="N17:N48">SUM(I17:M17)</f>
        <v>0</v>
      </c>
    </row>
    <row r="18" spans="1:14" ht="12.75">
      <c r="A18" s="479" t="s">
        <v>470</v>
      </c>
      <c r="B18" s="504"/>
      <c r="C18" s="496"/>
      <c r="D18" s="496"/>
      <c r="E18" s="490"/>
      <c r="F18" s="490"/>
      <c r="G18" s="492">
        <f t="shared" si="1"/>
        <v>0</v>
      </c>
      <c r="H18" s="494"/>
      <c r="I18" s="485">
        <v>25051</v>
      </c>
      <c r="J18" s="488"/>
      <c r="K18" s="496"/>
      <c r="L18" s="496"/>
      <c r="M18" s="496"/>
      <c r="N18" s="492">
        <f t="shared" si="2"/>
        <v>25051</v>
      </c>
    </row>
    <row r="19" spans="1:14" ht="12.75">
      <c r="A19" s="495" t="s">
        <v>471</v>
      </c>
      <c r="B19" s="504"/>
      <c r="C19" s="496"/>
      <c r="D19" s="496"/>
      <c r="E19" s="490"/>
      <c r="F19" s="490"/>
      <c r="G19" s="492">
        <f t="shared" si="1"/>
        <v>0</v>
      </c>
      <c r="H19" s="494"/>
      <c r="I19" s="485">
        <v>300</v>
      </c>
      <c r="J19" s="496"/>
      <c r="K19" s="496"/>
      <c r="L19" s="496"/>
      <c r="M19" s="496"/>
      <c r="N19" s="492">
        <f t="shared" si="2"/>
        <v>300</v>
      </c>
    </row>
    <row r="20" spans="1:14" ht="12.75">
      <c r="A20" s="497" t="s">
        <v>472</v>
      </c>
      <c r="B20" s="485">
        <f>SUM(B21:B23)</f>
        <v>303760</v>
      </c>
      <c r="C20" s="488">
        <f>SUM(C21:C23)</f>
        <v>0</v>
      </c>
      <c r="D20" s="488">
        <f>SUM(D21:D23)</f>
        <v>0</v>
      </c>
      <c r="E20" s="498"/>
      <c r="F20" s="487"/>
      <c r="G20" s="492">
        <f>SUM(G21:G23)</f>
        <v>303760</v>
      </c>
      <c r="H20" s="494"/>
      <c r="I20" s="504"/>
      <c r="J20" s="496"/>
      <c r="K20" s="496">
        <f>SUM(K21:K23)</f>
        <v>0</v>
      </c>
      <c r="L20" s="496"/>
      <c r="M20" s="496"/>
      <c r="N20" s="492">
        <f t="shared" si="2"/>
        <v>0</v>
      </c>
    </row>
    <row r="21" spans="1:14" ht="12.75">
      <c r="A21" s="499" t="s">
        <v>489</v>
      </c>
      <c r="B21" s="485">
        <v>269020</v>
      </c>
      <c r="C21" s="496"/>
      <c r="D21" s="496"/>
      <c r="E21" s="496"/>
      <c r="F21" s="490"/>
      <c r="G21" s="500">
        <f aca="true" t="shared" si="3" ref="G21:G27">SUM(B21:F21)</f>
        <v>269020</v>
      </c>
      <c r="H21" s="494"/>
      <c r="I21" s="504"/>
      <c r="J21" s="496"/>
      <c r="K21" s="496"/>
      <c r="L21" s="496"/>
      <c r="M21" s="496"/>
      <c r="N21" s="500">
        <f t="shared" si="2"/>
        <v>0</v>
      </c>
    </row>
    <row r="22" spans="1:14" ht="12.75">
      <c r="A22" s="499" t="s">
        <v>473</v>
      </c>
      <c r="B22" s="485">
        <v>26200</v>
      </c>
      <c r="C22" s="496"/>
      <c r="D22" s="496"/>
      <c r="E22" s="496"/>
      <c r="F22" s="490"/>
      <c r="G22" s="500">
        <f t="shared" si="3"/>
        <v>26200</v>
      </c>
      <c r="H22" s="494"/>
      <c r="I22" s="504"/>
      <c r="J22" s="496"/>
      <c r="K22" s="496"/>
      <c r="L22" s="496"/>
      <c r="M22" s="496"/>
      <c r="N22" s="500">
        <f t="shared" si="2"/>
        <v>0</v>
      </c>
    </row>
    <row r="23" spans="1:14" ht="12.75">
      <c r="A23" s="499" t="s">
        <v>614</v>
      </c>
      <c r="B23" s="485">
        <v>8540</v>
      </c>
      <c r="C23" s="496"/>
      <c r="D23" s="496"/>
      <c r="E23" s="496"/>
      <c r="F23" s="490"/>
      <c r="G23" s="500">
        <f t="shared" si="3"/>
        <v>8540</v>
      </c>
      <c r="H23" s="494"/>
      <c r="I23" s="504"/>
      <c r="J23" s="496"/>
      <c r="K23" s="496"/>
      <c r="L23" s="496"/>
      <c r="M23" s="496"/>
      <c r="N23" s="500">
        <f t="shared" si="2"/>
        <v>0</v>
      </c>
    </row>
    <row r="24" spans="1:14" ht="12.75">
      <c r="A24" s="501" t="s">
        <v>625</v>
      </c>
      <c r="B24" s="504"/>
      <c r="C24" s="496"/>
      <c r="D24" s="496"/>
      <c r="E24" s="496"/>
      <c r="F24" s="490"/>
      <c r="G24" s="500">
        <f t="shared" si="3"/>
        <v>0</v>
      </c>
      <c r="H24" s="494"/>
      <c r="I24" s="485"/>
      <c r="J24" s="488"/>
      <c r="K24" s="496"/>
      <c r="L24" s="496"/>
      <c r="M24" s="496"/>
      <c r="N24" s="500">
        <f t="shared" si="2"/>
        <v>0</v>
      </c>
    </row>
    <row r="25" spans="1:14" ht="12.75">
      <c r="A25" s="479" t="s">
        <v>503</v>
      </c>
      <c r="B25" s="504"/>
      <c r="C25" s="496"/>
      <c r="D25" s="496"/>
      <c r="E25" s="490"/>
      <c r="F25" s="490"/>
      <c r="G25" s="492">
        <f t="shared" si="3"/>
        <v>0</v>
      </c>
      <c r="H25" s="494"/>
      <c r="I25" s="485"/>
      <c r="J25" s="496"/>
      <c r="K25" s="496"/>
      <c r="L25" s="496"/>
      <c r="M25" s="496"/>
      <c r="N25" s="492">
        <f t="shared" si="2"/>
        <v>0</v>
      </c>
    </row>
    <row r="26" spans="1:14" ht="12.75">
      <c r="A26" s="479" t="s">
        <v>474</v>
      </c>
      <c r="B26" s="504"/>
      <c r="C26" s="496"/>
      <c r="D26" s="496"/>
      <c r="E26" s="490"/>
      <c r="F26" s="490"/>
      <c r="G26" s="492">
        <f t="shared" si="3"/>
        <v>0</v>
      </c>
      <c r="H26" s="494"/>
      <c r="I26" s="485">
        <v>29464</v>
      </c>
      <c r="J26" s="496">
        <v>1000</v>
      </c>
      <c r="K26" s="496"/>
      <c r="L26" s="496"/>
      <c r="M26" s="496"/>
      <c r="N26" s="492">
        <f t="shared" si="2"/>
        <v>30464</v>
      </c>
    </row>
    <row r="27" spans="1:14" ht="13.5" customHeight="1">
      <c r="A27" s="506" t="s">
        <v>475</v>
      </c>
      <c r="B27" s="507">
        <v>8620</v>
      </c>
      <c r="C27" s="508"/>
      <c r="D27" s="529"/>
      <c r="E27" s="528"/>
      <c r="F27" s="508">
        <v>254955</v>
      </c>
      <c r="G27" s="510">
        <f t="shared" si="3"/>
        <v>263575</v>
      </c>
      <c r="H27" s="494"/>
      <c r="I27" s="757">
        <v>200202</v>
      </c>
      <c r="J27" s="508">
        <v>6781</v>
      </c>
      <c r="K27" s="508"/>
      <c r="L27" s="529"/>
      <c r="M27" s="529"/>
      <c r="N27" s="510">
        <f t="shared" si="2"/>
        <v>206983</v>
      </c>
    </row>
    <row r="28" spans="1:14" ht="12.75">
      <c r="A28" s="497" t="s">
        <v>490</v>
      </c>
      <c r="B28" s="485">
        <f>SUM(B29:B30)</f>
        <v>1235935</v>
      </c>
      <c r="C28" s="488">
        <f>SUM(C29:C30)</f>
        <v>750</v>
      </c>
      <c r="D28" s="488">
        <f>SUM(D29:D30)</f>
        <v>0</v>
      </c>
      <c r="E28" s="487"/>
      <c r="F28" s="487"/>
      <c r="G28" s="492">
        <f>SUM(G29:G30)</f>
        <v>1236685</v>
      </c>
      <c r="H28" s="530"/>
      <c r="I28" s="504">
        <f>SUM(I29:I30)</f>
        <v>33302</v>
      </c>
      <c r="J28" s="504">
        <f>SUM(J29:J30)</f>
        <v>0</v>
      </c>
      <c r="K28" s="504">
        <f>SUM(K29:K30)</f>
        <v>0</v>
      </c>
      <c r="L28" s="504">
        <f>SUM(L29:L30)</f>
        <v>0</v>
      </c>
      <c r="M28" s="504">
        <f>SUM(M29:M30)</f>
        <v>0</v>
      </c>
      <c r="N28" s="492">
        <f t="shared" si="2"/>
        <v>33302</v>
      </c>
    </row>
    <row r="29" spans="1:14" ht="12.75">
      <c r="A29" s="499" t="s">
        <v>491</v>
      </c>
      <c r="B29" s="485">
        <v>965123</v>
      </c>
      <c r="C29" s="488"/>
      <c r="D29" s="496"/>
      <c r="E29" s="496"/>
      <c r="F29" s="496"/>
      <c r="G29" s="500">
        <f aca="true" t="shared" si="4" ref="G29:G48">SUM(B29:F29)</f>
        <v>965123</v>
      </c>
      <c r="H29" s="494"/>
      <c r="I29" s="485"/>
      <c r="J29" s="496"/>
      <c r="K29" s="496"/>
      <c r="L29" s="496"/>
      <c r="M29" s="496"/>
      <c r="N29" s="505">
        <f t="shared" si="2"/>
        <v>0</v>
      </c>
    </row>
    <row r="30" spans="1:14" ht="12.75">
      <c r="A30" s="499" t="s">
        <v>492</v>
      </c>
      <c r="B30" s="755">
        <v>270812</v>
      </c>
      <c r="C30" s="488">
        <v>750</v>
      </c>
      <c r="D30" s="488"/>
      <c r="E30" s="496"/>
      <c r="F30" s="496"/>
      <c r="G30" s="500">
        <f t="shared" si="4"/>
        <v>271562</v>
      </c>
      <c r="H30" s="494"/>
      <c r="I30" s="485">
        <v>33302</v>
      </c>
      <c r="J30" s="496"/>
      <c r="K30" s="496"/>
      <c r="L30" s="496"/>
      <c r="M30" s="496"/>
      <c r="N30" s="505">
        <f t="shared" si="2"/>
        <v>33302</v>
      </c>
    </row>
    <row r="31" spans="1:14" ht="12.75">
      <c r="A31" s="479" t="s">
        <v>476</v>
      </c>
      <c r="B31" s="485">
        <v>10</v>
      </c>
      <c r="C31" s="758">
        <v>50000</v>
      </c>
      <c r="D31" s="488"/>
      <c r="E31" s="488">
        <v>100000</v>
      </c>
      <c r="F31" s="488"/>
      <c r="G31" s="482">
        <f t="shared" si="4"/>
        <v>150010</v>
      </c>
      <c r="H31" s="483"/>
      <c r="I31" s="485">
        <v>4953</v>
      </c>
      <c r="J31" s="488"/>
      <c r="K31" s="488"/>
      <c r="L31" s="488">
        <v>103545</v>
      </c>
      <c r="M31" s="488">
        <v>88694</v>
      </c>
      <c r="N31" s="492">
        <f t="shared" si="2"/>
        <v>197192</v>
      </c>
    </row>
    <row r="32" spans="1:14" ht="12.75">
      <c r="A32" s="479" t="s">
        <v>493</v>
      </c>
      <c r="B32" s="504"/>
      <c r="C32" s="496"/>
      <c r="D32" s="496"/>
      <c r="E32" s="496"/>
      <c r="F32" s="496"/>
      <c r="G32" s="492">
        <f t="shared" si="4"/>
        <v>0</v>
      </c>
      <c r="H32" s="494"/>
      <c r="I32" s="485"/>
      <c r="J32" s="488"/>
      <c r="K32" s="488">
        <v>1155041</v>
      </c>
      <c r="L32" s="488"/>
      <c r="M32" s="488"/>
      <c r="N32" s="492">
        <f t="shared" si="2"/>
        <v>1155041</v>
      </c>
    </row>
    <row r="33" spans="1:14" ht="12.75">
      <c r="A33" s="479" t="s">
        <v>477</v>
      </c>
      <c r="B33" s="485"/>
      <c r="C33" s="488"/>
      <c r="D33" s="488"/>
      <c r="E33" s="488"/>
      <c r="F33" s="488"/>
      <c r="G33" s="492">
        <f t="shared" si="4"/>
        <v>0</v>
      </c>
      <c r="H33" s="494"/>
      <c r="I33" s="485">
        <v>611</v>
      </c>
      <c r="J33" s="488"/>
      <c r="K33" s="488"/>
      <c r="L33" s="488"/>
      <c r="M33" s="488"/>
      <c r="N33" s="492">
        <f t="shared" si="2"/>
        <v>611</v>
      </c>
    </row>
    <row r="34" spans="1:14" ht="12.75">
      <c r="A34" s="506" t="s">
        <v>478</v>
      </c>
      <c r="B34" s="507"/>
      <c r="C34" s="508"/>
      <c r="D34" s="508"/>
      <c r="E34" s="508"/>
      <c r="F34" s="508"/>
      <c r="G34" s="492">
        <f t="shared" si="4"/>
        <v>0</v>
      </c>
      <c r="H34" s="494"/>
      <c r="I34" s="507">
        <v>1799</v>
      </c>
      <c r="J34" s="622">
        <v>5301</v>
      </c>
      <c r="K34" s="508"/>
      <c r="L34" s="508"/>
      <c r="M34" s="508"/>
      <c r="N34" s="492">
        <f t="shared" si="2"/>
        <v>7100</v>
      </c>
    </row>
    <row r="35" spans="1:14" ht="12.75">
      <c r="A35" s="506" t="s">
        <v>495</v>
      </c>
      <c r="B35" s="507"/>
      <c r="C35" s="508"/>
      <c r="D35" s="508"/>
      <c r="E35" s="508"/>
      <c r="F35" s="508"/>
      <c r="G35" s="492">
        <f t="shared" si="4"/>
        <v>0</v>
      </c>
      <c r="H35" s="494"/>
      <c r="I35" s="507"/>
      <c r="J35" s="508"/>
      <c r="K35" s="508"/>
      <c r="L35" s="508"/>
      <c r="M35" s="508"/>
      <c r="N35" s="482">
        <f t="shared" si="2"/>
        <v>0</v>
      </c>
    </row>
    <row r="36" spans="1:14" ht="12.75">
      <c r="A36" s="506" t="s">
        <v>496</v>
      </c>
      <c r="B36" s="507"/>
      <c r="C36" s="508"/>
      <c r="D36" s="508"/>
      <c r="E36" s="508"/>
      <c r="F36" s="508"/>
      <c r="G36" s="492">
        <f t="shared" si="4"/>
        <v>0</v>
      </c>
      <c r="H36" s="494"/>
      <c r="I36" s="757">
        <v>6748</v>
      </c>
      <c r="J36" s="508">
        <v>375</v>
      </c>
      <c r="K36" s="508"/>
      <c r="L36" s="508"/>
      <c r="M36" s="508"/>
      <c r="N36" s="482">
        <f t="shared" si="2"/>
        <v>7123</v>
      </c>
    </row>
    <row r="37" spans="1:14" ht="12.75">
      <c r="A37" s="506" t="s">
        <v>497</v>
      </c>
      <c r="B37" s="507">
        <v>757</v>
      </c>
      <c r="C37" s="508"/>
      <c r="D37" s="508"/>
      <c r="E37" s="508"/>
      <c r="F37" s="508"/>
      <c r="G37" s="492">
        <f t="shared" si="4"/>
        <v>757</v>
      </c>
      <c r="H37" s="494"/>
      <c r="I37" s="507">
        <v>11588</v>
      </c>
      <c r="J37" s="508"/>
      <c r="K37" s="508"/>
      <c r="L37" s="508"/>
      <c r="M37" s="508"/>
      <c r="N37" s="482">
        <f t="shared" si="2"/>
        <v>11588</v>
      </c>
    </row>
    <row r="38" spans="1:14" ht="12.75">
      <c r="A38" s="506" t="s">
        <v>616</v>
      </c>
      <c r="B38" s="507">
        <v>800</v>
      </c>
      <c r="C38" s="508"/>
      <c r="D38" s="508"/>
      <c r="E38" s="508"/>
      <c r="F38" s="508"/>
      <c r="G38" s="492">
        <f t="shared" si="4"/>
        <v>800</v>
      </c>
      <c r="H38" s="494"/>
      <c r="I38" s="665">
        <v>52365</v>
      </c>
      <c r="J38" s="508"/>
      <c r="K38" s="508"/>
      <c r="L38" s="508"/>
      <c r="M38" s="508"/>
      <c r="N38" s="482">
        <f t="shared" si="2"/>
        <v>52365</v>
      </c>
    </row>
    <row r="39" spans="1:14" ht="12.75">
      <c r="A39" s="506" t="s">
        <v>479</v>
      </c>
      <c r="B39" s="507"/>
      <c r="C39" s="508"/>
      <c r="D39" s="508"/>
      <c r="E39" s="508"/>
      <c r="F39" s="508"/>
      <c r="G39" s="492">
        <f t="shared" si="4"/>
        <v>0</v>
      </c>
      <c r="H39" s="494"/>
      <c r="I39" s="507"/>
      <c r="J39" s="508"/>
      <c r="K39" s="508"/>
      <c r="L39" s="508"/>
      <c r="M39" s="508"/>
      <c r="N39" s="482">
        <f t="shared" si="2"/>
        <v>0</v>
      </c>
    </row>
    <row r="40" spans="1:14" ht="12.75">
      <c r="A40" s="506" t="s">
        <v>480</v>
      </c>
      <c r="B40" s="507"/>
      <c r="C40" s="508"/>
      <c r="D40" s="508"/>
      <c r="E40" s="508"/>
      <c r="F40" s="508"/>
      <c r="G40" s="492">
        <f t="shared" si="4"/>
        <v>0</v>
      </c>
      <c r="H40" s="494"/>
      <c r="I40" s="507"/>
      <c r="J40" s="508"/>
      <c r="K40" s="508"/>
      <c r="L40" s="508"/>
      <c r="M40" s="508"/>
      <c r="N40" s="482">
        <f t="shared" si="2"/>
        <v>0</v>
      </c>
    </row>
    <row r="41" spans="1:14" ht="12.75">
      <c r="A41" s="506" t="s">
        <v>481</v>
      </c>
      <c r="B41" s="507"/>
      <c r="C41" s="508"/>
      <c r="D41" s="508"/>
      <c r="E41" s="508"/>
      <c r="F41" s="508"/>
      <c r="G41" s="492">
        <f t="shared" si="4"/>
        <v>0</v>
      </c>
      <c r="H41" s="494"/>
      <c r="I41" s="507"/>
      <c r="J41" s="508"/>
      <c r="K41" s="508"/>
      <c r="L41" s="508"/>
      <c r="M41" s="508"/>
      <c r="N41" s="482">
        <f t="shared" si="2"/>
        <v>0</v>
      </c>
    </row>
    <row r="42" spans="1:14" ht="12.75">
      <c r="A42" s="538" t="s">
        <v>482</v>
      </c>
      <c r="B42" s="665">
        <v>2366</v>
      </c>
      <c r="C42" s="508"/>
      <c r="D42" s="508"/>
      <c r="E42" s="508"/>
      <c r="F42" s="508"/>
      <c r="G42" s="492">
        <f t="shared" si="4"/>
        <v>2366</v>
      </c>
      <c r="H42" s="494"/>
      <c r="I42" s="757">
        <v>24211</v>
      </c>
      <c r="J42" s="508">
        <v>10178</v>
      </c>
      <c r="K42" s="534"/>
      <c r="L42" s="508"/>
      <c r="M42" s="508"/>
      <c r="N42" s="482">
        <f t="shared" si="2"/>
        <v>34389</v>
      </c>
    </row>
    <row r="43" spans="1:14" ht="12.75">
      <c r="A43" s="509" t="s">
        <v>483</v>
      </c>
      <c r="B43" s="665">
        <v>21321</v>
      </c>
      <c r="C43" s="508">
        <v>2774</v>
      </c>
      <c r="D43" s="508"/>
      <c r="E43" s="508"/>
      <c r="F43" s="508"/>
      <c r="G43" s="492">
        <f t="shared" si="4"/>
        <v>24095</v>
      </c>
      <c r="H43" s="494"/>
      <c r="I43" s="757">
        <v>18618</v>
      </c>
      <c r="J43" s="508">
        <v>2201</v>
      </c>
      <c r="K43" s="508"/>
      <c r="L43" s="508"/>
      <c r="M43" s="508"/>
      <c r="N43" s="482">
        <f t="shared" si="2"/>
        <v>20819</v>
      </c>
    </row>
    <row r="44" spans="1:14" ht="12.75">
      <c r="A44" s="538" t="s">
        <v>3</v>
      </c>
      <c r="B44" s="507"/>
      <c r="C44" s="508"/>
      <c r="D44" s="508"/>
      <c r="E44" s="508"/>
      <c r="F44" s="508"/>
      <c r="G44" s="492">
        <f t="shared" si="4"/>
        <v>0</v>
      </c>
      <c r="H44" s="494"/>
      <c r="I44" s="507"/>
      <c r="J44" s="508"/>
      <c r="K44" s="508"/>
      <c r="L44" s="508"/>
      <c r="M44" s="508"/>
      <c r="N44" s="482">
        <f t="shared" si="2"/>
        <v>0</v>
      </c>
    </row>
    <row r="45" spans="1:14" ht="12.75">
      <c r="A45" s="509" t="s">
        <v>502</v>
      </c>
      <c r="B45" s="507">
        <v>464509</v>
      </c>
      <c r="C45" s="508">
        <v>16101</v>
      </c>
      <c r="D45" s="508"/>
      <c r="E45" s="508"/>
      <c r="F45" s="508"/>
      <c r="G45" s="492">
        <f t="shared" si="4"/>
        <v>480610</v>
      </c>
      <c r="H45" s="494"/>
      <c r="I45" s="507">
        <v>556701</v>
      </c>
      <c r="J45" s="508">
        <v>26546</v>
      </c>
      <c r="K45" s="508"/>
      <c r="L45" s="508"/>
      <c r="M45" s="508"/>
      <c r="N45" s="482">
        <f t="shared" si="2"/>
        <v>583247</v>
      </c>
    </row>
    <row r="46" spans="1:14" ht="12.75">
      <c r="A46" s="716" t="s">
        <v>742</v>
      </c>
      <c r="B46" s="507">
        <v>167</v>
      </c>
      <c r="C46" s="508"/>
      <c r="D46" s="508"/>
      <c r="E46" s="508"/>
      <c r="F46" s="508"/>
      <c r="G46" s="492">
        <f t="shared" si="4"/>
        <v>167</v>
      </c>
      <c r="H46" s="494"/>
      <c r="I46" s="507"/>
      <c r="J46" s="508">
        <v>167</v>
      </c>
      <c r="K46" s="508"/>
      <c r="L46" s="508"/>
      <c r="M46" s="508"/>
      <c r="N46" s="482">
        <f t="shared" si="2"/>
        <v>167</v>
      </c>
    </row>
    <row r="47" spans="1:14" ht="12.75">
      <c r="A47" s="506" t="s">
        <v>668</v>
      </c>
      <c r="B47" s="507"/>
      <c r="C47" s="508"/>
      <c r="D47" s="508"/>
      <c r="E47" s="508"/>
      <c r="F47" s="508"/>
      <c r="G47" s="510">
        <f t="shared" si="4"/>
        <v>0</v>
      </c>
      <c r="H47" s="494"/>
      <c r="I47" s="507">
        <v>42355</v>
      </c>
      <c r="J47" s="508"/>
      <c r="K47" s="508"/>
      <c r="L47" s="508"/>
      <c r="M47" s="508"/>
      <c r="N47" s="482">
        <f t="shared" si="2"/>
        <v>42355</v>
      </c>
    </row>
    <row r="48" spans="1:14" ht="13.5" thickBot="1">
      <c r="A48" s="506" t="s">
        <v>615</v>
      </c>
      <c r="B48" s="507">
        <v>201</v>
      </c>
      <c r="C48" s="508"/>
      <c r="D48" s="508"/>
      <c r="E48" s="508"/>
      <c r="F48" s="508"/>
      <c r="G48" s="510">
        <f t="shared" si="4"/>
        <v>201</v>
      </c>
      <c r="H48" s="494"/>
      <c r="I48" s="507">
        <v>295</v>
      </c>
      <c r="J48" s="622"/>
      <c r="K48" s="508"/>
      <c r="L48" s="508"/>
      <c r="M48" s="508"/>
      <c r="N48" s="511">
        <f t="shared" si="2"/>
        <v>295</v>
      </c>
    </row>
    <row r="49" spans="1:14" ht="12.75">
      <c r="A49" s="512" t="s">
        <v>53</v>
      </c>
      <c r="B49" s="513">
        <f>SUM(B9:B13,B14:B20,B25:B28,B31:B48,B24)</f>
        <v>2063493</v>
      </c>
      <c r="C49" s="513">
        <f>SUM(C9:C13,C14:C20,C25:C28,C31:C48,C24)</f>
        <v>69625</v>
      </c>
      <c r="D49" s="513">
        <f>SUM(D9:D13,D14:D20,D25:D28,D31:D48,D24)</f>
        <v>0</v>
      </c>
      <c r="E49" s="513">
        <f>SUM(E9:E13,E14:E20,E25:E28,E31:E48,E24)</f>
        <v>100000</v>
      </c>
      <c r="F49" s="513">
        <f>SUM(F9:F13,F14:F20,F25:F28,F31:F48,F24)</f>
        <v>254955</v>
      </c>
      <c r="G49" s="513">
        <f>SUM(G9:G13,G14:G20,G25:G28,G31:G37,G38:G48,G24)</f>
        <v>2488073</v>
      </c>
      <c r="H49" s="513" t="e">
        <f>SUM(H9:H13,H15:H20,H25:H28,H31:H37,H38:H48)</f>
        <v>#REF!</v>
      </c>
      <c r="I49" s="513">
        <f aca="true" t="shared" si="5" ref="I49:N49">SUM(I9:I13,I14:I20,I25:I28,I31:I48,I24)</f>
        <v>1053126</v>
      </c>
      <c r="J49" s="513">
        <f t="shared" si="5"/>
        <v>87667</v>
      </c>
      <c r="K49" s="513">
        <f t="shared" si="5"/>
        <v>1155041</v>
      </c>
      <c r="L49" s="513">
        <f t="shared" si="5"/>
        <v>103545</v>
      </c>
      <c r="M49" s="513">
        <f t="shared" si="5"/>
        <v>88694</v>
      </c>
      <c r="N49" s="514">
        <f t="shared" si="5"/>
        <v>2488073</v>
      </c>
    </row>
    <row r="50" spans="1:14" ht="12.75">
      <c r="A50" s="515" t="s">
        <v>484</v>
      </c>
      <c r="B50" s="480"/>
      <c r="C50" s="481"/>
      <c r="D50" s="481"/>
      <c r="E50" s="481"/>
      <c r="F50" s="481"/>
      <c r="G50" s="482"/>
      <c r="H50" s="516"/>
      <c r="I50" s="486"/>
      <c r="J50" s="488"/>
      <c r="K50" s="498">
        <v>1155041</v>
      </c>
      <c r="L50" s="481"/>
      <c r="M50" s="481"/>
      <c r="N50" s="517">
        <f>SUM(I50:M50)</f>
        <v>1155041</v>
      </c>
    </row>
    <row r="51" spans="1:14" ht="13.5" thickBot="1">
      <c r="A51" s="518" t="s">
        <v>67</v>
      </c>
      <c r="B51" s="519">
        <f aca="true" t="shared" si="6" ref="B51:N51">B49-B50</f>
        <v>2063493</v>
      </c>
      <c r="C51" s="520">
        <f t="shared" si="6"/>
        <v>69625</v>
      </c>
      <c r="D51" s="520">
        <f t="shared" si="6"/>
        <v>0</v>
      </c>
      <c r="E51" s="520">
        <f t="shared" si="6"/>
        <v>100000</v>
      </c>
      <c r="F51" s="520">
        <f t="shared" si="6"/>
        <v>254955</v>
      </c>
      <c r="G51" s="520">
        <f t="shared" si="6"/>
        <v>2488073</v>
      </c>
      <c r="H51" s="521" t="e">
        <f t="shared" si="6"/>
        <v>#REF!</v>
      </c>
      <c r="I51" s="519">
        <f t="shared" si="6"/>
        <v>1053126</v>
      </c>
      <c r="J51" s="520">
        <f t="shared" si="6"/>
        <v>87667</v>
      </c>
      <c r="K51" s="520">
        <f t="shared" si="6"/>
        <v>0</v>
      </c>
      <c r="L51" s="520">
        <f t="shared" si="6"/>
        <v>103545</v>
      </c>
      <c r="M51" s="520">
        <f t="shared" si="6"/>
        <v>88694</v>
      </c>
      <c r="N51" s="522">
        <f t="shared" si="6"/>
        <v>1333032</v>
      </c>
    </row>
    <row r="52" spans="1:14" ht="12.75">
      <c r="A52" s="523"/>
      <c r="B52" s="524"/>
      <c r="C52" s="524"/>
      <c r="D52" s="524"/>
      <c r="E52" s="524"/>
      <c r="F52" s="524"/>
      <c r="G52" s="503"/>
      <c r="H52" s="503"/>
      <c r="I52" s="525"/>
      <c r="J52" s="524"/>
      <c r="K52" s="526"/>
      <c r="L52" s="525"/>
      <c r="M52" s="525"/>
      <c r="N52" s="502"/>
    </row>
    <row r="53" spans="1:14" ht="12.75">
      <c r="A53" s="523"/>
      <c r="B53" s="524"/>
      <c r="C53" s="524"/>
      <c r="D53" s="524"/>
      <c r="E53" s="524"/>
      <c r="F53" s="524"/>
      <c r="G53" s="503"/>
      <c r="H53" s="503"/>
      <c r="I53" s="524"/>
      <c r="J53" s="524"/>
      <c r="K53" s="526"/>
      <c r="L53" s="525"/>
      <c r="M53" s="525"/>
      <c r="N53" s="502"/>
    </row>
    <row r="54" spans="1:14" ht="12.75">
      <c r="A54" s="523"/>
      <c r="B54" s="524"/>
      <c r="C54" s="524"/>
      <c r="D54" s="524"/>
      <c r="E54" s="524"/>
      <c r="F54" s="524"/>
      <c r="G54" s="503"/>
      <c r="H54" s="503"/>
      <c r="I54" s="527"/>
      <c r="J54" s="524"/>
      <c r="K54" s="502"/>
      <c r="L54" s="524"/>
      <c r="M54" s="524"/>
      <c r="N54" s="502"/>
    </row>
    <row r="55" spans="1:14" ht="12.75">
      <c r="A55" s="523"/>
      <c r="B55" s="524"/>
      <c r="C55" s="524"/>
      <c r="D55" s="524"/>
      <c r="E55" s="524"/>
      <c r="F55" s="524"/>
      <c r="G55" s="503"/>
      <c r="H55" s="503"/>
      <c r="I55" s="524"/>
      <c r="J55" s="524"/>
      <c r="K55" s="502"/>
      <c r="L55" s="524"/>
      <c r="M55" s="524"/>
      <c r="N55" s="502"/>
    </row>
    <row r="56" spans="1:14" ht="12.75">
      <c r="A56" s="523"/>
      <c r="B56" s="524"/>
      <c r="C56" s="524"/>
      <c r="D56" s="524"/>
      <c r="E56" s="524"/>
      <c r="F56" s="524"/>
      <c r="G56" s="503"/>
      <c r="H56" s="503"/>
      <c r="I56" s="524"/>
      <c r="J56" s="524"/>
      <c r="K56" s="502"/>
      <c r="L56" s="524"/>
      <c r="M56" s="524"/>
      <c r="N56" s="502"/>
    </row>
    <row r="57" spans="1:14" ht="12.75">
      <c r="A57" s="523"/>
      <c r="B57" s="524"/>
      <c r="C57" s="524"/>
      <c r="D57" s="524"/>
      <c r="E57" s="524"/>
      <c r="F57" s="524"/>
      <c r="G57" s="503"/>
      <c r="H57" s="503"/>
      <c r="I57" s="524"/>
      <c r="J57" s="524"/>
      <c r="K57" s="502"/>
      <c r="L57" s="524"/>
      <c r="M57" s="524"/>
      <c r="N57" s="502"/>
    </row>
    <row r="58" spans="1:14" ht="12.75">
      <c r="A58" s="523"/>
      <c r="B58" s="524"/>
      <c r="C58" s="524"/>
      <c r="D58" s="524"/>
      <c r="E58" s="524"/>
      <c r="F58" s="524"/>
      <c r="G58" s="503"/>
      <c r="H58" s="503"/>
      <c r="I58" s="524"/>
      <c r="J58" s="524"/>
      <c r="K58" s="502"/>
      <c r="L58" s="524"/>
      <c r="M58" s="524"/>
      <c r="N58" s="502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&amp;R32. melléklet a 18/2016.(VI.27.)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I159"/>
  <sheetViews>
    <sheetView zoomScaleSheetLayoutView="100" workbookViewId="0" topLeftCell="A133">
      <selection activeCell="C96" sqref="C96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75" customWidth="1"/>
    <col min="5" max="16384" width="9.375" style="275" customWidth="1"/>
  </cols>
  <sheetData>
    <row r="1" spans="1:3" ht="15.75" customHeight="1">
      <c r="A1" s="760" t="s">
        <v>15</v>
      </c>
      <c r="B1" s="760"/>
      <c r="C1" s="760"/>
    </row>
    <row r="2" spans="1:3" ht="15.75" customHeight="1" thickBot="1">
      <c r="A2" s="759" t="s">
        <v>133</v>
      </c>
      <c r="B2" s="759"/>
      <c r="C2" s="189" t="s">
        <v>182</v>
      </c>
    </row>
    <row r="3" spans="1:3" ht="37.5" customHeight="1" thickBot="1">
      <c r="A3" s="22" t="s">
        <v>72</v>
      </c>
      <c r="B3" s="23" t="s">
        <v>17</v>
      </c>
      <c r="C3" s="39" t="s">
        <v>662</v>
      </c>
    </row>
    <row r="4" spans="1:3" s="276" customFormat="1" ht="12" customHeight="1" thickBot="1">
      <c r="A4" s="270" t="s">
        <v>505</v>
      </c>
      <c r="B4" s="271" t="s">
        <v>506</v>
      </c>
      <c r="C4" s="272" t="s">
        <v>507</v>
      </c>
    </row>
    <row r="5" spans="1:3" s="277" customFormat="1" ht="12" customHeight="1" thickBot="1">
      <c r="A5" s="19" t="s">
        <v>18</v>
      </c>
      <c r="B5" s="20" t="s">
        <v>207</v>
      </c>
      <c r="C5" s="180">
        <f>+C6+C7+C8+C9+C10+C11</f>
        <v>0</v>
      </c>
    </row>
    <row r="6" spans="1:3" s="277" customFormat="1" ht="12" customHeight="1">
      <c r="A6" s="14" t="s">
        <v>100</v>
      </c>
      <c r="B6" s="278" t="s">
        <v>208</v>
      </c>
      <c r="C6" s="182"/>
    </row>
    <row r="7" spans="1:3" s="277" customFormat="1" ht="12" customHeight="1">
      <c r="A7" s="13" t="s">
        <v>101</v>
      </c>
      <c r="B7" s="279" t="s">
        <v>209</v>
      </c>
      <c r="C7" s="181"/>
    </row>
    <row r="8" spans="1:3" s="277" customFormat="1" ht="12" customHeight="1">
      <c r="A8" s="13" t="s">
        <v>102</v>
      </c>
      <c r="B8" s="279" t="s">
        <v>679</v>
      </c>
      <c r="C8" s="181"/>
    </row>
    <row r="9" spans="1:3" s="277" customFormat="1" ht="12" customHeight="1">
      <c r="A9" s="13" t="s">
        <v>103</v>
      </c>
      <c r="B9" s="279" t="s">
        <v>211</v>
      </c>
      <c r="C9" s="181"/>
    </row>
    <row r="10" spans="1:3" s="277" customFormat="1" ht="12" customHeight="1">
      <c r="A10" s="13" t="s">
        <v>130</v>
      </c>
      <c r="B10" s="176" t="s">
        <v>508</v>
      </c>
      <c r="C10" s="181"/>
    </row>
    <row r="11" spans="1:3" s="277" customFormat="1" ht="12" customHeight="1" thickBot="1">
      <c r="A11" s="15" t="s">
        <v>104</v>
      </c>
      <c r="B11" s="177" t="s">
        <v>509</v>
      </c>
      <c r="C11" s="181"/>
    </row>
    <row r="12" spans="1:3" s="277" customFormat="1" ht="12" customHeight="1" thickBot="1">
      <c r="A12" s="19" t="s">
        <v>19</v>
      </c>
      <c r="B12" s="175" t="s">
        <v>212</v>
      </c>
      <c r="C12" s="180">
        <f>+C13+C14+C15+C16+C17</f>
        <v>0</v>
      </c>
    </row>
    <row r="13" spans="1:3" s="277" customFormat="1" ht="12" customHeight="1">
      <c r="A13" s="14" t="s">
        <v>106</v>
      </c>
      <c r="B13" s="278" t="s">
        <v>213</v>
      </c>
      <c r="C13" s="182"/>
    </row>
    <row r="14" spans="1:3" s="277" customFormat="1" ht="12" customHeight="1">
      <c r="A14" s="13" t="s">
        <v>107</v>
      </c>
      <c r="B14" s="279" t="s">
        <v>214</v>
      </c>
      <c r="C14" s="181"/>
    </row>
    <row r="15" spans="1:3" s="277" customFormat="1" ht="12" customHeight="1">
      <c r="A15" s="13" t="s">
        <v>108</v>
      </c>
      <c r="B15" s="279" t="s">
        <v>383</v>
      </c>
      <c r="C15" s="181"/>
    </row>
    <row r="16" spans="1:3" s="277" customFormat="1" ht="12" customHeight="1">
      <c r="A16" s="13" t="s">
        <v>109</v>
      </c>
      <c r="B16" s="279" t="s">
        <v>384</v>
      </c>
      <c r="C16" s="181"/>
    </row>
    <row r="17" spans="1:3" s="277" customFormat="1" ht="12" customHeight="1">
      <c r="A17" s="13" t="s">
        <v>110</v>
      </c>
      <c r="B17" s="279" t="s">
        <v>215</v>
      </c>
      <c r="C17" s="181"/>
    </row>
    <row r="18" spans="1:3" s="277" customFormat="1" ht="12" customHeight="1" thickBot="1">
      <c r="A18" s="15" t="s">
        <v>119</v>
      </c>
      <c r="B18" s="177" t="s">
        <v>216</v>
      </c>
      <c r="C18" s="183"/>
    </row>
    <row r="19" spans="1:3" s="277" customFormat="1" ht="12" customHeight="1" thickBot="1">
      <c r="A19" s="19" t="s">
        <v>20</v>
      </c>
      <c r="B19" s="20" t="s">
        <v>217</v>
      </c>
      <c r="C19" s="180">
        <f>+C20+C21+C22+C23+C24</f>
        <v>0</v>
      </c>
    </row>
    <row r="20" spans="1:3" s="277" customFormat="1" ht="12" customHeight="1">
      <c r="A20" s="14" t="s">
        <v>89</v>
      </c>
      <c r="B20" s="278" t="s">
        <v>218</v>
      </c>
      <c r="C20" s="182"/>
    </row>
    <row r="21" spans="1:3" s="277" customFormat="1" ht="12" customHeight="1">
      <c r="A21" s="13" t="s">
        <v>90</v>
      </c>
      <c r="B21" s="279" t="s">
        <v>219</v>
      </c>
      <c r="C21" s="181"/>
    </row>
    <row r="22" spans="1:3" s="277" customFormat="1" ht="12" customHeight="1">
      <c r="A22" s="13" t="s">
        <v>91</v>
      </c>
      <c r="B22" s="279" t="s">
        <v>385</v>
      </c>
      <c r="C22" s="181"/>
    </row>
    <row r="23" spans="1:3" s="277" customFormat="1" ht="12" customHeight="1">
      <c r="A23" s="13" t="s">
        <v>92</v>
      </c>
      <c r="B23" s="279" t="s">
        <v>386</v>
      </c>
      <c r="C23" s="181"/>
    </row>
    <row r="24" spans="1:3" s="277" customFormat="1" ht="12" customHeight="1">
      <c r="A24" s="13" t="s">
        <v>142</v>
      </c>
      <c r="B24" s="279" t="s">
        <v>220</v>
      </c>
      <c r="C24" s="181"/>
    </row>
    <row r="25" spans="1:3" s="277" customFormat="1" ht="12" customHeight="1" thickBot="1">
      <c r="A25" s="15" t="s">
        <v>143</v>
      </c>
      <c r="B25" s="280" t="s">
        <v>221</v>
      </c>
      <c r="C25" s="183"/>
    </row>
    <row r="26" spans="1:3" s="277" customFormat="1" ht="12" customHeight="1" thickBot="1">
      <c r="A26" s="19" t="s">
        <v>144</v>
      </c>
      <c r="B26" s="20" t="s">
        <v>222</v>
      </c>
      <c r="C26" s="185">
        <f>+C27+C31+C32+C33</f>
        <v>0</v>
      </c>
    </row>
    <row r="27" spans="1:3" s="277" customFormat="1" ht="12" customHeight="1">
      <c r="A27" s="14" t="s">
        <v>223</v>
      </c>
      <c r="B27" s="278" t="s">
        <v>510</v>
      </c>
      <c r="C27" s="273">
        <f>+C28+C29+C30</f>
        <v>0</v>
      </c>
    </row>
    <row r="28" spans="1:3" s="277" customFormat="1" ht="12" customHeight="1">
      <c r="A28" s="13" t="s">
        <v>224</v>
      </c>
      <c r="B28" s="279" t="s">
        <v>229</v>
      </c>
      <c r="C28" s="181"/>
    </row>
    <row r="29" spans="1:3" s="277" customFormat="1" ht="12" customHeight="1">
      <c r="A29" s="13" t="s">
        <v>225</v>
      </c>
      <c r="B29" s="279" t="s">
        <v>230</v>
      </c>
      <c r="C29" s="181"/>
    </row>
    <row r="30" spans="1:3" s="277" customFormat="1" ht="12" customHeight="1">
      <c r="A30" s="13" t="s">
        <v>511</v>
      </c>
      <c r="B30" s="552" t="s">
        <v>512</v>
      </c>
      <c r="C30" s="181"/>
    </row>
    <row r="31" spans="1:3" s="277" customFormat="1" ht="12" customHeight="1">
      <c r="A31" s="13" t="s">
        <v>226</v>
      </c>
      <c r="B31" s="279" t="s">
        <v>231</v>
      </c>
      <c r="C31" s="181"/>
    </row>
    <row r="32" spans="1:3" s="277" customFormat="1" ht="12" customHeight="1">
      <c r="A32" s="13" t="s">
        <v>227</v>
      </c>
      <c r="B32" s="279" t="s">
        <v>232</v>
      </c>
      <c r="C32" s="181"/>
    </row>
    <row r="33" spans="1:3" s="277" customFormat="1" ht="12" customHeight="1" thickBot="1">
      <c r="A33" s="15" t="s">
        <v>228</v>
      </c>
      <c r="B33" s="280" t="s">
        <v>233</v>
      </c>
      <c r="C33" s="183"/>
    </row>
    <row r="34" spans="1:3" s="277" customFormat="1" ht="12" customHeight="1" thickBot="1">
      <c r="A34" s="19" t="s">
        <v>22</v>
      </c>
      <c r="B34" s="20" t="s">
        <v>513</v>
      </c>
      <c r="C34" s="180">
        <f>SUM(C35:C45)</f>
        <v>7985</v>
      </c>
    </row>
    <row r="35" spans="1:3" s="277" customFormat="1" ht="12" customHeight="1">
      <c r="A35" s="14" t="s">
        <v>93</v>
      </c>
      <c r="B35" s="278" t="s">
        <v>236</v>
      </c>
      <c r="C35" s="182"/>
    </row>
    <row r="36" spans="1:3" s="277" customFormat="1" ht="12" customHeight="1">
      <c r="A36" s="13" t="s">
        <v>94</v>
      </c>
      <c r="B36" s="279" t="s">
        <v>237</v>
      </c>
      <c r="C36" s="181">
        <v>5150</v>
      </c>
    </row>
    <row r="37" spans="1:3" s="277" customFormat="1" ht="12" customHeight="1">
      <c r="A37" s="13" t="s">
        <v>95</v>
      </c>
      <c r="B37" s="279" t="s">
        <v>238</v>
      </c>
      <c r="C37" s="181">
        <v>900</v>
      </c>
    </row>
    <row r="38" spans="1:3" s="277" customFormat="1" ht="12" customHeight="1">
      <c r="A38" s="13" t="s">
        <v>146</v>
      </c>
      <c r="B38" s="279" t="s">
        <v>239</v>
      </c>
      <c r="C38" s="181"/>
    </row>
    <row r="39" spans="1:3" s="277" customFormat="1" ht="12" customHeight="1">
      <c r="A39" s="13" t="s">
        <v>147</v>
      </c>
      <c r="B39" s="279" t="s">
        <v>240</v>
      </c>
      <c r="C39" s="181"/>
    </row>
    <row r="40" spans="1:3" s="277" customFormat="1" ht="12" customHeight="1">
      <c r="A40" s="13" t="s">
        <v>148</v>
      </c>
      <c r="B40" s="279" t="s">
        <v>241</v>
      </c>
      <c r="C40" s="181">
        <v>1634</v>
      </c>
    </row>
    <row r="41" spans="1:3" s="277" customFormat="1" ht="12" customHeight="1">
      <c r="A41" s="13" t="s">
        <v>149</v>
      </c>
      <c r="B41" s="279" t="s">
        <v>242</v>
      </c>
      <c r="C41" s="181"/>
    </row>
    <row r="42" spans="1:3" s="277" customFormat="1" ht="12" customHeight="1">
      <c r="A42" s="13" t="s">
        <v>150</v>
      </c>
      <c r="B42" s="279" t="s">
        <v>676</v>
      </c>
      <c r="C42" s="181">
        <v>1</v>
      </c>
    </row>
    <row r="43" spans="1:3" s="277" customFormat="1" ht="12" customHeight="1">
      <c r="A43" s="13" t="s">
        <v>234</v>
      </c>
      <c r="B43" s="279" t="s">
        <v>244</v>
      </c>
      <c r="C43" s="184"/>
    </row>
    <row r="44" spans="1:3" s="277" customFormat="1" ht="12" customHeight="1">
      <c r="A44" s="15" t="s">
        <v>235</v>
      </c>
      <c r="B44" s="280" t="s">
        <v>514</v>
      </c>
      <c r="C44" s="267"/>
    </row>
    <row r="45" spans="1:3" s="277" customFormat="1" ht="12" customHeight="1" thickBot="1">
      <c r="A45" s="15" t="s">
        <v>515</v>
      </c>
      <c r="B45" s="177" t="s">
        <v>245</v>
      </c>
      <c r="C45" s="267">
        <v>300</v>
      </c>
    </row>
    <row r="46" spans="1:3" s="277" customFormat="1" ht="12" customHeight="1" thickBot="1">
      <c r="A46" s="19" t="s">
        <v>23</v>
      </c>
      <c r="B46" s="20" t="s">
        <v>246</v>
      </c>
      <c r="C46" s="180">
        <f>SUM(C47:C51)</f>
        <v>0</v>
      </c>
    </row>
    <row r="47" spans="1:3" s="277" customFormat="1" ht="12" customHeight="1">
      <c r="A47" s="14" t="s">
        <v>96</v>
      </c>
      <c r="B47" s="278" t="s">
        <v>250</v>
      </c>
      <c r="C47" s="318"/>
    </row>
    <row r="48" spans="1:3" s="277" customFormat="1" ht="12" customHeight="1">
      <c r="A48" s="13" t="s">
        <v>97</v>
      </c>
      <c r="B48" s="279" t="s">
        <v>251</v>
      </c>
      <c r="C48" s="184"/>
    </row>
    <row r="49" spans="1:3" s="277" customFormat="1" ht="12" customHeight="1">
      <c r="A49" s="13" t="s">
        <v>247</v>
      </c>
      <c r="B49" s="279" t="s">
        <v>252</v>
      </c>
      <c r="C49" s="184"/>
    </row>
    <row r="50" spans="1:3" s="277" customFormat="1" ht="12" customHeight="1">
      <c r="A50" s="13" t="s">
        <v>248</v>
      </c>
      <c r="B50" s="279" t="s">
        <v>253</v>
      </c>
      <c r="C50" s="184"/>
    </row>
    <row r="51" spans="1:3" s="277" customFormat="1" ht="12" customHeight="1" thickBot="1">
      <c r="A51" s="15" t="s">
        <v>249</v>
      </c>
      <c r="B51" s="177" t="s">
        <v>254</v>
      </c>
      <c r="C51" s="267"/>
    </row>
    <row r="52" spans="1:3" s="277" customFormat="1" ht="12" customHeight="1" thickBot="1">
      <c r="A52" s="19" t="s">
        <v>151</v>
      </c>
      <c r="B52" s="20" t="s">
        <v>255</v>
      </c>
      <c r="C52" s="180">
        <f>SUM(C53:C55)</f>
        <v>0</v>
      </c>
    </row>
    <row r="53" spans="1:3" s="277" customFormat="1" ht="12" customHeight="1">
      <c r="A53" s="14" t="s">
        <v>98</v>
      </c>
      <c r="B53" s="278" t="s">
        <v>256</v>
      </c>
      <c r="C53" s="182"/>
    </row>
    <row r="54" spans="1:3" s="277" customFormat="1" ht="12" customHeight="1">
      <c r="A54" s="13" t="s">
        <v>99</v>
      </c>
      <c r="B54" s="279" t="s">
        <v>387</v>
      </c>
      <c r="C54" s="181"/>
    </row>
    <row r="55" spans="1:3" s="277" customFormat="1" ht="12" customHeight="1">
      <c r="A55" s="13" t="s">
        <v>259</v>
      </c>
      <c r="B55" s="279" t="s">
        <v>257</v>
      </c>
      <c r="C55" s="181"/>
    </row>
    <row r="56" spans="1:3" s="277" customFormat="1" ht="12" customHeight="1" thickBot="1">
      <c r="A56" s="15" t="s">
        <v>260</v>
      </c>
      <c r="B56" s="177" t="s">
        <v>258</v>
      </c>
      <c r="C56" s="183"/>
    </row>
    <row r="57" spans="1:3" s="277" customFormat="1" ht="12" customHeight="1" thickBot="1">
      <c r="A57" s="19" t="s">
        <v>25</v>
      </c>
      <c r="B57" s="175" t="s">
        <v>261</v>
      </c>
      <c r="C57" s="180">
        <f>SUM(C58:C60)</f>
        <v>0</v>
      </c>
    </row>
    <row r="58" spans="1:3" s="277" customFormat="1" ht="12" customHeight="1">
      <c r="A58" s="14" t="s">
        <v>152</v>
      </c>
      <c r="B58" s="278" t="s">
        <v>263</v>
      </c>
      <c r="C58" s="184"/>
    </row>
    <row r="59" spans="1:3" s="277" customFormat="1" ht="12" customHeight="1">
      <c r="A59" s="13" t="s">
        <v>153</v>
      </c>
      <c r="B59" s="279" t="s">
        <v>388</v>
      </c>
      <c r="C59" s="184"/>
    </row>
    <row r="60" spans="1:3" s="277" customFormat="1" ht="12" customHeight="1">
      <c r="A60" s="13" t="s">
        <v>183</v>
      </c>
      <c r="B60" s="279" t="s">
        <v>264</v>
      </c>
      <c r="C60" s="184"/>
    </row>
    <row r="61" spans="1:3" s="277" customFormat="1" ht="12" customHeight="1" thickBot="1">
      <c r="A61" s="15" t="s">
        <v>262</v>
      </c>
      <c r="B61" s="177" t="s">
        <v>265</v>
      </c>
      <c r="C61" s="184"/>
    </row>
    <row r="62" spans="1:3" s="277" customFormat="1" ht="12" customHeight="1" thickBot="1">
      <c r="A62" s="553" t="s">
        <v>516</v>
      </c>
      <c r="B62" s="20" t="s">
        <v>266</v>
      </c>
      <c r="C62" s="185">
        <f>+C5+C12+C19+C26+C34+C46+C52+C57</f>
        <v>7985</v>
      </c>
    </row>
    <row r="63" spans="1:3" s="277" customFormat="1" ht="12" customHeight="1" thickBot="1">
      <c r="A63" s="554" t="s">
        <v>267</v>
      </c>
      <c r="B63" s="175" t="s">
        <v>268</v>
      </c>
      <c r="C63" s="180">
        <f>SUM(C64:C66)</f>
        <v>0</v>
      </c>
    </row>
    <row r="64" spans="1:3" s="277" customFormat="1" ht="12" customHeight="1">
      <c r="A64" s="14" t="s">
        <v>299</v>
      </c>
      <c r="B64" s="278" t="s">
        <v>269</v>
      </c>
      <c r="C64" s="184"/>
    </row>
    <row r="65" spans="1:3" s="277" customFormat="1" ht="12" customHeight="1">
      <c r="A65" s="13" t="s">
        <v>308</v>
      </c>
      <c r="B65" s="279" t="s">
        <v>270</v>
      </c>
      <c r="C65" s="184"/>
    </row>
    <row r="66" spans="1:3" s="277" customFormat="1" ht="12" customHeight="1" thickBot="1">
      <c r="A66" s="15" t="s">
        <v>309</v>
      </c>
      <c r="B66" s="555" t="s">
        <v>517</v>
      </c>
      <c r="C66" s="184"/>
    </row>
    <row r="67" spans="1:3" s="277" customFormat="1" ht="12" customHeight="1" thickBot="1">
      <c r="A67" s="554" t="s">
        <v>272</v>
      </c>
      <c r="B67" s="175" t="s">
        <v>273</v>
      </c>
      <c r="C67" s="180">
        <f>SUM(C68:C71)</f>
        <v>0</v>
      </c>
    </row>
    <row r="68" spans="1:3" s="277" customFormat="1" ht="12" customHeight="1">
      <c r="A68" s="14" t="s">
        <v>131</v>
      </c>
      <c r="B68" s="278" t="s">
        <v>274</v>
      </c>
      <c r="C68" s="184"/>
    </row>
    <row r="69" spans="1:3" s="277" customFormat="1" ht="12" customHeight="1">
      <c r="A69" s="13" t="s">
        <v>132</v>
      </c>
      <c r="B69" s="279" t="s">
        <v>275</v>
      </c>
      <c r="C69" s="184"/>
    </row>
    <row r="70" spans="1:3" s="277" customFormat="1" ht="12" customHeight="1">
      <c r="A70" s="13" t="s">
        <v>300</v>
      </c>
      <c r="B70" s="279" t="s">
        <v>276</v>
      </c>
      <c r="C70" s="184"/>
    </row>
    <row r="71" spans="1:3" s="277" customFormat="1" ht="12" customHeight="1" thickBot="1">
      <c r="A71" s="15" t="s">
        <v>301</v>
      </c>
      <c r="B71" s="177" t="s">
        <v>277</v>
      </c>
      <c r="C71" s="184"/>
    </row>
    <row r="72" spans="1:3" s="277" customFormat="1" ht="12" customHeight="1" thickBot="1">
      <c r="A72" s="554" t="s">
        <v>278</v>
      </c>
      <c r="B72" s="175" t="s">
        <v>279</v>
      </c>
      <c r="C72" s="180">
        <f>SUM(C73:C74)</f>
        <v>206</v>
      </c>
    </row>
    <row r="73" spans="1:3" s="277" customFormat="1" ht="12" customHeight="1">
      <c r="A73" s="14" t="s">
        <v>302</v>
      </c>
      <c r="B73" s="278" t="s">
        <v>280</v>
      </c>
      <c r="C73" s="184">
        <v>206</v>
      </c>
    </row>
    <row r="74" spans="1:3" s="277" customFormat="1" ht="12" customHeight="1" thickBot="1">
      <c r="A74" s="15" t="s">
        <v>303</v>
      </c>
      <c r="B74" s="177" t="s">
        <v>281</v>
      </c>
      <c r="C74" s="184"/>
    </row>
    <row r="75" spans="1:3" s="277" customFormat="1" ht="12" customHeight="1" thickBot="1">
      <c r="A75" s="554" t="s">
        <v>282</v>
      </c>
      <c r="B75" s="175" t="s">
        <v>283</v>
      </c>
      <c r="C75" s="180">
        <f>SUM(C76:C78)</f>
        <v>0</v>
      </c>
    </row>
    <row r="76" spans="1:3" s="277" customFormat="1" ht="12" customHeight="1">
      <c r="A76" s="14" t="s">
        <v>304</v>
      </c>
      <c r="B76" s="278" t="s">
        <v>284</v>
      </c>
      <c r="C76" s="184"/>
    </row>
    <row r="77" spans="1:3" s="277" customFormat="1" ht="12" customHeight="1">
      <c r="A77" s="13" t="s">
        <v>305</v>
      </c>
      <c r="B77" s="279" t="s">
        <v>285</v>
      </c>
      <c r="C77" s="184"/>
    </row>
    <row r="78" spans="1:3" s="277" customFormat="1" ht="12" customHeight="1" thickBot="1">
      <c r="A78" s="15" t="s">
        <v>306</v>
      </c>
      <c r="B78" s="177" t="s">
        <v>286</v>
      </c>
      <c r="C78" s="184"/>
    </row>
    <row r="79" spans="1:3" s="277" customFormat="1" ht="12" customHeight="1" thickBot="1">
      <c r="A79" s="554" t="s">
        <v>287</v>
      </c>
      <c r="B79" s="175" t="s">
        <v>307</v>
      </c>
      <c r="C79" s="180">
        <f>SUM(C80:C83)</f>
        <v>0</v>
      </c>
    </row>
    <row r="80" spans="1:3" s="277" customFormat="1" ht="12" customHeight="1">
      <c r="A80" s="282" t="s">
        <v>288</v>
      </c>
      <c r="B80" s="278" t="s">
        <v>289</v>
      </c>
      <c r="C80" s="184"/>
    </row>
    <row r="81" spans="1:3" s="277" customFormat="1" ht="12" customHeight="1">
      <c r="A81" s="283" t="s">
        <v>290</v>
      </c>
      <c r="B81" s="279" t="s">
        <v>291</v>
      </c>
      <c r="C81" s="184"/>
    </row>
    <row r="82" spans="1:3" s="277" customFormat="1" ht="12" customHeight="1">
      <c r="A82" s="283" t="s">
        <v>292</v>
      </c>
      <c r="B82" s="279" t="s">
        <v>293</v>
      </c>
      <c r="C82" s="184"/>
    </row>
    <row r="83" spans="1:3" s="277" customFormat="1" ht="12" customHeight="1" thickBot="1">
      <c r="A83" s="284" t="s">
        <v>294</v>
      </c>
      <c r="B83" s="177" t="s">
        <v>295</v>
      </c>
      <c r="C83" s="184"/>
    </row>
    <row r="84" spans="1:3" s="277" customFormat="1" ht="12" customHeight="1" thickBot="1">
      <c r="A84" s="554" t="s">
        <v>296</v>
      </c>
      <c r="B84" s="175" t="s">
        <v>518</v>
      </c>
      <c r="C84" s="319"/>
    </row>
    <row r="85" spans="1:3" s="277" customFormat="1" ht="13.5" customHeight="1" thickBot="1">
      <c r="A85" s="554" t="s">
        <v>298</v>
      </c>
      <c r="B85" s="175" t="s">
        <v>297</v>
      </c>
      <c r="C85" s="319"/>
    </row>
    <row r="86" spans="1:3" s="277" customFormat="1" ht="15.75" customHeight="1" thickBot="1">
      <c r="A86" s="554" t="s">
        <v>310</v>
      </c>
      <c r="B86" s="285" t="s">
        <v>519</v>
      </c>
      <c r="C86" s="185">
        <f>+C63+C67+C72+C75+C79+C85+C84</f>
        <v>206</v>
      </c>
    </row>
    <row r="87" spans="1:3" s="277" customFormat="1" ht="16.5" customHeight="1" thickBot="1">
      <c r="A87" s="556" t="s">
        <v>520</v>
      </c>
      <c r="B87" s="286" t="s">
        <v>521</v>
      </c>
      <c r="C87" s="185">
        <f>+C62+C86</f>
        <v>8191</v>
      </c>
    </row>
    <row r="88" spans="1:3" s="277" customFormat="1" ht="83.25" customHeight="1">
      <c r="A88" s="4"/>
      <c r="B88" s="5"/>
      <c r="C88" s="186"/>
    </row>
    <row r="89" spans="1:3" ht="16.5" customHeight="1">
      <c r="A89" s="760" t="s">
        <v>47</v>
      </c>
      <c r="B89" s="760"/>
      <c r="C89" s="760"/>
    </row>
    <row r="90" spans="1:3" s="287" customFormat="1" ht="16.5" customHeight="1" thickBot="1">
      <c r="A90" s="761" t="s">
        <v>134</v>
      </c>
      <c r="B90" s="761"/>
      <c r="C90" s="93" t="s">
        <v>182</v>
      </c>
    </row>
    <row r="91" spans="1:3" ht="37.5" customHeight="1" thickBot="1">
      <c r="A91" s="22" t="s">
        <v>72</v>
      </c>
      <c r="B91" s="23" t="s">
        <v>48</v>
      </c>
      <c r="C91" s="39" t="str">
        <f>+C3</f>
        <v>2016. évi előirányzat</v>
      </c>
    </row>
    <row r="92" spans="1:3" s="276" customFormat="1" ht="12" customHeight="1" thickBot="1">
      <c r="A92" s="35" t="s">
        <v>505</v>
      </c>
      <c r="B92" s="36" t="s">
        <v>506</v>
      </c>
      <c r="C92" s="37" t="s">
        <v>507</v>
      </c>
    </row>
    <row r="93" spans="1:3" ht="12" customHeight="1" thickBot="1">
      <c r="A93" s="21" t="s">
        <v>18</v>
      </c>
      <c r="B93" s="29" t="s">
        <v>559</v>
      </c>
      <c r="C93" s="179">
        <f>C94+C95+C96+C97+C98+C111</f>
        <v>189177</v>
      </c>
    </row>
    <row r="94" spans="1:3" ht="12" customHeight="1">
      <c r="A94" s="16" t="s">
        <v>100</v>
      </c>
      <c r="B94" s="9" t="s">
        <v>49</v>
      </c>
      <c r="C94" s="728">
        <v>109403</v>
      </c>
    </row>
    <row r="95" spans="1:3" ht="12" customHeight="1">
      <c r="A95" s="13" t="s">
        <v>101</v>
      </c>
      <c r="B95" s="7" t="s">
        <v>154</v>
      </c>
      <c r="C95" s="727">
        <v>31101</v>
      </c>
    </row>
    <row r="96" spans="1:3" ht="12" customHeight="1">
      <c r="A96" s="13" t="s">
        <v>102</v>
      </c>
      <c r="B96" s="7" t="s">
        <v>129</v>
      </c>
      <c r="C96" s="267">
        <v>48673</v>
      </c>
    </row>
    <row r="97" spans="1:3" ht="12" customHeight="1">
      <c r="A97" s="13" t="s">
        <v>103</v>
      </c>
      <c r="B97" s="10" t="s">
        <v>155</v>
      </c>
      <c r="C97" s="183"/>
    </row>
    <row r="98" spans="1:3" ht="12" customHeight="1">
      <c r="A98" s="13" t="s">
        <v>114</v>
      </c>
      <c r="B98" s="18" t="s">
        <v>156</v>
      </c>
      <c r="C98" s="183"/>
    </row>
    <row r="99" spans="1:3" ht="12" customHeight="1">
      <c r="A99" s="13" t="s">
        <v>104</v>
      </c>
      <c r="B99" s="7" t="s">
        <v>522</v>
      </c>
      <c r="C99" s="183"/>
    </row>
    <row r="100" spans="1:3" ht="12" customHeight="1">
      <c r="A100" s="13" t="s">
        <v>105</v>
      </c>
      <c r="B100" s="97" t="s">
        <v>523</v>
      </c>
      <c r="C100" s="183"/>
    </row>
    <row r="101" spans="1:3" ht="12" customHeight="1">
      <c r="A101" s="13" t="s">
        <v>115</v>
      </c>
      <c r="B101" s="97" t="s">
        <v>524</v>
      </c>
      <c r="C101" s="183"/>
    </row>
    <row r="102" spans="1:3" ht="12" customHeight="1">
      <c r="A102" s="13" t="s">
        <v>116</v>
      </c>
      <c r="B102" s="95" t="s">
        <v>313</v>
      </c>
      <c r="C102" s="183"/>
    </row>
    <row r="103" spans="1:3" ht="12" customHeight="1">
      <c r="A103" s="13" t="s">
        <v>117</v>
      </c>
      <c r="B103" s="96" t="s">
        <v>314</v>
      </c>
      <c r="C103" s="183"/>
    </row>
    <row r="104" spans="1:3" ht="12" customHeight="1">
      <c r="A104" s="13" t="s">
        <v>118</v>
      </c>
      <c r="B104" s="96" t="s">
        <v>315</v>
      </c>
      <c r="C104" s="183"/>
    </row>
    <row r="105" spans="1:3" ht="12" customHeight="1">
      <c r="A105" s="13" t="s">
        <v>120</v>
      </c>
      <c r="B105" s="95" t="s">
        <v>316</v>
      </c>
      <c r="C105" s="183"/>
    </row>
    <row r="106" spans="1:3" ht="12" customHeight="1">
      <c r="A106" s="13" t="s">
        <v>157</v>
      </c>
      <c r="B106" s="95" t="s">
        <v>317</v>
      </c>
      <c r="C106" s="183"/>
    </row>
    <row r="107" spans="1:3" ht="12" customHeight="1">
      <c r="A107" s="13" t="s">
        <v>311</v>
      </c>
      <c r="B107" s="96" t="s">
        <v>318</v>
      </c>
      <c r="C107" s="183"/>
    </row>
    <row r="108" spans="1:3" ht="12" customHeight="1">
      <c r="A108" s="12" t="s">
        <v>312</v>
      </c>
      <c r="B108" s="97" t="s">
        <v>319</v>
      </c>
      <c r="C108" s="183"/>
    </row>
    <row r="109" spans="1:3" ht="12" customHeight="1">
      <c r="A109" s="13" t="s">
        <v>525</v>
      </c>
      <c r="B109" s="97" t="s">
        <v>320</v>
      </c>
      <c r="C109" s="183"/>
    </row>
    <row r="110" spans="1:3" ht="12" customHeight="1">
      <c r="A110" s="15" t="s">
        <v>526</v>
      </c>
      <c r="B110" s="97" t="s">
        <v>321</v>
      </c>
      <c r="C110" s="183"/>
    </row>
    <row r="111" spans="1:3" ht="12" customHeight="1">
      <c r="A111" s="13" t="s">
        <v>527</v>
      </c>
      <c r="B111" s="10" t="s">
        <v>50</v>
      </c>
      <c r="C111" s="181"/>
    </row>
    <row r="112" spans="1:3" ht="12" customHeight="1">
      <c r="A112" s="13" t="s">
        <v>528</v>
      </c>
      <c r="B112" s="7" t="s">
        <v>529</v>
      </c>
      <c r="C112" s="181"/>
    </row>
    <row r="113" spans="1:3" ht="12" customHeight="1" thickBot="1">
      <c r="A113" s="17" t="s">
        <v>530</v>
      </c>
      <c r="B113" s="557" t="s">
        <v>531</v>
      </c>
      <c r="C113" s="187"/>
    </row>
    <row r="114" spans="1:3" ht="12" customHeight="1" thickBot="1">
      <c r="A114" s="558" t="s">
        <v>19</v>
      </c>
      <c r="B114" s="559" t="s">
        <v>322</v>
      </c>
      <c r="C114" s="560">
        <f>+C115+C117+C119</f>
        <v>5588</v>
      </c>
    </row>
    <row r="115" spans="1:3" ht="12" customHeight="1">
      <c r="A115" s="14" t="s">
        <v>106</v>
      </c>
      <c r="B115" s="7" t="s">
        <v>181</v>
      </c>
      <c r="C115" s="318">
        <v>5588</v>
      </c>
    </row>
    <row r="116" spans="1:3" ht="12" customHeight="1">
      <c r="A116" s="14" t="s">
        <v>107</v>
      </c>
      <c r="B116" s="11" t="s">
        <v>326</v>
      </c>
      <c r="C116" s="182"/>
    </row>
    <row r="117" spans="1:3" ht="12" customHeight="1">
      <c r="A117" s="14" t="s">
        <v>108</v>
      </c>
      <c r="B117" s="11" t="s">
        <v>158</v>
      </c>
      <c r="C117" s="181"/>
    </row>
    <row r="118" spans="1:3" ht="12" customHeight="1">
      <c r="A118" s="14" t="s">
        <v>109</v>
      </c>
      <c r="B118" s="11" t="s">
        <v>327</v>
      </c>
      <c r="C118" s="158"/>
    </row>
    <row r="119" spans="1:3" ht="12" customHeight="1">
      <c r="A119" s="14" t="s">
        <v>110</v>
      </c>
      <c r="B119" s="177" t="s">
        <v>184</v>
      </c>
      <c r="C119" s="597"/>
    </row>
    <row r="120" spans="1:3" ht="12" customHeight="1">
      <c r="A120" s="14" t="s">
        <v>119</v>
      </c>
      <c r="B120" s="176" t="s">
        <v>389</v>
      </c>
      <c r="C120" s="597"/>
    </row>
    <row r="121" spans="1:3" ht="12" customHeight="1">
      <c r="A121" s="14" t="s">
        <v>121</v>
      </c>
      <c r="B121" s="274" t="s">
        <v>332</v>
      </c>
      <c r="C121" s="597"/>
    </row>
    <row r="122" spans="1:3" ht="15.75">
      <c r="A122" s="14" t="s">
        <v>159</v>
      </c>
      <c r="B122" s="96" t="s">
        <v>315</v>
      </c>
      <c r="C122" s="597"/>
    </row>
    <row r="123" spans="1:3" ht="12" customHeight="1">
      <c r="A123" s="14" t="s">
        <v>160</v>
      </c>
      <c r="B123" s="96" t="s">
        <v>331</v>
      </c>
      <c r="C123" s="597"/>
    </row>
    <row r="124" spans="1:3" ht="12" customHeight="1">
      <c r="A124" s="14" t="s">
        <v>161</v>
      </c>
      <c r="B124" s="96" t="s">
        <v>330</v>
      </c>
      <c r="C124" s="597"/>
    </row>
    <row r="125" spans="1:3" ht="12" customHeight="1">
      <c r="A125" s="14" t="s">
        <v>323</v>
      </c>
      <c r="B125" s="96" t="s">
        <v>318</v>
      </c>
      <c r="C125" s="597"/>
    </row>
    <row r="126" spans="1:3" ht="12" customHeight="1">
      <c r="A126" s="14" t="s">
        <v>324</v>
      </c>
      <c r="B126" s="96" t="s">
        <v>329</v>
      </c>
      <c r="C126" s="158"/>
    </row>
    <row r="127" spans="1:3" ht="16.5" thickBot="1">
      <c r="A127" s="12" t="s">
        <v>325</v>
      </c>
      <c r="B127" s="96" t="s">
        <v>328</v>
      </c>
      <c r="C127" s="159"/>
    </row>
    <row r="128" spans="1:3" ht="12" customHeight="1" thickBot="1">
      <c r="A128" s="19" t="s">
        <v>20</v>
      </c>
      <c r="B128" s="91" t="s">
        <v>532</v>
      </c>
      <c r="C128" s="180">
        <f>+C93+C114</f>
        <v>194765</v>
      </c>
    </row>
    <row r="129" spans="1:3" ht="12" customHeight="1" thickBot="1">
      <c r="A129" s="19" t="s">
        <v>21</v>
      </c>
      <c r="B129" s="91" t="s">
        <v>533</v>
      </c>
      <c r="C129" s="180">
        <f>+C130+C131+C132</f>
        <v>0</v>
      </c>
    </row>
    <row r="130" spans="1:3" ht="12" customHeight="1">
      <c r="A130" s="14" t="s">
        <v>223</v>
      </c>
      <c r="B130" s="11" t="s">
        <v>534</v>
      </c>
      <c r="C130" s="158"/>
    </row>
    <row r="131" spans="1:3" ht="12" customHeight="1">
      <c r="A131" s="14" t="s">
        <v>226</v>
      </c>
      <c r="B131" s="11" t="s">
        <v>535</v>
      </c>
      <c r="C131" s="158"/>
    </row>
    <row r="132" spans="1:3" ht="12" customHeight="1" thickBot="1">
      <c r="A132" s="12" t="s">
        <v>227</v>
      </c>
      <c r="B132" s="11" t="s">
        <v>536</v>
      </c>
      <c r="C132" s="158"/>
    </row>
    <row r="133" spans="1:3" ht="12" customHeight="1" thickBot="1">
      <c r="A133" s="19" t="s">
        <v>22</v>
      </c>
      <c r="B133" s="91" t="s">
        <v>537</v>
      </c>
      <c r="C133" s="180">
        <f>SUM(C134:C139)</f>
        <v>0</v>
      </c>
    </row>
    <row r="134" spans="1:3" ht="12" customHeight="1">
      <c r="A134" s="14" t="s">
        <v>93</v>
      </c>
      <c r="B134" s="8" t="s">
        <v>538</v>
      </c>
      <c r="C134" s="158"/>
    </row>
    <row r="135" spans="1:3" ht="12" customHeight="1">
      <c r="A135" s="14" t="s">
        <v>94</v>
      </c>
      <c r="B135" s="8" t="s">
        <v>539</v>
      </c>
      <c r="C135" s="158"/>
    </row>
    <row r="136" spans="1:3" ht="12" customHeight="1">
      <c r="A136" s="14" t="s">
        <v>95</v>
      </c>
      <c r="B136" s="8" t="s">
        <v>540</v>
      </c>
      <c r="C136" s="158"/>
    </row>
    <row r="137" spans="1:3" ht="12" customHeight="1">
      <c r="A137" s="14" t="s">
        <v>146</v>
      </c>
      <c r="B137" s="8" t="s">
        <v>541</v>
      </c>
      <c r="C137" s="158"/>
    </row>
    <row r="138" spans="1:3" ht="12" customHeight="1">
      <c r="A138" s="14" t="s">
        <v>147</v>
      </c>
      <c r="B138" s="8" t="s">
        <v>542</v>
      </c>
      <c r="C138" s="158"/>
    </row>
    <row r="139" spans="1:3" ht="12" customHeight="1" thickBot="1">
      <c r="A139" s="12" t="s">
        <v>148</v>
      </c>
      <c r="B139" s="8" t="s">
        <v>543</v>
      </c>
      <c r="C139" s="158"/>
    </row>
    <row r="140" spans="1:3" ht="12" customHeight="1" thickBot="1">
      <c r="A140" s="19" t="s">
        <v>23</v>
      </c>
      <c r="B140" s="91" t="s">
        <v>544</v>
      </c>
      <c r="C140" s="185">
        <f>+C141+C142+C143+C144</f>
        <v>0</v>
      </c>
    </row>
    <row r="141" spans="1:3" ht="12" customHeight="1">
      <c r="A141" s="14" t="s">
        <v>96</v>
      </c>
      <c r="B141" s="8" t="s">
        <v>333</v>
      </c>
      <c r="C141" s="158"/>
    </row>
    <row r="142" spans="1:3" ht="12" customHeight="1">
      <c r="A142" s="14" t="s">
        <v>97</v>
      </c>
      <c r="B142" s="8" t="s">
        <v>334</v>
      </c>
      <c r="C142" s="158"/>
    </row>
    <row r="143" spans="1:3" ht="12" customHeight="1">
      <c r="A143" s="14" t="s">
        <v>247</v>
      </c>
      <c r="B143" s="8" t="s">
        <v>545</v>
      </c>
      <c r="C143" s="158"/>
    </row>
    <row r="144" spans="1:3" ht="12" customHeight="1" thickBot="1">
      <c r="A144" s="12" t="s">
        <v>248</v>
      </c>
      <c r="B144" s="6" t="s">
        <v>352</v>
      </c>
      <c r="C144" s="158"/>
    </row>
    <row r="145" spans="1:3" ht="12" customHeight="1" thickBot="1">
      <c r="A145" s="19" t="s">
        <v>24</v>
      </c>
      <c r="B145" s="91" t="s">
        <v>546</v>
      </c>
      <c r="C145" s="188">
        <f>SUM(C146:C150)</f>
        <v>0</v>
      </c>
    </row>
    <row r="146" spans="1:3" ht="12" customHeight="1">
      <c r="A146" s="14" t="s">
        <v>98</v>
      </c>
      <c r="B146" s="8" t="s">
        <v>547</v>
      </c>
      <c r="C146" s="158"/>
    </row>
    <row r="147" spans="1:3" ht="12" customHeight="1">
      <c r="A147" s="14" t="s">
        <v>99</v>
      </c>
      <c r="B147" s="8" t="s">
        <v>548</v>
      </c>
      <c r="C147" s="158"/>
    </row>
    <row r="148" spans="1:3" ht="12" customHeight="1">
      <c r="A148" s="14" t="s">
        <v>259</v>
      </c>
      <c r="B148" s="8" t="s">
        <v>549</v>
      </c>
      <c r="C148" s="158"/>
    </row>
    <row r="149" spans="1:3" ht="12" customHeight="1">
      <c r="A149" s="14" t="s">
        <v>260</v>
      </c>
      <c r="B149" s="8" t="s">
        <v>550</v>
      </c>
      <c r="C149" s="158"/>
    </row>
    <row r="150" spans="1:3" ht="12" customHeight="1" thickBot="1">
      <c r="A150" s="14" t="s">
        <v>551</v>
      </c>
      <c r="B150" s="8" t="s">
        <v>552</v>
      </c>
      <c r="C150" s="158"/>
    </row>
    <row r="151" spans="1:3" ht="12" customHeight="1" thickBot="1">
      <c r="A151" s="19" t="s">
        <v>25</v>
      </c>
      <c r="B151" s="91" t="s">
        <v>553</v>
      </c>
      <c r="C151" s="561"/>
    </row>
    <row r="152" spans="1:3" ht="12" customHeight="1" thickBot="1">
      <c r="A152" s="19" t="s">
        <v>26</v>
      </c>
      <c r="B152" s="91" t="s">
        <v>554</v>
      </c>
      <c r="C152" s="561"/>
    </row>
    <row r="153" spans="1:9" ht="15" customHeight="1" thickBot="1">
      <c r="A153" s="19" t="s">
        <v>27</v>
      </c>
      <c r="B153" s="91" t="s">
        <v>555</v>
      </c>
      <c r="C153" s="288">
        <f>+C129+C133+C140+C145+C151+C152</f>
        <v>0</v>
      </c>
      <c r="F153" s="289"/>
      <c r="G153" s="290"/>
      <c r="H153" s="290"/>
      <c r="I153" s="290"/>
    </row>
    <row r="154" spans="1:3" s="277" customFormat="1" ht="12.75" customHeight="1" thickBot="1">
      <c r="A154" s="178" t="s">
        <v>28</v>
      </c>
      <c r="B154" s="258" t="s">
        <v>556</v>
      </c>
      <c r="C154" s="288">
        <f>+C128+C153</f>
        <v>194765</v>
      </c>
    </row>
    <row r="155" ht="7.5" customHeight="1"/>
    <row r="156" spans="1:3" ht="15.75">
      <c r="A156" s="762" t="s">
        <v>335</v>
      </c>
      <c r="B156" s="762"/>
      <c r="C156" s="762"/>
    </row>
    <row r="157" spans="1:3" ht="15" customHeight="1" thickBot="1">
      <c r="A157" s="759" t="s">
        <v>135</v>
      </c>
      <c r="B157" s="759"/>
      <c r="C157" s="189" t="s">
        <v>182</v>
      </c>
    </row>
    <row r="158" spans="1:4" ht="13.5" customHeight="1" thickBot="1">
      <c r="A158" s="19">
        <v>1</v>
      </c>
      <c r="B158" s="28" t="s">
        <v>557</v>
      </c>
      <c r="C158" s="180">
        <f>+C62-C128</f>
        <v>-186780</v>
      </c>
      <c r="D158" s="291"/>
    </row>
    <row r="159" spans="1:3" ht="32.25" customHeight="1" thickBot="1">
      <c r="A159" s="19" t="s">
        <v>19</v>
      </c>
      <c r="B159" s="28" t="s">
        <v>558</v>
      </c>
      <c r="C159" s="180">
        <f>+C86-C153</f>
        <v>206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18/2016.(VI.27.)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18">
    <tabColor rgb="FF92D050"/>
  </sheetPr>
  <dimension ref="A1:F33"/>
  <sheetViews>
    <sheetView zoomScaleSheetLayoutView="100" workbookViewId="0" topLeftCell="A1">
      <selection activeCell="E38" sqref="E38"/>
    </sheetView>
  </sheetViews>
  <sheetFormatPr defaultColWidth="9.00390625" defaultRowHeight="12.75"/>
  <cols>
    <col min="1" max="1" width="6.875" style="48" customWidth="1"/>
    <col min="2" max="2" width="55.125" style="118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9.75" customHeight="1">
      <c r="B1" s="199" t="s">
        <v>138</v>
      </c>
      <c r="C1" s="200"/>
      <c r="D1" s="200"/>
      <c r="E1" s="200"/>
      <c r="F1" s="766"/>
    </row>
    <row r="2" spans="5:6" ht="14.25" thickBot="1">
      <c r="E2" s="201" t="s">
        <v>64</v>
      </c>
      <c r="F2" s="766"/>
    </row>
    <row r="3" spans="1:6" ht="18" customHeight="1" thickBot="1">
      <c r="A3" s="764" t="s">
        <v>72</v>
      </c>
      <c r="B3" s="202" t="s">
        <v>58</v>
      </c>
      <c r="C3" s="203"/>
      <c r="D3" s="202" t="s">
        <v>59</v>
      </c>
      <c r="E3" s="204"/>
      <c r="F3" s="766"/>
    </row>
    <row r="4" spans="1:6" s="205" customFormat="1" ht="35.25" customHeight="1" thickBot="1">
      <c r="A4" s="765"/>
      <c r="B4" s="119" t="s">
        <v>65</v>
      </c>
      <c r="C4" s="39" t="s">
        <v>662</v>
      </c>
      <c r="D4" s="119" t="s">
        <v>65</v>
      </c>
      <c r="E4" s="46" t="str">
        <f>+C4</f>
        <v>2016. évi előirányzat</v>
      </c>
      <c r="F4" s="766"/>
    </row>
    <row r="5" spans="1:6" s="210" customFormat="1" ht="12" customHeight="1" thickBot="1">
      <c r="A5" s="206" t="s">
        <v>505</v>
      </c>
      <c r="B5" s="207" t="s">
        <v>506</v>
      </c>
      <c r="C5" s="208" t="s">
        <v>507</v>
      </c>
      <c r="D5" s="207" t="s">
        <v>560</v>
      </c>
      <c r="E5" s="209" t="s">
        <v>561</v>
      </c>
      <c r="F5" s="766"/>
    </row>
    <row r="6" spans="1:6" ht="12.75" customHeight="1">
      <c r="A6" s="211" t="s">
        <v>18</v>
      </c>
      <c r="B6" s="212" t="s">
        <v>336</v>
      </c>
      <c r="C6" s="732">
        <v>1112939</v>
      </c>
      <c r="D6" s="212" t="s">
        <v>66</v>
      </c>
      <c r="E6" s="734">
        <v>1176679</v>
      </c>
      <c r="F6" s="766"/>
    </row>
    <row r="7" spans="1:6" ht="12.75" customHeight="1">
      <c r="A7" s="213" t="s">
        <v>19</v>
      </c>
      <c r="B7" s="214" t="s">
        <v>337</v>
      </c>
      <c r="C7" s="59">
        <v>591744</v>
      </c>
      <c r="D7" s="214" t="s">
        <v>154</v>
      </c>
      <c r="E7" s="596">
        <v>265093</v>
      </c>
      <c r="F7" s="766"/>
    </row>
    <row r="8" spans="1:6" ht="12.75" customHeight="1">
      <c r="A8" s="213" t="s">
        <v>20</v>
      </c>
      <c r="B8" s="214" t="s">
        <v>357</v>
      </c>
      <c r="C8" s="59"/>
      <c r="D8" s="214" t="s">
        <v>187</v>
      </c>
      <c r="E8" s="596">
        <v>869854</v>
      </c>
      <c r="F8" s="766"/>
    </row>
    <row r="9" spans="1:6" ht="12.75" customHeight="1">
      <c r="A9" s="213" t="s">
        <v>21</v>
      </c>
      <c r="B9" s="214" t="s">
        <v>145</v>
      </c>
      <c r="C9" s="59">
        <v>303760</v>
      </c>
      <c r="D9" s="214" t="s">
        <v>155</v>
      </c>
      <c r="E9" s="60">
        <v>76140</v>
      </c>
      <c r="F9" s="766"/>
    </row>
    <row r="10" spans="1:6" ht="12.75" customHeight="1">
      <c r="A10" s="213" t="s">
        <v>22</v>
      </c>
      <c r="B10" s="215" t="s">
        <v>382</v>
      </c>
      <c r="C10" s="733">
        <v>448622</v>
      </c>
      <c r="D10" s="214" t="s">
        <v>156</v>
      </c>
      <c r="E10" s="596">
        <v>176964</v>
      </c>
      <c r="F10" s="766"/>
    </row>
    <row r="11" spans="1:6" ht="12.75" customHeight="1">
      <c r="A11" s="213" t="s">
        <v>23</v>
      </c>
      <c r="B11" s="214" t="s">
        <v>338</v>
      </c>
      <c r="C11" s="719">
        <v>17053</v>
      </c>
      <c r="D11" s="214" t="s">
        <v>50</v>
      </c>
      <c r="E11" s="596">
        <v>87689</v>
      </c>
      <c r="F11" s="766"/>
    </row>
    <row r="12" spans="1:6" ht="12.75" customHeight="1">
      <c r="A12" s="213" t="s">
        <v>24</v>
      </c>
      <c r="B12" s="214" t="s">
        <v>562</v>
      </c>
      <c r="C12" s="59"/>
      <c r="D12" s="43"/>
      <c r="E12" s="195"/>
      <c r="F12" s="766"/>
    </row>
    <row r="13" spans="1:6" ht="12.75" customHeight="1">
      <c r="A13" s="213" t="s">
        <v>25</v>
      </c>
      <c r="B13" s="43"/>
      <c r="C13" s="190"/>
      <c r="D13" s="43"/>
      <c r="E13" s="195"/>
      <c r="F13" s="766"/>
    </row>
    <row r="14" spans="1:6" ht="12.75" customHeight="1">
      <c r="A14" s="213" t="s">
        <v>26</v>
      </c>
      <c r="B14" s="292"/>
      <c r="C14" s="191"/>
      <c r="D14" s="43"/>
      <c r="E14" s="195"/>
      <c r="F14" s="766"/>
    </row>
    <row r="15" spans="1:6" ht="12.75" customHeight="1">
      <c r="A15" s="213" t="s">
        <v>27</v>
      </c>
      <c r="B15" s="43"/>
      <c r="C15" s="190"/>
      <c r="D15" s="43"/>
      <c r="E15" s="195"/>
      <c r="F15" s="766"/>
    </row>
    <row r="16" spans="1:6" ht="12.75" customHeight="1">
      <c r="A16" s="213" t="s">
        <v>28</v>
      </c>
      <c r="B16" s="43"/>
      <c r="C16" s="190"/>
      <c r="D16" s="43"/>
      <c r="E16" s="195"/>
      <c r="F16" s="766"/>
    </row>
    <row r="17" spans="1:6" ht="12.75" customHeight="1" thickBot="1">
      <c r="A17" s="213" t="s">
        <v>29</v>
      </c>
      <c r="B17" s="50"/>
      <c r="C17" s="192"/>
      <c r="D17" s="43"/>
      <c r="E17" s="196"/>
      <c r="F17" s="766"/>
    </row>
    <row r="18" spans="1:6" ht="15.75" customHeight="1" thickBot="1">
      <c r="A18" s="216" t="s">
        <v>30</v>
      </c>
      <c r="B18" s="92" t="s">
        <v>563</v>
      </c>
      <c r="C18" s="193">
        <f>SUM(C6:C17)-C8</f>
        <v>2474118</v>
      </c>
      <c r="D18" s="92" t="s">
        <v>343</v>
      </c>
      <c r="E18" s="197">
        <f>SUM(E6:E17)</f>
        <v>2652419</v>
      </c>
      <c r="F18" s="766"/>
    </row>
    <row r="19" spans="1:6" ht="12.75" customHeight="1">
      <c r="A19" s="217" t="s">
        <v>31</v>
      </c>
      <c r="B19" s="218" t="s">
        <v>340</v>
      </c>
      <c r="C19" s="324">
        <f>+C20+C21+C22+C23</f>
        <v>262679</v>
      </c>
      <c r="D19" s="219" t="s">
        <v>162</v>
      </c>
      <c r="E19" s="198"/>
      <c r="F19" s="766"/>
    </row>
    <row r="20" spans="1:6" ht="12.75" customHeight="1">
      <c r="A20" s="220" t="s">
        <v>32</v>
      </c>
      <c r="B20" s="219" t="s">
        <v>179</v>
      </c>
      <c r="C20" s="59">
        <v>262679</v>
      </c>
      <c r="D20" s="219" t="s">
        <v>342</v>
      </c>
      <c r="E20" s="60">
        <v>100000</v>
      </c>
      <c r="F20" s="766"/>
    </row>
    <row r="21" spans="1:6" ht="12.75" customHeight="1">
      <c r="A21" s="220" t="s">
        <v>33</v>
      </c>
      <c r="B21" s="219" t="s">
        <v>180</v>
      </c>
      <c r="C21" s="59"/>
      <c r="D21" s="219" t="s">
        <v>136</v>
      </c>
      <c r="E21" s="60"/>
      <c r="F21" s="766"/>
    </row>
    <row r="22" spans="1:6" ht="12.75" customHeight="1">
      <c r="A22" s="220" t="s">
        <v>34</v>
      </c>
      <c r="B22" s="219" t="s">
        <v>185</v>
      </c>
      <c r="C22" s="59"/>
      <c r="D22" s="219" t="s">
        <v>137</v>
      </c>
      <c r="E22" s="60"/>
      <c r="F22" s="766"/>
    </row>
    <row r="23" spans="1:6" ht="12.75" customHeight="1">
      <c r="A23" s="220" t="s">
        <v>35</v>
      </c>
      <c r="B23" s="219" t="s">
        <v>186</v>
      </c>
      <c r="C23" s="59"/>
      <c r="D23" s="218" t="s">
        <v>188</v>
      </c>
      <c r="E23" s="60"/>
      <c r="F23" s="766"/>
    </row>
    <row r="24" spans="1:6" ht="12.75" customHeight="1">
      <c r="A24" s="220" t="s">
        <v>36</v>
      </c>
      <c r="B24" s="219" t="s">
        <v>341</v>
      </c>
      <c r="C24" s="221">
        <f>+C25+C26</f>
        <v>100000</v>
      </c>
      <c r="D24" s="219" t="s">
        <v>163</v>
      </c>
      <c r="E24" s="60"/>
      <c r="F24" s="766"/>
    </row>
    <row r="25" spans="1:6" ht="12.75" customHeight="1">
      <c r="A25" s="217" t="s">
        <v>37</v>
      </c>
      <c r="B25" s="218" t="s">
        <v>339</v>
      </c>
      <c r="C25" s="194">
        <v>100000</v>
      </c>
      <c r="D25" s="212" t="s">
        <v>545</v>
      </c>
      <c r="E25" s="198"/>
      <c r="F25" s="766"/>
    </row>
    <row r="26" spans="1:6" ht="12.75" customHeight="1">
      <c r="A26" s="220" t="s">
        <v>38</v>
      </c>
      <c r="B26" s="219" t="s">
        <v>564</v>
      </c>
      <c r="C26" s="59"/>
      <c r="D26" s="214" t="s">
        <v>553</v>
      </c>
      <c r="E26" s="60"/>
      <c r="F26" s="766"/>
    </row>
    <row r="27" spans="1:6" ht="12.75" customHeight="1">
      <c r="A27" s="213" t="s">
        <v>39</v>
      </c>
      <c r="B27" s="219" t="s">
        <v>518</v>
      </c>
      <c r="C27" s="59"/>
      <c r="D27" s="214" t="s">
        <v>554</v>
      </c>
      <c r="E27" s="60"/>
      <c r="F27" s="766"/>
    </row>
    <row r="28" spans="1:6" ht="12.75" customHeight="1" thickBot="1">
      <c r="A28" s="264" t="s">
        <v>40</v>
      </c>
      <c r="B28" s="218" t="s">
        <v>297</v>
      </c>
      <c r="C28" s="194"/>
      <c r="D28" s="293" t="s">
        <v>681</v>
      </c>
      <c r="E28" s="198">
        <v>33302</v>
      </c>
      <c r="F28" s="766"/>
    </row>
    <row r="29" spans="1:6" ht="18.75" customHeight="1" thickBot="1">
      <c r="A29" s="216" t="s">
        <v>41</v>
      </c>
      <c r="B29" s="92" t="s">
        <v>565</v>
      </c>
      <c r="C29" s="193">
        <f>+C19+C24+C27+C28</f>
        <v>362679</v>
      </c>
      <c r="D29" s="92" t="s">
        <v>566</v>
      </c>
      <c r="E29" s="197">
        <f>SUM(E19:E28)</f>
        <v>133302</v>
      </c>
      <c r="F29" s="766"/>
    </row>
    <row r="30" spans="1:6" ht="13.5" thickBot="1">
      <c r="A30" s="216" t="s">
        <v>42</v>
      </c>
      <c r="B30" s="222" t="s">
        <v>567</v>
      </c>
      <c r="C30" s="223">
        <f>+C18+C29</f>
        <v>2836797</v>
      </c>
      <c r="D30" s="222" t="s">
        <v>568</v>
      </c>
      <c r="E30" s="223">
        <f>+E18+E29</f>
        <v>2785721</v>
      </c>
      <c r="F30" s="766"/>
    </row>
    <row r="31" spans="1:6" ht="13.5" thickBot="1">
      <c r="A31" s="216" t="s">
        <v>43</v>
      </c>
      <c r="B31" s="222" t="s">
        <v>140</v>
      </c>
      <c r="C31" s="223">
        <f>IF(C18-E18&lt;0,E18-C18,"-")</f>
        <v>178301</v>
      </c>
      <c r="D31" s="222" t="s">
        <v>141</v>
      </c>
      <c r="E31" s="223" t="str">
        <f>IF(C18-E18&gt;0,C18-E18,"-")</f>
        <v>-</v>
      </c>
      <c r="F31" s="766"/>
    </row>
    <row r="32" spans="1:6" ht="13.5" thickBot="1">
      <c r="A32" s="216" t="s">
        <v>44</v>
      </c>
      <c r="B32" s="222" t="s">
        <v>189</v>
      </c>
      <c r="C32" s="223"/>
      <c r="D32" s="222" t="s">
        <v>190</v>
      </c>
      <c r="E32" s="223">
        <v>51076</v>
      </c>
      <c r="F32" s="766"/>
    </row>
    <row r="33" spans="2:4" ht="18.75">
      <c r="B33" s="767"/>
      <c r="C33" s="767"/>
      <c r="D33" s="76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18/2016.(VI.27.)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0">
    <tabColor rgb="FF92D050"/>
  </sheetPr>
  <dimension ref="A1:F33"/>
  <sheetViews>
    <sheetView zoomScaleSheetLayoutView="115" workbookViewId="0" topLeftCell="A1">
      <selection activeCell="C32" sqref="C32"/>
    </sheetView>
  </sheetViews>
  <sheetFormatPr defaultColWidth="9.00390625" defaultRowHeight="12.75"/>
  <cols>
    <col min="1" max="1" width="6.875" style="48" customWidth="1"/>
    <col min="2" max="2" width="55.125" style="118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1.5">
      <c r="B1" s="199" t="s">
        <v>139</v>
      </c>
      <c r="C1" s="200"/>
      <c r="D1" s="200"/>
      <c r="E1" s="200"/>
      <c r="F1" s="766"/>
    </row>
    <row r="2" spans="5:6" ht="14.25" thickBot="1">
      <c r="E2" s="201" t="s">
        <v>64</v>
      </c>
      <c r="F2" s="766"/>
    </row>
    <row r="3" spans="1:6" ht="13.5" thickBot="1">
      <c r="A3" s="768" t="s">
        <v>72</v>
      </c>
      <c r="B3" s="202" t="s">
        <v>58</v>
      </c>
      <c r="C3" s="203"/>
      <c r="D3" s="202" t="s">
        <v>59</v>
      </c>
      <c r="E3" s="204"/>
      <c r="F3" s="766"/>
    </row>
    <row r="4" spans="1:6" s="205" customFormat="1" ht="24.75" thickBot="1">
      <c r="A4" s="769"/>
      <c r="B4" s="119" t="s">
        <v>65</v>
      </c>
      <c r="C4" s="39" t="s">
        <v>662</v>
      </c>
      <c r="D4" s="119" t="s">
        <v>65</v>
      </c>
      <c r="E4" s="39" t="s">
        <v>662</v>
      </c>
      <c r="F4" s="766"/>
    </row>
    <row r="5" spans="1:6" s="205" customFormat="1" ht="13.5" thickBot="1">
      <c r="A5" s="206" t="s">
        <v>505</v>
      </c>
      <c r="B5" s="207" t="s">
        <v>506</v>
      </c>
      <c r="C5" s="208" t="s">
        <v>507</v>
      </c>
      <c r="D5" s="207" t="s">
        <v>560</v>
      </c>
      <c r="E5" s="209" t="s">
        <v>561</v>
      </c>
      <c r="F5" s="766"/>
    </row>
    <row r="6" spans="1:6" ht="12.75" customHeight="1">
      <c r="A6" s="211" t="s">
        <v>18</v>
      </c>
      <c r="B6" s="212" t="s">
        <v>344</v>
      </c>
      <c r="C6" s="718">
        <v>16508</v>
      </c>
      <c r="D6" s="212" t="s">
        <v>181</v>
      </c>
      <c r="E6" s="734">
        <v>73266</v>
      </c>
      <c r="F6" s="766"/>
    </row>
    <row r="7" spans="1:6" ht="12.75">
      <c r="A7" s="213" t="s">
        <v>19</v>
      </c>
      <c r="B7" s="214" t="s">
        <v>345</v>
      </c>
      <c r="C7" s="59"/>
      <c r="D7" s="214" t="s">
        <v>350</v>
      </c>
      <c r="E7" s="60"/>
      <c r="F7" s="766"/>
    </row>
    <row r="8" spans="1:6" ht="12.75" customHeight="1">
      <c r="A8" s="213" t="s">
        <v>20</v>
      </c>
      <c r="B8" s="214" t="s">
        <v>9</v>
      </c>
      <c r="C8" s="733">
        <v>3274</v>
      </c>
      <c r="D8" s="214" t="s">
        <v>158</v>
      </c>
      <c r="E8" s="60">
        <v>32947</v>
      </c>
      <c r="F8" s="766"/>
    </row>
    <row r="9" spans="1:6" ht="12.75" customHeight="1">
      <c r="A9" s="213" t="s">
        <v>21</v>
      </c>
      <c r="B9" s="214" t="s">
        <v>346</v>
      </c>
      <c r="C9" s="59">
        <v>250</v>
      </c>
      <c r="D9" s="214" t="s">
        <v>351</v>
      </c>
      <c r="E9" s="60"/>
      <c r="F9" s="766"/>
    </row>
    <row r="10" spans="1:6" ht="12.75" customHeight="1">
      <c r="A10" s="213" t="s">
        <v>22</v>
      </c>
      <c r="B10" s="214" t="s">
        <v>347</v>
      </c>
      <c r="C10" s="190"/>
      <c r="D10" s="214" t="s">
        <v>184</v>
      </c>
      <c r="E10" s="60">
        <v>10345</v>
      </c>
      <c r="F10" s="766"/>
    </row>
    <row r="11" spans="1:6" ht="12.75" customHeight="1">
      <c r="A11" s="213" t="s">
        <v>23</v>
      </c>
      <c r="B11" s="214" t="s">
        <v>348</v>
      </c>
      <c r="C11" s="191"/>
      <c r="D11" s="562"/>
      <c r="E11" s="60"/>
      <c r="F11" s="766"/>
    </row>
    <row r="12" spans="1:6" ht="12.75" customHeight="1">
      <c r="A12" s="213" t="s">
        <v>24</v>
      </c>
      <c r="B12" s="43"/>
      <c r="C12" s="190"/>
      <c r="D12" s="562"/>
      <c r="E12" s="60"/>
      <c r="F12" s="766"/>
    </row>
    <row r="13" spans="1:6" ht="12.75" customHeight="1">
      <c r="A13" s="213" t="s">
        <v>25</v>
      </c>
      <c r="B13" s="43"/>
      <c r="C13" s="190"/>
      <c r="D13" s="563"/>
      <c r="E13" s="60"/>
      <c r="F13" s="766"/>
    </row>
    <row r="14" spans="1:6" ht="12.75" customHeight="1">
      <c r="A14" s="213" t="s">
        <v>26</v>
      </c>
      <c r="B14" s="564"/>
      <c r="C14" s="191"/>
      <c r="D14" s="562"/>
      <c r="E14" s="60"/>
      <c r="F14" s="766"/>
    </row>
    <row r="15" spans="1:6" ht="12.75">
      <c r="A15" s="213" t="s">
        <v>27</v>
      </c>
      <c r="B15" s="43"/>
      <c r="C15" s="191"/>
      <c r="D15" s="562"/>
      <c r="E15" s="60"/>
      <c r="F15" s="766"/>
    </row>
    <row r="16" spans="1:6" ht="12.75" customHeight="1" thickBot="1">
      <c r="A16" s="264" t="s">
        <v>28</v>
      </c>
      <c r="B16" s="293"/>
      <c r="C16" s="266"/>
      <c r="D16" s="265" t="s">
        <v>50</v>
      </c>
      <c r="E16" s="198">
        <v>1005</v>
      </c>
      <c r="F16" s="766"/>
    </row>
    <row r="17" spans="1:6" ht="15.75" customHeight="1" thickBot="1">
      <c r="A17" s="216" t="s">
        <v>29</v>
      </c>
      <c r="B17" s="92" t="s">
        <v>358</v>
      </c>
      <c r="C17" s="193">
        <f>+C6+C8+C9+C11+C12+C13+C14+C15+C16</f>
        <v>20032</v>
      </c>
      <c r="D17" s="92" t="s">
        <v>359</v>
      </c>
      <c r="E17" s="197">
        <f>+E6+E8+E10+E11+E12+E13+E14+E15+E16</f>
        <v>117563</v>
      </c>
      <c r="F17" s="766"/>
    </row>
    <row r="18" spans="1:6" ht="12.75" customHeight="1">
      <c r="A18" s="211" t="s">
        <v>30</v>
      </c>
      <c r="B18" s="226" t="s">
        <v>202</v>
      </c>
      <c r="C18" s="233">
        <f>+C19+C20+C21+C22+C23</f>
        <v>0</v>
      </c>
      <c r="D18" s="219" t="s">
        <v>162</v>
      </c>
      <c r="E18" s="58"/>
      <c r="F18" s="766"/>
    </row>
    <row r="19" spans="1:6" ht="12.75" customHeight="1">
      <c r="A19" s="213" t="s">
        <v>31</v>
      </c>
      <c r="B19" s="227" t="s">
        <v>191</v>
      </c>
      <c r="C19" s="59"/>
      <c r="D19" s="219" t="s">
        <v>165</v>
      </c>
      <c r="E19" s="60"/>
      <c r="F19" s="766"/>
    </row>
    <row r="20" spans="1:6" ht="12.75" customHeight="1">
      <c r="A20" s="211" t="s">
        <v>32</v>
      </c>
      <c r="B20" s="227" t="s">
        <v>192</v>
      </c>
      <c r="C20" s="59"/>
      <c r="D20" s="219" t="s">
        <v>136</v>
      </c>
      <c r="E20" s="60"/>
      <c r="F20" s="766"/>
    </row>
    <row r="21" spans="1:6" ht="12.75" customHeight="1">
      <c r="A21" s="213" t="s">
        <v>33</v>
      </c>
      <c r="B21" s="227" t="s">
        <v>193</v>
      </c>
      <c r="C21" s="59"/>
      <c r="D21" s="219" t="s">
        <v>137</v>
      </c>
      <c r="E21" s="60">
        <v>3545</v>
      </c>
      <c r="F21" s="766"/>
    </row>
    <row r="22" spans="1:6" ht="12.75" customHeight="1">
      <c r="A22" s="211" t="s">
        <v>34</v>
      </c>
      <c r="B22" s="227" t="s">
        <v>194</v>
      </c>
      <c r="C22" s="59"/>
      <c r="D22" s="218" t="s">
        <v>188</v>
      </c>
      <c r="E22" s="60"/>
      <c r="F22" s="766"/>
    </row>
    <row r="23" spans="1:6" ht="12.75" customHeight="1">
      <c r="A23" s="213" t="s">
        <v>35</v>
      </c>
      <c r="B23" s="228" t="s">
        <v>195</v>
      </c>
      <c r="C23" s="59"/>
      <c r="D23" s="219" t="s">
        <v>166</v>
      </c>
      <c r="E23" s="60"/>
      <c r="F23" s="766"/>
    </row>
    <row r="24" spans="1:6" ht="12.75" customHeight="1">
      <c r="A24" s="211" t="s">
        <v>36</v>
      </c>
      <c r="B24" s="229" t="s">
        <v>196</v>
      </c>
      <c r="C24" s="221">
        <f>+C25+C26+C27+C28+C29</f>
        <v>50000</v>
      </c>
      <c r="D24" s="230" t="s">
        <v>164</v>
      </c>
      <c r="E24" s="60"/>
      <c r="F24" s="766"/>
    </row>
    <row r="25" spans="1:6" ht="12.75" customHeight="1">
      <c r="A25" s="213" t="s">
        <v>37</v>
      </c>
      <c r="B25" s="228" t="s">
        <v>197</v>
      </c>
      <c r="C25" s="733">
        <v>50000</v>
      </c>
      <c r="D25" s="230" t="s">
        <v>352</v>
      </c>
      <c r="E25" s="60"/>
      <c r="F25" s="766"/>
    </row>
    <row r="26" spans="1:6" ht="12.75" customHeight="1">
      <c r="A26" s="211" t="s">
        <v>38</v>
      </c>
      <c r="B26" s="228" t="s">
        <v>198</v>
      </c>
      <c r="C26" s="59"/>
      <c r="D26" s="225"/>
      <c r="E26" s="60"/>
      <c r="F26" s="766"/>
    </row>
    <row r="27" spans="1:6" ht="12.75" customHeight="1">
      <c r="A27" s="213" t="s">
        <v>39</v>
      </c>
      <c r="B27" s="227" t="s">
        <v>199</v>
      </c>
      <c r="C27" s="59"/>
      <c r="D27" s="90"/>
      <c r="E27" s="60"/>
      <c r="F27" s="766"/>
    </row>
    <row r="28" spans="1:6" ht="12.75" customHeight="1">
      <c r="A28" s="211" t="s">
        <v>40</v>
      </c>
      <c r="B28" s="231" t="s">
        <v>200</v>
      </c>
      <c r="C28" s="59"/>
      <c r="D28" s="43"/>
      <c r="E28" s="60"/>
      <c r="F28" s="766"/>
    </row>
    <row r="29" spans="1:6" ht="12.75" customHeight="1" thickBot="1">
      <c r="A29" s="213" t="s">
        <v>41</v>
      </c>
      <c r="B29" s="232" t="s">
        <v>201</v>
      </c>
      <c r="C29" s="59"/>
      <c r="D29" s="90"/>
      <c r="E29" s="60"/>
      <c r="F29" s="766"/>
    </row>
    <row r="30" spans="1:6" ht="21.75" customHeight="1" thickBot="1">
      <c r="A30" s="216" t="s">
        <v>42</v>
      </c>
      <c r="B30" s="92" t="s">
        <v>349</v>
      </c>
      <c r="C30" s="193">
        <f>+C18+C24</f>
        <v>50000</v>
      </c>
      <c r="D30" s="92" t="s">
        <v>353</v>
      </c>
      <c r="E30" s="197">
        <f>SUM(E18:E29)</f>
        <v>3545</v>
      </c>
      <c r="F30" s="766"/>
    </row>
    <row r="31" spans="1:6" ht="13.5" thickBot="1">
      <c r="A31" s="216" t="s">
        <v>43</v>
      </c>
      <c r="B31" s="222" t="s">
        <v>354</v>
      </c>
      <c r="C31" s="223">
        <f>+C17+C30</f>
        <v>70032</v>
      </c>
      <c r="D31" s="222" t="s">
        <v>355</v>
      </c>
      <c r="E31" s="223">
        <f>+E17+E30</f>
        <v>121108</v>
      </c>
      <c r="F31" s="766"/>
    </row>
    <row r="32" spans="1:6" ht="13.5" thickBot="1">
      <c r="A32" s="216" t="s">
        <v>44</v>
      </c>
      <c r="B32" s="222" t="s">
        <v>140</v>
      </c>
      <c r="C32" s="223">
        <v>97531</v>
      </c>
      <c r="D32" s="222" t="s">
        <v>141</v>
      </c>
      <c r="E32" s="223" t="str">
        <f>IF(C17-E17&gt;0,C17-E17,"-")</f>
        <v>-</v>
      </c>
      <c r="F32" s="766"/>
    </row>
    <row r="33" spans="1:6" ht="13.5" thickBot="1">
      <c r="A33" s="216" t="s">
        <v>45</v>
      </c>
      <c r="B33" s="222" t="s">
        <v>189</v>
      </c>
      <c r="C33" s="223">
        <v>51076</v>
      </c>
      <c r="D33" s="222" t="s">
        <v>190</v>
      </c>
      <c r="E33" s="223"/>
      <c r="F33" s="76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18/2016.(VI.27.)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"/>
  <dimension ref="A1:H15"/>
  <sheetViews>
    <sheetView zoomScale="120" zoomScaleNormal="120" workbookViewId="0" topLeftCell="A1">
      <selection activeCell="H8" sqref="H8"/>
    </sheetView>
  </sheetViews>
  <sheetFormatPr defaultColWidth="9.00390625" defaultRowHeight="12.75"/>
  <cols>
    <col min="1" max="1" width="5.625" style="99" customWidth="1"/>
    <col min="2" max="2" width="38.625" style="99" customWidth="1"/>
    <col min="3" max="3" width="17.625" style="99" customWidth="1"/>
    <col min="4" max="7" width="14.00390625" style="99" customWidth="1"/>
    <col min="8" max="16384" width="9.375" style="99" customWidth="1"/>
  </cols>
  <sheetData>
    <row r="1" spans="1:7" ht="33" customHeight="1">
      <c r="A1" s="770" t="s">
        <v>498</v>
      </c>
      <c r="B1" s="770"/>
      <c r="C1" s="770"/>
      <c r="D1" s="770"/>
      <c r="E1" s="770"/>
      <c r="F1" s="770"/>
      <c r="G1" s="770"/>
    </row>
    <row r="2" spans="1:8" ht="15.75" customHeight="1" thickBot="1">
      <c r="A2" s="100"/>
      <c r="B2" s="399"/>
      <c r="C2" s="399"/>
      <c r="D2" s="771"/>
      <c r="E2" s="771"/>
      <c r="F2" s="778" t="s">
        <v>55</v>
      </c>
      <c r="G2" s="778"/>
      <c r="H2" s="104"/>
    </row>
    <row r="3" spans="1:7" ht="63" customHeight="1">
      <c r="A3" s="774" t="s">
        <v>16</v>
      </c>
      <c r="B3" s="776" t="s">
        <v>168</v>
      </c>
      <c r="C3" s="329" t="s">
        <v>630</v>
      </c>
      <c r="D3" s="776" t="s">
        <v>206</v>
      </c>
      <c r="E3" s="776"/>
      <c r="F3" s="776"/>
      <c r="G3" s="772" t="s">
        <v>602</v>
      </c>
    </row>
    <row r="4" spans="1:7" ht="15.75" thickBot="1">
      <c r="A4" s="775"/>
      <c r="B4" s="777"/>
      <c r="C4" s="101"/>
      <c r="D4" s="101">
        <v>2016</v>
      </c>
      <c r="E4" s="101">
        <v>2017</v>
      </c>
      <c r="F4" s="101">
        <v>2018</v>
      </c>
      <c r="G4" s="773"/>
    </row>
    <row r="5" spans="1:7" ht="15.75" thickBot="1">
      <c r="A5" s="696">
        <v>1</v>
      </c>
      <c r="B5" s="691">
        <v>2</v>
      </c>
      <c r="C5" s="102"/>
      <c r="D5" s="102">
        <v>3</v>
      </c>
      <c r="E5" s="102">
        <v>4</v>
      </c>
      <c r="F5" s="102">
        <v>5</v>
      </c>
      <c r="G5" s="103">
        <v>6</v>
      </c>
    </row>
    <row r="6" spans="1:7" ht="15">
      <c r="A6" s="695" t="s">
        <v>18</v>
      </c>
      <c r="B6" s="692" t="s">
        <v>598</v>
      </c>
      <c r="C6" s="400">
        <v>1487</v>
      </c>
      <c r="D6" s="107">
        <v>1487</v>
      </c>
      <c r="E6" s="107">
        <v>0</v>
      </c>
      <c r="F6" s="107">
        <v>0</v>
      </c>
      <c r="G6" s="105">
        <f aca="true" t="shared" si="0" ref="G6:G11">SUM(D6:F6)</f>
        <v>1487</v>
      </c>
    </row>
    <row r="7" spans="1:7" ht="15">
      <c r="A7" s="694" t="s">
        <v>19</v>
      </c>
      <c r="B7" s="692" t="s">
        <v>603</v>
      </c>
      <c r="C7" s="400">
        <v>0</v>
      </c>
      <c r="D7" s="107">
        <v>0</v>
      </c>
      <c r="E7" s="107">
        <v>0</v>
      </c>
      <c r="F7" s="107">
        <v>0</v>
      </c>
      <c r="G7" s="105">
        <f t="shared" si="0"/>
        <v>0</v>
      </c>
    </row>
    <row r="8" spans="1:7" ht="15">
      <c r="A8" s="694" t="s">
        <v>20</v>
      </c>
      <c r="B8" s="692" t="s">
        <v>596</v>
      </c>
      <c r="C8" s="401">
        <v>1891</v>
      </c>
      <c r="D8" s="402">
        <v>660</v>
      </c>
      <c r="E8" s="402">
        <v>660</v>
      </c>
      <c r="F8" s="402">
        <v>571</v>
      </c>
      <c r="G8" s="105">
        <f t="shared" si="0"/>
        <v>1891</v>
      </c>
    </row>
    <row r="9" spans="1:7" ht="15">
      <c r="A9" s="694" t="s">
        <v>21</v>
      </c>
      <c r="B9" s="692" t="s">
        <v>604</v>
      </c>
      <c r="C9" s="401">
        <v>398</v>
      </c>
      <c r="D9" s="660">
        <v>398</v>
      </c>
      <c r="E9" s="661">
        <v>0</v>
      </c>
      <c r="F9" s="661">
        <v>0</v>
      </c>
      <c r="G9" s="105">
        <f t="shared" si="0"/>
        <v>398</v>
      </c>
    </row>
    <row r="10" spans="1:7" ht="15">
      <c r="A10" s="699" t="s">
        <v>22</v>
      </c>
      <c r="B10" s="700" t="s">
        <v>707</v>
      </c>
      <c r="C10" s="701"/>
      <c r="D10" s="702">
        <v>1000</v>
      </c>
      <c r="E10" s="703">
        <v>2000</v>
      </c>
      <c r="F10" s="703">
        <v>2000</v>
      </c>
      <c r="G10" s="741">
        <f t="shared" si="0"/>
        <v>5000</v>
      </c>
    </row>
    <row r="11" spans="1:7" ht="15.75" thickBot="1">
      <c r="A11" s="737" t="s">
        <v>23</v>
      </c>
      <c r="B11" s="738" t="s">
        <v>750</v>
      </c>
      <c r="C11" s="739"/>
      <c r="D11" s="740"/>
      <c r="E11" s="740"/>
      <c r="F11" s="740">
        <v>4445</v>
      </c>
      <c r="G11" s="736">
        <f t="shared" si="0"/>
        <v>4445</v>
      </c>
    </row>
    <row r="12" spans="1:7" ht="15.75" thickBot="1">
      <c r="A12" s="696" t="s">
        <v>24</v>
      </c>
      <c r="B12" s="693" t="s">
        <v>169</v>
      </c>
      <c r="C12" s="320">
        <f>SUM(C6:C9)</f>
        <v>3776</v>
      </c>
      <c r="D12" s="320">
        <f>SUM(D6:D10)</f>
        <v>3545</v>
      </c>
      <c r="E12" s="320">
        <f>SUM(E6:E10)</f>
        <v>2660</v>
      </c>
      <c r="F12" s="320">
        <f>SUM(F6:F10)</f>
        <v>2571</v>
      </c>
      <c r="G12" s="321">
        <f>SUM(G5:G10)</f>
        <v>8782</v>
      </c>
    </row>
    <row r="14" ht="15">
      <c r="B14" s="704" t="s">
        <v>708</v>
      </c>
    </row>
    <row r="15" ht="15">
      <c r="B15" s="704" t="s">
        <v>709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18/2016.(VI.27.)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D12"/>
  <sheetViews>
    <sheetView zoomScale="120" zoomScaleNormal="120" workbookViewId="0" topLeftCell="A1">
      <selection activeCell="E8" sqref="E8"/>
    </sheetView>
  </sheetViews>
  <sheetFormatPr defaultColWidth="9.00390625" defaultRowHeight="12.75"/>
  <cols>
    <col min="1" max="1" width="5.625" style="99" customWidth="1"/>
    <col min="2" max="2" width="68.625" style="99" customWidth="1"/>
    <col min="3" max="3" width="19.50390625" style="99" customWidth="1"/>
    <col min="4" max="16384" width="9.375" style="99" customWidth="1"/>
  </cols>
  <sheetData>
    <row r="1" spans="1:3" ht="33" customHeight="1">
      <c r="A1" s="770" t="s">
        <v>500</v>
      </c>
      <c r="B1" s="770"/>
      <c r="C1" s="770"/>
    </row>
    <row r="2" spans="1:4" ht="15.75" customHeight="1" thickBot="1">
      <c r="A2" s="100"/>
      <c r="B2" s="100"/>
      <c r="C2" s="106" t="s">
        <v>55</v>
      </c>
      <c r="D2" s="104"/>
    </row>
    <row r="3" spans="1:3" ht="26.25" customHeight="1" thickBot="1">
      <c r="A3" s="108" t="s">
        <v>16</v>
      </c>
      <c r="B3" s="109" t="s">
        <v>167</v>
      </c>
      <c r="C3" s="110" t="s">
        <v>662</v>
      </c>
    </row>
    <row r="4" spans="1:3" ht="15.75" thickBot="1">
      <c r="A4" s="111">
        <v>1</v>
      </c>
      <c r="B4" s="112">
        <v>2</v>
      </c>
      <c r="C4" s="113">
        <v>3</v>
      </c>
    </row>
    <row r="5" spans="1:3" ht="15">
      <c r="A5" s="114" t="s">
        <v>18</v>
      </c>
      <c r="B5" s="235" t="s">
        <v>617</v>
      </c>
      <c r="C5" s="624">
        <v>264160</v>
      </c>
    </row>
    <row r="6" spans="1:3" ht="24.75">
      <c r="A6" s="115" t="s">
        <v>19</v>
      </c>
      <c r="B6" s="261" t="s">
        <v>203</v>
      </c>
      <c r="C6" s="234">
        <v>17221</v>
      </c>
    </row>
    <row r="7" spans="1:3" ht="15">
      <c r="A7" s="115" t="s">
        <v>20</v>
      </c>
      <c r="B7" s="262" t="s">
        <v>393</v>
      </c>
      <c r="C7" s="742">
        <v>9</v>
      </c>
    </row>
    <row r="8" spans="1:3" ht="24.75">
      <c r="A8" s="115" t="s">
        <v>21</v>
      </c>
      <c r="B8" s="262" t="s">
        <v>205</v>
      </c>
      <c r="C8" s="742">
        <v>3274</v>
      </c>
    </row>
    <row r="9" spans="1:3" ht="15">
      <c r="A9" s="116" t="s">
        <v>22</v>
      </c>
      <c r="B9" s="262" t="s">
        <v>204</v>
      </c>
      <c r="C9" s="625">
        <v>13400</v>
      </c>
    </row>
    <row r="10" spans="1:3" ht="15.75" thickBot="1">
      <c r="A10" s="115" t="s">
        <v>23</v>
      </c>
      <c r="B10" s="263" t="s">
        <v>618</v>
      </c>
      <c r="C10" s="234"/>
    </row>
    <row r="11" spans="1:3" ht="15.75" thickBot="1">
      <c r="A11" s="779" t="s">
        <v>170</v>
      </c>
      <c r="B11" s="780"/>
      <c r="C11" s="117">
        <f>SUM(C5:C10)</f>
        <v>298064</v>
      </c>
    </row>
    <row r="12" spans="1:3" ht="23.25" customHeight="1">
      <c r="A12" s="781" t="s">
        <v>178</v>
      </c>
      <c r="B12" s="781"/>
      <c r="C12" s="7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18/2016.(VI.27.)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F59"/>
  <sheetViews>
    <sheetView workbookViewId="0" topLeftCell="A46">
      <selection activeCell="H55" sqref="H55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8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782" t="s">
        <v>4</v>
      </c>
      <c r="B1" s="782"/>
      <c r="C1" s="782"/>
      <c r="D1" s="782"/>
      <c r="E1" s="782"/>
      <c r="F1" s="782"/>
    </row>
    <row r="2" spans="1:6" ht="22.5" customHeight="1" thickBot="1">
      <c r="A2" s="118"/>
      <c r="B2" s="48"/>
      <c r="C2" s="48"/>
      <c r="D2" s="48"/>
      <c r="E2" s="48"/>
      <c r="F2" s="45" t="s">
        <v>64</v>
      </c>
    </row>
    <row r="3" spans="1:6" s="42" customFormat="1" ht="44.25" customHeight="1" thickBot="1">
      <c r="A3" s="119" t="s">
        <v>68</v>
      </c>
      <c r="B3" s="120" t="s">
        <v>69</v>
      </c>
      <c r="C3" s="120" t="s">
        <v>70</v>
      </c>
      <c r="D3" s="120" t="s">
        <v>652</v>
      </c>
      <c r="E3" s="120" t="s">
        <v>662</v>
      </c>
      <c r="F3" s="46" t="s">
        <v>653</v>
      </c>
    </row>
    <row r="4" spans="1:6" s="48" customFormat="1" ht="12" customHeight="1" thickBot="1">
      <c r="A4" s="47">
        <v>1</v>
      </c>
      <c r="B4" s="668">
        <v>2</v>
      </c>
      <c r="C4" s="668">
        <v>3</v>
      </c>
      <c r="D4" s="668">
        <v>4</v>
      </c>
      <c r="E4" s="668">
        <v>5</v>
      </c>
      <c r="F4" s="669" t="s">
        <v>85</v>
      </c>
    </row>
    <row r="5" spans="1:6" ht="15.75" customHeight="1">
      <c r="A5" s="674" t="s">
        <v>650</v>
      </c>
      <c r="B5" s="544"/>
      <c r="C5" s="545"/>
      <c r="D5" s="546"/>
      <c r="E5" s="547"/>
      <c r="F5" s="548">
        <f aca="true" t="shared" si="0" ref="F5:F17">B5-D5-E5</f>
        <v>0</v>
      </c>
    </row>
    <row r="6" spans="1:6" ht="15.75" customHeight="1">
      <c r="A6" s="675" t="s">
        <v>670</v>
      </c>
      <c r="B6" s="55">
        <v>601</v>
      </c>
      <c r="C6" s="322" t="s">
        <v>651</v>
      </c>
      <c r="D6" s="26"/>
      <c r="E6" s="26">
        <v>601</v>
      </c>
      <c r="F6" s="49">
        <f t="shared" si="0"/>
        <v>0</v>
      </c>
    </row>
    <row r="7" spans="1:6" ht="15.75" customHeight="1">
      <c r="A7" s="675" t="s">
        <v>669</v>
      </c>
      <c r="B7" s="643">
        <v>351</v>
      </c>
      <c r="C7" s="322" t="s">
        <v>651</v>
      </c>
      <c r="D7" s="26"/>
      <c r="E7" s="644">
        <v>351</v>
      </c>
      <c r="F7" s="49">
        <f t="shared" si="0"/>
        <v>0</v>
      </c>
    </row>
    <row r="8" spans="1:6" ht="15.75" customHeight="1">
      <c r="A8" s="675" t="s">
        <v>713</v>
      </c>
      <c r="B8" s="643">
        <v>1710</v>
      </c>
      <c r="C8" s="539" t="s">
        <v>651</v>
      </c>
      <c r="D8" s="644"/>
      <c r="E8" s="644">
        <v>1710</v>
      </c>
      <c r="F8" s="712">
        <f t="shared" si="0"/>
        <v>0</v>
      </c>
    </row>
    <row r="9" spans="1:6" ht="15.75" customHeight="1">
      <c r="A9" s="676" t="s">
        <v>654</v>
      </c>
      <c r="B9" s="55">
        <v>131</v>
      </c>
      <c r="C9" s="322" t="s">
        <v>651</v>
      </c>
      <c r="D9" s="26"/>
      <c r="E9" s="26">
        <v>131</v>
      </c>
      <c r="F9" s="49">
        <f t="shared" si="0"/>
        <v>0</v>
      </c>
    </row>
    <row r="10" spans="1:6" ht="15.75" customHeight="1">
      <c r="A10" s="677" t="s">
        <v>655</v>
      </c>
      <c r="B10" s="643">
        <v>1290</v>
      </c>
      <c r="C10" s="539" t="s">
        <v>651</v>
      </c>
      <c r="D10" s="644"/>
      <c r="E10" s="644">
        <v>1290</v>
      </c>
      <c r="F10" s="49">
        <f t="shared" si="0"/>
        <v>0</v>
      </c>
    </row>
    <row r="11" spans="1:6" ht="25.5" customHeight="1">
      <c r="A11" s="676" t="s">
        <v>656</v>
      </c>
      <c r="B11" s="549">
        <v>500</v>
      </c>
      <c r="C11" s="540" t="s">
        <v>651</v>
      </c>
      <c r="D11" s="541"/>
      <c r="E11" s="541">
        <v>500</v>
      </c>
      <c r="F11" s="49">
        <f t="shared" si="0"/>
        <v>0</v>
      </c>
    </row>
    <row r="12" spans="1:6" ht="15.75" customHeight="1">
      <c r="A12" s="678" t="s">
        <v>657</v>
      </c>
      <c r="B12" s="550">
        <v>1000</v>
      </c>
      <c r="C12" s="536" t="s">
        <v>651</v>
      </c>
      <c r="D12" s="533"/>
      <c r="E12" s="533">
        <v>1000</v>
      </c>
      <c r="F12" s="49">
        <f t="shared" si="0"/>
        <v>0</v>
      </c>
    </row>
    <row r="13" spans="1:6" ht="18.75" customHeight="1">
      <c r="A13" s="679" t="s">
        <v>658</v>
      </c>
      <c r="B13" s="643">
        <v>381</v>
      </c>
      <c r="C13" s="539" t="s">
        <v>651</v>
      </c>
      <c r="D13" s="644"/>
      <c r="E13" s="644">
        <v>381</v>
      </c>
      <c r="F13" s="49">
        <f t="shared" si="0"/>
        <v>0</v>
      </c>
    </row>
    <row r="14" spans="1:6" ht="15.75" customHeight="1">
      <c r="A14" s="675" t="s">
        <v>659</v>
      </c>
      <c r="B14" s="643">
        <v>6350</v>
      </c>
      <c r="C14" s="539" t="s">
        <v>651</v>
      </c>
      <c r="D14" s="720"/>
      <c r="E14" s="644">
        <v>6350</v>
      </c>
      <c r="F14" s="325">
        <f t="shared" si="0"/>
        <v>0</v>
      </c>
    </row>
    <row r="15" spans="1:6" ht="15.75" customHeight="1">
      <c r="A15" s="675" t="s">
        <v>660</v>
      </c>
      <c r="B15" s="643">
        <v>375</v>
      </c>
      <c r="C15" s="539" t="s">
        <v>651</v>
      </c>
      <c r="D15" s="644"/>
      <c r="E15" s="644">
        <v>375</v>
      </c>
      <c r="F15" s="49">
        <f t="shared" si="0"/>
        <v>0</v>
      </c>
    </row>
    <row r="16" spans="1:6" ht="15.75" customHeight="1">
      <c r="A16" s="675" t="s">
        <v>743</v>
      </c>
      <c r="B16" s="643">
        <v>616</v>
      </c>
      <c r="C16" s="539" t="s">
        <v>651</v>
      </c>
      <c r="D16" s="644"/>
      <c r="E16" s="644">
        <v>616</v>
      </c>
      <c r="F16" s="49">
        <f t="shared" si="0"/>
        <v>0</v>
      </c>
    </row>
    <row r="17" spans="1:6" ht="15.75" customHeight="1">
      <c r="A17" s="676" t="s">
        <v>661</v>
      </c>
      <c r="B17" s="55">
        <v>8281</v>
      </c>
      <c r="C17" s="322" t="s">
        <v>651</v>
      </c>
      <c r="D17" s="26"/>
      <c r="E17" s="26">
        <v>8281</v>
      </c>
      <c r="F17" s="49">
        <f t="shared" si="0"/>
        <v>0</v>
      </c>
    </row>
    <row r="18" spans="1:6" ht="15.75" customHeight="1">
      <c r="A18" s="680" t="s">
        <v>682</v>
      </c>
      <c r="B18" s="55">
        <v>524</v>
      </c>
      <c r="C18" s="322" t="s">
        <v>651</v>
      </c>
      <c r="D18" s="26"/>
      <c r="E18" s="26">
        <v>524</v>
      </c>
      <c r="F18" s="49"/>
    </row>
    <row r="19" spans="1:6" ht="15.75" customHeight="1">
      <c r="A19" s="680" t="s">
        <v>683</v>
      </c>
      <c r="B19" s="55">
        <v>415</v>
      </c>
      <c r="C19" s="322" t="s">
        <v>651</v>
      </c>
      <c r="D19" s="26"/>
      <c r="E19" s="26">
        <v>415</v>
      </c>
      <c r="F19" s="49"/>
    </row>
    <row r="20" spans="1:6" ht="15.75" customHeight="1">
      <c r="A20" s="680" t="s">
        <v>684</v>
      </c>
      <c r="B20" s="55">
        <v>105</v>
      </c>
      <c r="C20" s="322" t="s">
        <v>651</v>
      </c>
      <c r="D20" s="26"/>
      <c r="E20" s="26">
        <v>105</v>
      </c>
      <c r="F20" s="535"/>
    </row>
    <row r="21" spans="1:6" ht="27.75" customHeight="1">
      <c r="A21" s="680" t="s">
        <v>685</v>
      </c>
      <c r="B21" s="55">
        <v>121</v>
      </c>
      <c r="C21" s="322" t="s">
        <v>651</v>
      </c>
      <c r="D21" s="26"/>
      <c r="E21" s="26">
        <v>121</v>
      </c>
      <c r="F21" s="49"/>
    </row>
    <row r="22" spans="1:6" ht="18.75" customHeight="1">
      <c r="A22" s="680" t="s">
        <v>686</v>
      </c>
      <c r="B22" s="55">
        <v>165</v>
      </c>
      <c r="C22" s="322" t="s">
        <v>651</v>
      </c>
      <c r="D22" s="26"/>
      <c r="E22" s="26">
        <v>165</v>
      </c>
      <c r="F22" s="52"/>
    </row>
    <row r="23" spans="1:6" ht="17.25" customHeight="1">
      <c r="A23" s="680" t="s">
        <v>687</v>
      </c>
      <c r="B23" s="55">
        <v>100</v>
      </c>
      <c r="C23" s="322" t="s">
        <v>651</v>
      </c>
      <c r="D23" s="26"/>
      <c r="E23" s="26">
        <v>100</v>
      </c>
      <c r="F23" s="52"/>
    </row>
    <row r="24" spans="1:6" ht="21.75" customHeight="1">
      <c r="A24" s="680" t="s">
        <v>688</v>
      </c>
      <c r="B24" s="55">
        <v>30</v>
      </c>
      <c r="C24" s="322" t="s">
        <v>651</v>
      </c>
      <c r="D24" s="26"/>
      <c r="E24" s="26">
        <v>30</v>
      </c>
      <c r="F24" s="52"/>
    </row>
    <row r="25" spans="1:6" ht="20.25" customHeight="1">
      <c r="A25" s="675" t="s">
        <v>689</v>
      </c>
      <c r="B25" s="55">
        <v>240</v>
      </c>
      <c r="C25" s="322" t="s">
        <v>651</v>
      </c>
      <c r="D25" s="26"/>
      <c r="E25" s="26">
        <v>240</v>
      </c>
      <c r="F25" s="52">
        <f aca="true" t="shared" si="1" ref="F25:F58">B25-D25-E25</f>
        <v>0</v>
      </c>
    </row>
    <row r="26" spans="1:6" ht="20.25" customHeight="1">
      <c r="A26" s="681" t="s">
        <v>690</v>
      </c>
      <c r="B26" s="55">
        <v>1975</v>
      </c>
      <c r="C26" s="322" t="s">
        <v>651</v>
      </c>
      <c r="D26" s="26"/>
      <c r="E26" s="26">
        <v>1975</v>
      </c>
      <c r="F26" s="52">
        <f t="shared" si="1"/>
        <v>0</v>
      </c>
    </row>
    <row r="27" spans="1:6" ht="27" customHeight="1">
      <c r="A27" s="682" t="s">
        <v>691</v>
      </c>
      <c r="B27" s="55">
        <v>280</v>
      </c>
      <c r="C27" s="322" t="s">
        <v>651</v>
      </c>
      <c r="D27" s="26"/>
      <c r="E27" s="26">
        <v>280</v>
      </c>
      <c r="F27" s="52">
        <f t="shared" si="1"/>
        <v>0</v>
      </c>
    </row>
    <row r="28" spans="1:6" ht="25.5" customHeight="1">
      <c r="A28" s="682" t="s">
        <v>711</v>
      </c>
      <c r="B28" s="643">
        <v>51</v>
      </c>
      <c r="C28" s="322" t="s">
        <v>651</v>
      </c>
      <c r="D28" s="644"/>
      <c r="E28" s="644">
        <v>51</v>
      </c>
      <c r="F28" s="52">
        <f t="shared" si="1"/>
        <v>0</v>
      </c>
    </row>
    <row r="29" spans="1:6" ht="20.25" customHeight="1">
      <c r="A29" s="681" t="s">
        <v>692</v>
      </c>
      <c r="B29" s="643">
        <v>135</v>
      </c>
      <c r="C29" s="322" t="s">
        <v>651</v>
      </c>
      <c r="D29" s="644"/>
      <c r="E29" s="644">
        <v>135</v>
      </c>
      <c r="F29" s="52">
        <f t="shared" si="1"/>
        <v>0</v>
      </c>
    </row>
    <row r="30" spans="1:6" ht="20.25" customHeight="1">
      <c r="A30" s="681" t="s">
        <v>693</v>
      </c>
      <c r="B30" s="643">
        <v>36</v>
      </c>
      <c r="C30" s="322" t="s">
        <v>651</v>
      </c>
      <c r="D30" s="644"/>
      <c r="E30" s="644">
        <v>36</v>
      </c>
      <c r="F30" s="52">
        <f t="shared" si="1"/>
        <v>0</v>
      </c>
    </row>
    <row r="31" spans="1:6" ht="20.25" customHeight="1">
      <c r="A31" s="681" t="s">
        <v>694</v>
      </c>
      <c r="B31" s="643">
        <v>51</v>
      </c>
      <c r="C31" s="322" t="s">
        <v>651</v>
      </c>
      <c r="D31" s="644"/>
      <c r="E31" s="644">
        <v>51</v>
      </c>
      <c r="F31" s="52">
        <f t="shared" si="1"/>
        <v>0</v>
      </c>
    </row>
    <row r="32" spans="1:6" ht="24.75" customHeight="1">
      <c r="A32" s="683" t="s">
        <v>695</v>
      </c>
      <c r="B32" s="643">
        <v>1155</v>
      </c>
      <c r="C32" s="322" t="s">
        <v>651</v>
      </c>
      <c r="D32" s="644"/>
      <c r="E32" s="644">
        <v>1155</v>
      </c>
      <c r="F32" s="52">
        <f t="shared" si="1"/>
        <v>0</v>
      </c>
    </row>
    <row r="33" spans="1:6" ht="20.25" customHeight="1">
      <c r="A33" s="684" t="s">
        <v>696</v>
      </c>
      <c r="B33" s="643">
        <v>5220</v>
      </c>
      <c r="C33" s="322" t="s">
        <v>651</v>
      </c>
      <c r="D33" s="644"/>
      <c r="E33" s="644">
        <v>5220</v>
      </c>
      <c r="F33" s="52">
        <f t="shared" si="1"/>
        <v>0</v>
      </c>
    </row>
    <row r="34" spans="1:6" ht="22.5" customHeight="1">
      <c r="A34" s="685" t="s">
        <v>697</v>
      </c>
      <c r="B34" s="643">
        <v>6198</v>
      </c>
      <c r="C34" s="322" t="s">
        <v>651</v>
      </c>
      <c r="D34" s="598"/>
      <c r="E34" s="644">
        <v>6198</v>
      </c>
      <c r="F34" s="52">
        <f t="shared" si="1"/>
        <v>0</v>
      </c>
    </row>
    <row r="35" spans="1:6" ht="24.75" customHeight="1">
      <c r="A35" s="686" t="s">
        <v>698</v>
      </c>
      <c r="B35" s="643">
        <v>100</v>
      </c>
      <c r="C35" s="322" t="s">
        <v>651</v>
      </c>
      <c r="D35" s="644"/>
      <c r="E35" s="644">
        <v>100</v>
      </c>
      <c r="F35" s="52">
        <f t="shared" si="1"/>
        <v>0</v>
      </c>
    </row>
    <row r="36" spans="1:6" ht="24.75" customHeight="1">
      <c r="A36" s="686" t="s">
        <v>710</v>
      </c>
      <c r="B36" s="643">
        <v>26</v>
      </c>
      <c r="C36" s="322" t="s">
        <v>651</v>
      </c>
      <c r="D36" s="644"/>
      <c r="E36" s="644">
        <v>26</v>
      </c>
      <c r="F36" s="52">
        <f t="shared" si="1"/>
        <v>0</v>
      </c>
    </row>
    <row r="37" spans="1:6" ht="20.25" customHeight="1">
      <c r="A37" s="687" t="s">
        <v>699</v>
      </c>
      <c r="B37" s="643">
        <v>41</v>
      </c>
      <c r="C37" s="322" t="s">
        <v>651</v>
      </c>
      <c r="D37" s="644"/>
      <c r="E37" s="644">
        <v>41</v>
      </c>
      <c r="F37" s="52">
        <f t="shared" si="1"/>
        <v>0</v>
      </c>
    </row>
    <row r="38" spans="1:6" ht="20.25" customHeight="1">
      <c r="A38" s="687" t="s">
        <v>700</v>
      </c>
      <c r="B38" s="643">
        <v>1527</v>
      </c>
      <c r="C38" s="322" t="s">
        <v>651</v>
      </c>
      <c r="D38" s="644"/>
      <c r="E38" s="644">
        <v>1527</v>
      </c>
      <c r="F38" s="52">
        <f t="shared" si="1"/>
        <v>0</v>
      </c>
    </row>
    <row r="39" spans="1:6" ht="24" customHeight="1">
      <c r="A39" s="688" t="s">
        <v>701</v>
      </c>
      <c r="B39" s="643">
        <v>2000</v>
      </c>
      <c r="C39" s="322" t="s">
        <v>651</v>
      </c>
      <c r="D39" s="644"/>
      <c r="E39" s="644">
        <v>2000</v>
      </c>
      <c r="F39" s="52">
        <f t="shared" si="1"/>
        <v>0</v>
      </c>
    </row>
    <row r="40" spans="1:6" ht="25.5" customHeight="1">
      <c r="A40" s="689" t="s">
        <v>702</v>
      </c>
      <c r="B40" s="643">
        <v>70</v>
      </c>
      <c r="C40" s="322" t="s">
        <v>651</v>
      </c>
      <c r="D40" s="644"/>
      <c r="E40" s="644">
        <v>70</v>
      </c>
      <c r="F40" s="52">
        <f t="shared" si="1"/>
        <v>0</v>
      </c>
    </row>
    <row r="41" spans="1:6" ht="18.75" customHeight="1">
      <c r="A41" s="690" t="s">
        <v>703</v>
      </c>
      <c r="B41" s="643">
        <v>1778</v>
      </c>
      <c r="C41" s="539" t="s">
        <v>651</v>
      </c>
      <c r="D41" s="644"/>
      <c r="E41" s="644">
        <v>1778</v>
      </c>
      <c r="F41" s="52">
        <f t="shared" si="1"/>
        <v>0</v>
      </c>
    </row>
    <row r="42" spans="1:6" ht="21" customHeight="1">
      <c r="A42" s="690" t="s">
        <v>704</v>
      </c>
      <c r="B42" s="643">
        <v>3810</v>
      </c>
      <c r="C42" s="539" t="s">
        <v>651</v>
      </c>
      <c r="D42" s="644"/>
      <c r="E42" s="644">
        <v>3810</v>
      </c>
      <c r="F42" s="52">
        <f t="shared" si="1"/>
        <v>0</v>
      </c>
    </row>
    <row r="43" spans="1:6" ht="21" customHeight="1">
      <c r="A43" s="690" t="s">
        <v>714</v>
      </c>
      <c r="B43" s="643">
        <v>250</v>
      </c>
      <c r="C43" s="539" t="s">
        <v>651</v>
      </c>
      <c r="D43" s="644"/>
      <c r="E43" s="644">
        <v>250</v>
      </c>
      <c r="F43" s="52">
        <f t="shared" si="1"/>
        <v>0</v>
      </c>
    </row>
    <row r="44" spans="1:6" ht="21" customHeight="1">
      <c r="A44" s="690" t="s">
        <v>724</v>
      </c>
      <c r="B44" s="643">
        <v>5930</v>
      </c>
      <c r="C44" s="539" t="s">
        <v>651</v>
      </c>
      <c r="D44" s="644"/>
      <c r="E44" s="644">
        <v>5930</v>
      </c>
      <c r="F44" s="52">
        <f t="shared" si="1"/>
        <v>0</v>
      </c>
    </row>
    <row r="45" spans="1:6" ht="21" customHeight="1">
      <c r="A45" s="690" t="s">
        <v>725</v>
      </c>
      <c r="B45" s="643">
        <v>9555</v>
      </c>
      <c r="C45" s="539" t="s">
        <v>651</v>
      </c>
      <c r="D45" s="644"/>
      <c r="E45" s="644">
        <v>9555</v>
      </c>
      <c r="F45" s="52">
        <f t="shared" si="1"/>
        <v>0</v>
      </c>
    </row>
    <row r="46" spans="1:6" ht="21" customHeight="1">
      <c r="A46" s="690" t="s">
        <v>726</v>
      </c>
      <c r="B46" s="643">
        <v>50</v>
      </c>
      <c r="C46" s="539" t="s">
        <v>651</v>
      </c>
      <c r="D46" s="644"/>
      <c r="E46" s="644">
        <v>50</v>
      </c>
      <c r="F46" s="52">
        <f t="shared" si="1"/>
        <v>0</v>
      </c>
    </row>
    <row r="47" spans="1:6" ht="21" customHeight="1">
      <c r="A47" s="714" t="s">
        <v>727</v>
      </c>
      <c r="B47" s="643">
        <v>154</v>
      </c>
      <c r="C47" s="539" t="s">
        <v>651</v>
      </c>
      <c r="D47" s="644"/>
      <c r="E47" s="644">
        <v>154</v>
      </c>
      <c r="F47" s="52">
        <f t="shared" si="1"/>
        <v>0</v>
      </c>
    </row>
    <row r="48" spans="1:6" ht="21" customHeight="1">
      <c r="A48" s="690" t="s">
        <v>728</v>
      </c>
      <c r="B48" s="643">
        <v>54</v>
      </c>
      <c r="C48" s="539" t="s">
        <v>651</v>
      </c>
      <c r="D48" s="644"/>
      <c r="E48" s="644">
        <v>54</v>
      </c>
      <c r="F48" s="52">
        <f t="shared" si="1"/>
        <v>0</v>
      </c>
    </row>
    <row r="49" spans="1:6" ht="21" customHeight="1">
      <c r="A49" s="690" t="s">
        <v>729</v>
      </c>
      <c r="B49" s="643">
        <v>30</v>
      </c>
      <c r="C49" s="539" t="s">
        <v>651</v>
      </c>
      <c r="D49" s="644"/>
      <c r="E49" s="644">
        <v>30</v>
      </c>
      <c r="F49" s="52">
        <f t="shared" si="1"/>
        <v>0</v>
      </c>
    </row>
    <row r="50" spans="1:6" ht="21" customHeight="1">
      <c r="A50" s="690" t="s">
        <v>730</v>
      </c>
      <c r="B50" s="643">
        <v>400</v>
      </c>
      <c r="C50" s="539" t="s">
        <v>651</v>
      </c>
      <c r="D50" s="644"/>
      <c r="E50" s="644">
        <v>400</v>
      </c>
      <c r="F50" s="52">
        <f t="shared" si="1"/>
        <v>0</v>
      </c>
    </row>
    <row r="51" spans="1:6" ht="21" customHeight="1">
      <c r="A51" s="690" t="s">
        <v>731</v>
      </c>
      <c r="B51" s="643">
        <v>1569</v>
      </c>
      <c r="C51" s="539" t="s">
        <v>651</v>
      </c>
      <c r="D51" s="644"/>
      <c r="E51" s="644">
        <v>1569</v>
      </c>
      <c r="F51" s="52">
        <f t="shared" si="1"/>
        <v>0</v>
      </c>
    </row>
    <row r="52" spans="1:6" ht="21" customHeight="1">
      <c r="A52" s="690" t="s">
        <v>744</v>
      </c>
      <c r="B52" s="643">
        <v>273</v>
      </c>
      <c r="C52" s="539" t="s">
        <v>651</v>
      </c>
      <c r="D52" s="644"/>
      <c r="E52" s="644">
        <v>273</v>
      </c>
      <c r="F52" s="52">
        <f t="shared" si="1"/>
        <v>0</v>
      </c>
    </row>
    <row r="53" spans="1:6" ht="21" customHeight="1">
      <c r="A53" s="690" t="s">
        <v>745</v>
      </c>
      <c r="B53" s="643">
        <v>120</v>
      </c>
      <c r="C53" s="539" t="s">
        <v>651</v>
      </c>
      <c r="D53" s="644"/>
      <c r="E53" s="644">
        <v>120</v>
      </c>
      <c r="F53" s="52">
        <f t="shared" si="1"/>
        <v>0</v>
      </c>
    </row>
    <row r="54" spans="1:6" ht="21" customHeight="1">
      <c r="A54" s="690" t="s">
        <v>746</v>
      </c>
      <c r="B54" s="643">
        <v>178</v>
      </c>
      <c r="C54" s="539" t="s">
        <v>651</v>
      </c>
      <c r="D54" s="644"/>
      <c r="E54" s="644">
        <v>178</v>
      </c>
      <c r="F54" s="52">
        <f t="shared" si="1"/>
        <v>0</v>
      </c>
    </row>
    <row r="55" spans="1:6" ht="21" customHeight="1">
      <c r="A55" s="690" t="s">
        <v>747</v>
      </c>
      <c r="B55" s="643">
        <v>160</v>
      </c>
      <c r="C55" s="539" t="s">
        <v>651</v>
      </c>
      <c r="D55" s="644"/>
      <c r="E55" s="644">
        <v>160</v>
      </c>
      <c r="F55" s="52">
        <f t="shared" si="1"/>
        <v>0</v>
      </c>
    </row>
    <row r="56" spans="1:6" ht="21" customHeight="1">
      <c r="A56" s="690" t="s">
        <v>748</v>
      </c>
      <c r="B56" s="643">
        <v>1419</v>
      </c>
      <c r="C56" s="539" t="s">
        <v>651</v>
      </c>
      <c r="D56" s="644"/>
      <c r="E56" s="644">
        <v>1419</v>
      </c>
      <c r="F56" s="52">
        <f t="shared" si="1"/>
        <v>0</v>
      </c>
    </row>
    <row r="57" spans="1:6" ht="21" customHeight="1">
      <c r="A57" s="743" t="s">
        <v>751</v>
      </c>
      <c r="B57" s="744">
        <v>5301</v>
      </c>
      <c r="C57" s="745" t="s">
        <v>651</v>
      </c>
      <c r="D57" s="598"/>
      <c r="E57" s="598">
        <v>5301</v>
      </c>
      <c r="F57" s="52">
        <f t="shared" si="1"/>
        <v>0</v>
      </c>
    </row>
    <row r="58" spans="1:6" ht="16.5" customHeight="1" thickBot="1">
      <c r="A58" s="746" t="s">
        <v>752</v>
      </c>
      <c r="B58" s="747">
        <v>84</v>
      </c>
      <c r="C58" s="748" t="s">
        <v>651</v>
      </c>
      <c r="D58" s="749"/>
      <c r="E58" s="749">
        <v>84</v>
      </c>
      <c r="F58" s="670">
        <f t="shared" si="1"/>
        <v>0</v>
      </c>
    </row>
    <row r="59" spans="1:6" s="51" customFormat="1" ht="18" customHeight="1" thickBot="1">
      <c r="A59" s="121" t="s">
        <v>67</v>
      </c>
      <c r="B59" s="671">
        <f>SUM(B5:B58)</f>
        <v>73266</v>
      </c>
      <c r="C59" s="672"/>
      <c r="D59" s="671">
        <f>SUM(D5:D58)</f>
        <v>0</v>
      </c>
      <c r="E59" s="671">
        <f>SUM(E5:E58)</f>
        <v>73266</v>
      </c>
      <c r="F59" s="673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7" r:id="rId1"/>
  <headerFooter alignWithMargins="0">
    <oddHeader>&amp;R&amp;"Times New Roman CE,Félkövér dőlt"&amp;11 9. melléklet a  18/2016.(VI.27.)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2016-06-20T12:28:22Z</cp:lastPrinted>
  <dcterms:created xsi:type="dcterms:W3CDTF">1999-10-30T10:30:45Z</dcterms:created>
  <dcterms:modified xsi:type="dcterms:W3CDTF">2016-06-24T10:31:42Z</dcterms:modified>
  <cp:category/>
  <cp:version/>
  <cp:contentType/>
  <cp:contentStatus/>
</cp:coreProperties>
</file>