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11"/>
  </bookViews>
  <sheets>
    <sheet name="tartalomjegyzék" sheetId="1" r:id="rId1"/>
    <sheet name="ÖSSZEFÜGGÉSEK" sheetId="2" r:id="rId2"/>
    <sheet name="1.1.sz.mell." sheetId="3" r:id="rId3"/>
    <sheet name="2.1.sz.mell  " sheetId="4" r:id="rId4"/>
    <sheet name="2.2.sz.mell  " sheetId="5" r:id="rId5"/>
    <sheet name="ELLENŐRZÉS-1.sz.2.a.sz.2.b.sz." sheetId="6" r:id="rId6"/>
    <sheet name="6.sz.mell." sheetId="7" r:id="rId7"/>
    <sheet name="7.sz.mell." sheetId="8" r:id="rId8"/>
    <sheet name="9.1. sz. mell.ÖNKORM." sheetId="9" r:id="rId9"/>
    <sheet name="9.2. sz. mell.KÖH" sheetId="10" r:id="rId10"/>
    <sheet name="9.3. sz. mell.KIKI" sheetId="11" r:id="rId11"/>
    <sheet name="5.sz tájékoztató t." sheetId="12" r:id="rId12"/>
    <sheet name="6.sz tájékoztató t." sheetId="13" r:id="rId13"/>
    <sheet name="Munka1" sheetId="14" r:id="rId14"/>
    <sheet name="Munka2" sheetId="15" r:id="rId15"/>
  </sheets>
  <externalReferences>
    <externalReference r:id="rId18"/>
  </externalReferences>
  <definedNames>
    <definedName name="_xlfn.IFERROR" hidden="1">#NAME?</definedName>
    <definedName name="_xlnm.Print_Titles" localSheetId="8">'9.1. sz. mell.ÖNKORM.'!$1:$6</definedName>
    <definedName name="_xlnm.Print_Titles" localSheetId="9">'9.2. sz. mell.KÖH'!$1:$6</definedName>
    <definedName name="_xlnm.Print_Titles" localSheetId="10">'9.3. sz. mell.KIKI'!$1:$6</definedName>
    <definedName name="_xlnm.Print_Area" localSheetId="2">'1.1.sz.mell.'!$A$1:$J$159</definedName>
    <definedName name="_xlnm.Print_Area" localSheetId="7">'7.sz.mell.'!$A$1:$F$19</definedName>
    <definedName name="_xlnm.Print_Area" localSheetId="8">'9.1. sz. mell.ÖNKORM.'!$A$1:$E$158</definedName>
  </definedNames>
  <calcPr fullCalcOnLoad="1"/>
</workbook>
</file>

<file path=xl/sharedStrings.xml><?xml version="1.0" encoding="utf-8"?>
<sst xmlns="http://schemas.openxmlformats.org/spreadsheetml/2006/main" count="1286" uniqueCount="592">
  <si>
    <t>Beruházási (felhalmozási) kiadások előirányzata beruházásonként</t>
  </si>
  <si>
    <t>Vállalkozási maradvány igénybevétele</t>
  </si>
  <si>
    <t>Felhalmozási bevételek</t>
  </si>
  <si>
    <t>Finanszírozási kiadások</t>
  </si>
  <si>
    <t>adatok forintban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</si>
  <si>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</si>
  <si>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</si>
  <si>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</si>
  <si>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</si>
  <si>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</si>
  <si>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</si>
  <si>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</si>
  <si>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</si>
  <si>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</si>
  <si>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</si>
  <si>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</si>
  <si>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</si>
  <si>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</si>
  <si>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</si>
  <si>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</si>
  <si>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</si>
  <si>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</si>
  <si>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</si>
  <si>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</si>
  <si>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</si>
  <si>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</si>
  <si>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</si>
  <si>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</si>
  <si>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</si>
  <si>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</si>
  <si>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</si>
  <si>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</si>
  <si>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</si>
  <si>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</si>
  <si>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</si>
  <si>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</si>
  <si>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</si>
  <si>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</si>
  <si>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</si>
  <si>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</si>
  <si>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</si>
  <si>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</si>
  <si>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</si>
  <si>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</si>
  <si>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</si>
  <si>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</si>
  <si>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</si>
  <si>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</si>
  <si>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</si>
  <si>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</si>
  <si>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</si>
  <si>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</si>
  <si>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</si>
  <si>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</si>
  <si>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</si>
  <si>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</si>
  <si>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</si>
  <si>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</si>
  <si>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</si>
  <si>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</si>
  <si>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</si>
  <si>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</si>
  <si>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</si>
  <si>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</si>
  <si>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</si>
  <si>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</si>
  <si>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</si>
  <si>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</si>
  <si>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</si>
  <si>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</si>
  <si>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</si>
  <si>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</si>
  <si>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</si>
  <si>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</si>
  <si>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</si>
  <si>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</si>
  <si>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</si>
  <si>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</si>
  <si>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</si>
  <si>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</si>
  <si>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</si>
  <si>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</si>
  <si>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</si>
  <si>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</si>
  <si>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</si>
  <si>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</si>
  <si>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</si>
  <si>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</si>
  <si>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</si>
  <si>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</si>
  <si>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</si>
  <si>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</si>
  <si>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</si>
  <si>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</si>
  <si>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</si>
  <si>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</si>
  <si>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Költségvetési rendelet űrlapjainak összefüggései: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</si>
  <si>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</si>
  <si>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</si>
  <si>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</si>
  <si>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</si>
  <si>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</si>
  <si>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</si>
  <si>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</si>
  <si>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</si>
  <si>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</si>
  <si>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</si>
  <si>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</si>
  <si>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</si>
  <si>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</si>
  <si>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</si>
  <si>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</si>
  <si>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</si>
  <si>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</si>
  <si>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</si>
  <si>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</si>
  <si>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</si>
  <si>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</si>
  <si>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</si>
  <si>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</si>
  <si>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</si>
  <si>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</si>
  <si>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</si>
  <si>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</si>
  <si>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</si>
  <si>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</si>
  <si>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</si>
  <si>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</si>
  <si>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</si>
  <si>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</si>
  <si>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</si>
  <si>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</si>
  <si>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</si>
  <si>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</si>
  <si>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</si>
  <si>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</si>
  <si>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</si>
  <si>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</si>
  <si>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</si>
  <si>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</si>
  <si>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</si>
  <si>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</si>
  <si>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</si>
  <si>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</si>
  <si>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</si>
  <si>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</si>
  <si>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</si>
  <si>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</si>
  <si>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</si>
  <si>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</si>
  <si>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</si>
  <si>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</si>
  <si>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</si>
  <si>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</si>
  <si>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</si>
  <si>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</si>
  <si>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</si>
  <si>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</si>
  <si>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</si>
  <si>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</si>
  <si>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</si>
  <si>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</si>
  <si>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</si>
  <si>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</si>
  <si>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</si>
  <si>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</si>
  <si>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</si>
  <si>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</si>
  <si>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</si>
  <si>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</si>
  <si>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</si>
  <si>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</si>
  <si>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</si>
  <si>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</si>
  <si>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</si>
  <si>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</si>
  <si>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</si>
  <si>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</si>
  <si>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</si>
  <si>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</si>
  <si>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</si>
  <si>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</si>
  <si>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</si>
  <si>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</si>
  <si>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</si>
  <si>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</si>
  <si>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</si>
  <si>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</si>
  <si>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</si>
  <si>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</si>
  <si>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</si>
  <si>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</si>
  <si>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</si>
  <si>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</si>
  <si>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</si>
  <si>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</si>
  <si>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</si>
  <si>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</si>
  <si>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</si>
  <si>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</si>
  <si>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</si>
  <si>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</si>
  <si>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</si>
  <si>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</si>
  <si>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</si>
  <si>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</si>
  <si>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</si>
  <si>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</si>
  <si>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</si>
  <si>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</si>
  <si>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</si>
  <si>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</si>
  <si>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</si>
  <si>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</si>
  <si>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</si>
  <si>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</si>
  <si>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</si>
  <si>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</si>
  <si>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</si>
  <si>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</si>
  <si>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</si>
  <si>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</si>
  <si>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</si>
  <si>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</si>
  <si>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</si>
  <si>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</si>
  <si>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</si>
  <si>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</si>
  <si>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</si>
  <si>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</si>
  <si>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</si>
  <si>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</si>
  <si>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</si>
  <si>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</si>
  <si>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</si>
  <si>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</si>
  <si>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</si>
  <si>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</si>
  <si>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</si>
  <si>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</si>
  <si>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</si>
  <si>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</si>
  <si>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</si>
  <si>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</si>
  <si>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</si>
  <si>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</si>
  <si>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</si>
  <si>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</si>
  <si>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</si>
  <si>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</si>
  <si>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</si>
  <si>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</si>
  <si>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</si>
  <si>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</si>
  <si>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</si>
  <si>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</si>
  <si>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</si>
  <si>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</si>
  <si>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</si>
  <si>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</si>
  <si>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</si>
  <si>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</si>
  <si>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</si>
  <si>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</si>
  <si>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</si>
  <si>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</si>
  <si>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</si>
  <si>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</si>
  <si>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</si>
  <si>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</si>
  <si>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</si>
  <si>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</si>
  <si>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</si>
  <si>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</si>
  <si>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</si>
  <si>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</si>
  <si>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</si>
  <si>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</si>
  <si>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</si>
  <si>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</si>
  <si>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</si>
  <si>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</si>
  <si>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</si>
  <si>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</si>
  <si>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</si>
  <si>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</si>
  <si>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</si>
  <si>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</si>
  <si>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</si>
  <si>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</si>
  <si>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</si>
  <si>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</si>
  <si>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</si>
  <si>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</si>
  <si>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</si>
  <si>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</si>
  <si>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</si>
  <si>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</si>
  <si>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</si>
  <si>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</si>
  <si>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</si>
  <si>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</si>
  <si>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</si>
  <si>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</si>
  <si>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</si>
  <si>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</si>
  <si>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</si>
  <si>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</si>
  <si>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</si>
  <si>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</si>
  <si>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</si>
  <si>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</si>
  <si>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</si>
  <si>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</si>
  <si>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</si>
  <si>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</si>
  <si>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</si>
  <si>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</si>
  <si>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</si>
  <si>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</si>
  <si>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</si>
  <si>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</si>
  <si>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</si>
  <si>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</si>
  <si>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</si>
  <si>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</si>
  <si>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</si>
  <si>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</si>
  <si>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</si>
  <si>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</si>
  <si>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</si>
  <si>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</si>
  <si>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</si>
  <si>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</si>
  <si>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</si>
  <si>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</si>
  <si>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</si>
  <si>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</si>
  <si>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</si>
  <si>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</si>
  <si>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</si>
  <si>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</si>
  <si>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</si>
  <si>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</si>
  <si>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</si>
  <si>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</si>
  <si>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</si>
  <si>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</si>
  <si>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</si>
  <si>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</si>
  <si>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</si>
  <si>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</si>
  <si>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</si>
  <si>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</si>
  <si>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</si>
  <si>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</si>
  <si>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</si>
  <si>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</si>
  <si>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</si>
  <si>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</si>
  <si>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</si>
  <si>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</si>
  <si>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</si>
  <si>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</si>
  <si>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</si>
  <si>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</si>
  <si>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</si>
  <si>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</si>
  <si>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</si>
  <si>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</si>
  <si>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</si>
  <si>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</si>
  <si>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</si>
  <si>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</si>
  <si>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</si>
  <si>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</si>
  <si>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</si>
  <si>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</si>
  <si>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</si>
  <si>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</si>
  <si>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</si>
  <si>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</si>
  <si>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</si>
  <si>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</si>
  <si>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</si>
  <si>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</si>
  <si>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</si>
  <si>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</si>
  <si>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</si>
  <si>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</si>
  <si>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</si>
  <si>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</si>
  <si>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</si>
  <si>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</si>
  <si>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</si>
  <si>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</si>
  <si>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</si>
  <si>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</si>
  <si>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</si>
  <si>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</si>
  <si>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</si>
  <si>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</si>
  <si>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</si>
  <si>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</si>
  <si>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</si>
  <si>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</si>
  <si>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</si>
  <si>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</si>
  <si>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</si>
  <si>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</si>
  <si>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</si>
  <si>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</si>
  <si>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</si>
  <si>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</si>
  <si>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</si>
  <si>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</si>
  <si>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</si>
  <si>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</si>
  <si>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</si>
  <si>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</si>
  <si>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</si>
  <si>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</si>
  <si>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</si>
  <si>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</si>
  <si>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</si>
  <si>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</si>
  <si>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</si>
  <si>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</si>
  <si>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</si>
  <si>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</si>
  <si>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5. tájékoztató tábla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</si>
  <si>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</si>
  <si>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</si>
  <si>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</si>
  <si>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</si>
  <si>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</si>
  <si>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</si>
  <si>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</si>
  <si>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</si>
  <si>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</si>
  <si>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Működési célú kvi támogatások és kiegészítő támogatások (EGYÉB SZOCIÁLIS)</t>
  </si>
  <si>
    <t>Elszámolásból származó bevételek (SEGÉLYEK VISSZAIGÉNYLÉSE)</t>
  </si>
  <si>
    <t>Egyéb működési célú támogatások bevételei OEP</t>
  </si>
  <si>
    <t>Éven belüli lejáRatú belföldi értékpapírok beváltása</t>
  </si>
  <si>
    <t>köh</t>
  </si>
  <si>
    <t>kiki</t>
  </si>
  <si>
    <t>önkorm.</t>
  </si>
  <si>
    <t>összesen</t>
  </si>
  <si>
    <t>TARTALOMJEGYZÉK</t>
  </si>
  <si>
    <t>1.1 sz. melléklet</t>
  </si>
  <si>
    <t>összevont mérlege</t>
  </si>
  <si>
    <t>2.1 sz. melléklet</t>
  </si>
  <si>
    <t>működési célú bevételek és kiadások mérlege (önkormányzati szinten)</t>
  </si>
  <si>
    <t>2.2 sz. melléklet</t>
  </si>
  <si>
    <t>felhalmozási célú bevételek és kiadások mérlege (önkormányzati szinten)</t>
  </si>
  <si>
    <t>6. sz. melléklet</t>
  </si>
  <si>
    <t>beruházásai (felhalmozási) kiadások előirányzata beruházásonként</t>
  </si>
  <si>
    <t>7. sz. melléklet</t>
  </si>
  <si>
    <t>felújítási kiadások előirányzata felújításonként</t>
  </si>
  <si>
    <t>9.1 sz. melléklet</t>
  </si>
  <si>
    <t>összes bevétel, kiadás előirányzat-csoport, kiemelt előirányzatonként  (önkormányzat saját)</t>
  </si>
  <si>
    <t>9.2 sz. melléklet</t>
  </si>
  <si>
    <t xml:space="preserve">KÖH összes bevétel, kiadás előirányzat-csoport, kiemelt előirányzatonként </t>
  </si>
  <si>
    <t>9.3 sz. melléklet</t>
  </si>
  <si>
    <t xml:space="preserve">KIKI összes bevétel, kiadás előirányzat-csoport, kiemelt előirányzatonként </t>
  </si>
  <si>
    <t>6. tájékoztató tábla</t>
  </si>
  <si>
    <r>
      <t xml:space="preserve">Költségvetési szerv: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>özös</t>
    </r>
    <r>
      <rPr>
        <b/>
        <sz val="12"/>
        <rFont val="Times New Roman CE"/>
        <family val="1"/>
      </rPr>
      <t xml:space="preserve">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 xml:space="preserve">gazgatású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 xml:space="preserve">öznevelési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>ntézmény</t>
    </r>
  </si>
  <si>
    <t xml:space="preserve"> I. A HELYI ÖNKORMÁNYZATOK MŰKÖDÉSÉNEK ÁLTALÁNOS TÁMOGATÁSA</t>
  </si>
  <si>
    <t>I.1. A települési önkormányzatok működésének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</si>
  <si>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</si>
  <si>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</si>
  <si>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</si>
  <si>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</si>
  <si>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</si>
  <si>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</si>
  <si>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</si>
  <si>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</si>
  <si>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</si>
  <si>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 xml:space="preserve"> II. A TELEPÜLÉSI ÖNKORMÁNYZATOK EGYES KÖZNEVELÉSI FELADATAINAK TÁMOGATÁSA</t>
  </si>
  <si>
    <t>II.1. (1) 1 óvodapedagógusok elismert létszáma</t>
  </si>
  <si>
    <t>L1 (2) gyermekek nevelése a napi 8 órát eléri vagy meghaladja</t>
  </si>
  <si>
    <t>Vk 1 vezetői órakedvezményből adódó létszámtöbblet a 2. melléklet Kiegészítő szabályok 3. b) pontja szerint</t>
  </si>
  <si>
    <t>V 1 a Köznev. tv.-ben elismerhető vezetői létszám (vezetők és vezető-helyettesek együttesen)</t>
  </si>
  <si>
    <t>Vi 1 a Köznev. tv.-ben elismerhető vezetőlétszám kötelező nevelési óraszámának összege</t>
  </si>
  <si>
    <t>óraszám</t>
  </si>
  <si>
    <t>II.1. (2) 1 óvodapedagógusok nevelő munkáját közvetlenül segítők száma a Köznev. tv. 2. melléklete szerint</t>
  </si>
  <si>
    <t>II.1.b (2) 1 dajka vagy helyette gondozónő és takarító együtt (csoportonként - 1 fő)</t>
  </si>
  <si>
    <t>II.1.c (2) 1 pedagógiai asszisztens (3 óvodai csoportonként - 1 fő)</t>
  </si>
  <si>
    <t xml:space="preserve"> 2015. évben 4 hónapra</t>
  </si>
  <si>
    <t>II.1. (1) 2 óvodapedagógusok elismert létszáma</t>
  </si>
  <si>
    <t>L2 (1) gyermekek nevelése a napi 8 órát nem éri el</t>
  </si>
  <si>
    <t>L2 (2) gyermekek nevelése a napi 8 órát eléri vagy meghaladja</t>
  </si>
  <si>
    <t>Vk 2 vezetői órakedvezményből adódó létszámtöbblet a 2. melléklet Kiegészítő szabályok 3. b) pontja szerint</t>
  </si>
  <si>
    <t>V 2 a Köznev. tv.-ben elismerhető vezetői létszám (vezetők és vezető-helyettesek együttesen)</t>
  </si>
  <si>
    <t>Vi 2 a Köznev. tv.-ben elismerhető vezetőlétszám kötelező nevelési óraszámának összege</t>
  </si>
  <si>
    <t xml:space="preserve">II.1. (3) 2 óvodapedagógusok elismert létszáma (pótlólagos összeg)  
</t>
  </si>
  <si>
    <t>II.1. (2) 2 óvodapedagógusok nevelő munkáját közvetlenül segítők száma a Köznev. tv. 2. melléklete szerint</t>
  </si>
  <si>
    <t>II.1.a (2) 2 óvodatitkár (intézményenként, ahol a gyermekek létszáma eléri a 100 főt; továbbá 450 gyermekenként - 1 fő)</t>
  </si>
  <si>
    <t>II.1.b (2) 2 dajka vagy helyette gondozónő és takarító együtt (csoportonként - 1 fő)</t>
  </si>
  <si>
    <t>II.1.c (2) 2 pedagógiai asszisztens (3 óvodai csoportonként - 1 fő)</t>
  </si>
  <si>
    <t>II.2. (8) 1 gyermekek nevelése a napi 8 órát eléri vagy meghaladja</t>
  </si>
  <si>
    <t xml:space="preserve">II.2. (9) 1 nem sajátos nevelési igényű óvodás gyermekek száma
</t>
  </si>
  <si>
    <t>II.2. (8) 2 gyermekek nevelése a napi 8 órát eléri vagy meghaladja</t>
  </si>
  <si>
    <t>II.2. (9) 2 nem sajátos nevelési igényű óvodás gyermekek száma</t>
  </si>
  <si>
    <t xml:space="preserve">II.2. (11) 2 a Köznev. tv. 47. § (7) bekezdése alapján két főként figyelembe vehető sajátos nevelési igényű gyermekek száma
</t>
  </si>
  <si>
    <t>KÖZNEVELÉSI FELADATOK ELLÁTÁSA</t>
  </si>
  <si>
    <t xml:space="preserve"> III. A TELEPÜLÉSI ÖNKORMÁNYZATOK SZOCIÁLIS, GYERMEKJÓLÉTI  ÉS GYERMEKÉTKEZTETÉSI FELADATAINAK TÁMOGATÁSA</t>
  </si>
  <si>
    <t>III.2. A települési önkormányzatok szociális feladatainak egyéb támogatása</t>
  </si>
  <si>
    <t>III.3.aa (2) 70 000 fő lakosságszámig működési engedéllyel - gyermekjóléti szolgálat</t>
  </si>
  <si>
    <t>III.3.c (1) szociális étkeztetés</t>
  </si>
  <si>
    <t>III.3.d (1) házi segítségnyújtás</t>
  </si>
  <si>
    <t>III.3.e falugondnoki vagy tanyagondnoki szolgáltatás összesen</t>
  </si>
  <si>
    <t>működési hó</t>
  </si>
  <si>
    <t>III.5.b) Gyermekétkeztetés üzemeltetési támogatása</t>
  </si>
  <si>
    <t>Könyvtári és közművelődési feladatok</t>
  </si>
  <si>
    <t>Homokhátsági Regionális Hulladékgazdálkodási Önkormányzati Társulás</t>
  </si>
  <si>
    <t>Támogatás összege</t>
  </si>
  <si>
    <t xml:space="preserve">Kiskőrös és Térsége Ivóvízminőség-javító Önkormányzati Társulás </t>
  </si>
  <si>
    <t>társulási tagok befizetési kötelezettsége</t>
  </si>
  <si>
    <t>Aranyhomok Kistérségfejlesztési Egyesület</t>
  </si>
  <si>
    <t>Magyar Faluszövetség</t>
  </si>
  <si>
    <t>Falugondnokok Duna-Tisza Közi Egyesülete</t>
  </si>
  <si>
    <t>tagdíj</t>
  </si>
  <si>
    <t>támogatás</t>
  </si>
  <si>
    <t>Egyéb szervezetek, egyesületek</t>
  </si>
  <si>
    <t>III.5.a) A finanszírozás szempontjából elismert dolgozók bértámogatása (gyermekétkeztetés)</t>
  </si>
  <si>
    <t>Egyes jövedelmpótló támogatások (lakásfennt. tám. FHT,)</t>
  </si>
  <si>
    <t>SZOCIÁLIS FELADATOK ELLÁTÁSA</t>
  </si>
  <si>
    <t>TÁMOGATÁSOK MINDÖSSZESEN</t>
  </si>
  <si>
    <t>TÁMOGATÁSOK ÖSSZESEN</t>
  </si>
  <si>
    <t>5. sz. tájékoztató</t>
  </si>
  <si>
    <t>KÖZÖS ÖNKORMÁNYZATI HIVATAL</t>
  </si>
  <si>
    <t>1. sz. táblázat                                                                ÖNKORMÁNYZAT ÖSSZEVONT MÉRLEGE</t>
  </si>
  <si>
    <t>Egyéb működési célú támogatások bevételei államháztartáson belülről Fülöpjakab Önkormányzat</t>
  </si>
  <si>
    <t>Önkormányzatonkénti 2016. évi tagdíj (1707 fő)</t>
  </si>
  <si>
    <t>2016. évi tagdíj (1707 fő)</t>
  </si>
  <si>
    <t>Polgárőr Egyesület tűo. Autó</t>
  </si>
  <si>
    <t>Kórház támogatása</t>
  </si>
  <si>
    <t>III.3.a Család- és  gyermekjóléti szolgálat</t>
  </si>
  <si>
    <t>számított</t>
  </si>
  <si>
    <t>III.5.c) Rászoruló gyermekek intézményen kívüli szünidei étkeztetésének támogatása</t>
  </si>
  <si>
    <t>Felújítási (felhalmozási) kiadások előirányzata felújításonként</t>
  </si>
  <si>
    <t xml:space="preserve">Kunszállás Község Önkormányzat </t>
  </si>
  <si>
    <t>(fő)</t>
  </si>
  <si>
    <t>Intézmény neve</t>
  </si>
  <si>
    <t>engedélyezett létszám</t>
  </si>
  <si>
    <t xml:space="preserve">engedélyezett össz. </t>
  </si>
  <si>
    <t>fő foglalkozású</t>
  </si>
  <si>
    <t>rész foglalkozású</t>
  </si>
  <si>
    <t>létszám</t>
  </si>
  <si>
    <t xml:space="preserve">     Polgármester</t>
  </si>
  <si>
    <t xml:space="preserve">     Hosszabb időtart. közfoglalkoztatottak</t>
  </si>
  <si>
    <t xml:space="preserve">     védőnői szolgálat</t>
  </si>
  <si>
    <t xml:space="preserve">    tanyagondnoki szolg.</t>
  </si>
  <si>
    <t xml:space="preserve">     Igazgatás</t>
  </si>
  <si>
    <t xml:space="preserve">     Jogi feladatok</t>
  </si>
  <si>
    <t xml:space="preserve">     Adó</t>
  </si>
  <si>
    <t xml:space="preserve">     Költségvetés végrehajt.</t>
  </si>
  <si>
    <t xml:space="preserve">     élelmezési tevékenység</t>
  </si>
  <si>
    <t xml:space="preserve">     Óvoda</t>
  </si>
  <si>
    <t xml:space="preserve">     Bölcsőde</t>
  </si>
  <si>
    <t xml:space="preserve">     Házi segítségnyújtás</t>
  </si>
  <si>
    <t xml:space="preserve">    Művelődési ház</t>
  </si>
  <si>
    <t xml:space="preserve">    Könyvtár</t>
  </si>
  <si>
    <t>Közös Igazgatású Közoktatási Intézmény</t>
  </si>
  <si>
    <t>Összes engedélyezett létszám</t>
  </si>
  <si>
    <t>létszámadatai 2016.</t>
  </si>
  <si>
    <t>változás</t>
  </si>
  <si>
    <t>Önkormányzati Hivatal KÖH</t>
  </si>
  <si>
    <t>Polgárőr Egyesület</t>
  </si>
  <si>
    <t>Változás</t>
  </si>
  <si>
    <t>I. módosított</t>
  </si>
  <si>
    <t>Egyéb működési célú támogatások bevételei közfogl.</t>
  </si>
  <si>
    <t>Forintban</t>
  </si>
  <si>
    <t>Módosított előirányzat</t>
  </si>
  <si>
    <t>módosított előirányzat</t>
  </si>
  <si>
    <t>2017. évi előirányzat BEVÉTELEK</t>
  </si>
  <si>
    <t>2017. évi előirányzat</t>
  </si>
  <si>
    <t>2017.</t>
  </si>
  <si>
    <t>Hivatal épületének felújítása</t>
  </si>
  <si>
    <t>2016-2017.</t>
  </si>
  <si>
    <t>Telek kialakítás</t>
  </si>
  <si>
    <t>0299/41. hrsz.ingatlan vételára</t>
  </si>
  <si>
    <t>438/1.hrsz. Ingatlan vételára</t>
  </si>
  <si>
    <t>2017</t>
  </si>
  <si>
    <r>
      <t>Kunszállás Önkormányzat 2017. évi költségvetésének</t>
    </r>
    <r>
      <rPr>
        <sz val="10"/>
        <rFont val="Calibri"/>
        <family val="2"/>
      </rPr>
      <t>→</t>
    </r>
  </si>
  <si>
    <t>A 2017. évi általános működési és ágazati feladatok támogatásának alakulása jogcímenként</t>
  </si>
  <si>
    <t>2017. évben céljelleggel juttatott támogatások</t>
  </si>
  <si>
    <t>önk</t>
  </si>
  <si>
    <t>Megelőlegezés visszafizetése</t>
  </si>
  <si>
    <t>Forintban !</t>
  </si>
  <si>
    <t xml:space="preserve"> 2017. évben 8 hónapra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</si>
</sst>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#,##0.0000"/>
    <numFmt numFmtId="175" formatCode="[$¥€-2]\ #\ ##,000_);[Red]\([$€-2]\ #\ ##,000\)"/>
  </numFmts>
  <fonts count="8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0"/>
      <name val="Calibri"/>
      <family val="2"/>
    </font>
    <font>
      <b/>
      <sz val="12"/>
      <name val="Bodoni MT Black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name val="Bodoni MT Black"/>
      <family val="1"/>
    </font>
    <font>
      <b/>
      <i/>
      <sz val="9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</cellStyleXfs>
  <cellXfs count="65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23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horizontal="left" vertical="center" indent="1"/>
      <protection locked="0"/>
    </xf>
    <xf numFmtId="3" fontId="14" fillId="0" borderId="26" xfId="0" applyNumberFormat="1" applyFont="1" applyBorder="1" applyAlignment="1" applyProtection="1">
      <alignment horizontal="right" vertical="center" indent="1"/>
      <protection locked="0"/>
    </xf>
    <xf numFmtId="0" fontId="14" fillId="0" borderId="15" xfId="0" applyFont="1" applyBorder="1" applyAlignment="1" applyProtection="1">
      <alignment horizontal="left" vertical="center" indent="1"/>
      <protection locked="0"/>
    </xf>
    <xf numFmtId="0" fontId="13" fillId="0" borderId="22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6" xfId="0" applyNumberFormat="1" applyFont="1" applyFill="1" applyBorder="1" applyAlignment="1" applyProtection="1">
      <alignment horizontal="right" vertical="center" indent="1"/>
      <protection locked="0"/>
    </xf>
    <xf numFmtId="3" fontId="14" fillId="0" borderId="31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3" fillId="33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indent="1"/>
    </xf>
    <xf numFmtId="0" fontId="16" fillId="0" borderId="0" xfId="0" applyFont="1" applyAlignment="1">
      <alignment horizontal="center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2" fillId="0" borderId="0" xfId="0" applyFont="1" applyFill="1" applyAlignment="1">
      <alignment horizontal="right" indent="1"/>
    </xf>
    <xf numFmtId="0" fontId="14" fillId="0" borderId="28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5" xfId="58" applyFont="1" applyFill="1" applyBorder="1" applyAlignment="1" applyProtection="1">
      <alignment horizontal="left" vertical="center" wrapText="1" indent="6"/>
      <protection/>
    </xf>
    <xf numFmtId="0" fontId="14" fillId="0" borderId="32" xfId="58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15" fillId="0" borderId="0" xfId="0" applyFont="1" applyFill="1" applyBorder="1" applyAlignment="1" applyProtection="1">
      <alignment horizontal="right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4" fillId="0" borderId="20" xfId="0" applyFont="1" applyBorder="1" applyAlignment="1" applyProtection="1">
      <alignment horizontal="right" vertical="center" indent="1"/>
      <protection/>
    </xf>
    <xf numFmtId="0" fontId="14" fillId="0" borderId="17" xfId="0" applyFont="1" applyBorder="1" applyAlignment="1" applyProtection="1">
      <alignment horizontal="right" vertical="center" indent="1"/>
      <protection/>
    </xf>
    <xf numFmtId="0" fontId="14" fillId="0" borderId="19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3" fillId="0" borderId="37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7" xfId="0" applyFont="1" applyBorder="1" applyAlignment="1" applyProtection="1">
      <alignment horizontal="left" vertical="center" wrapText="1" indent="1"/>
      <protection/>
    </xf>
    <xf numFmtId="164" fontId="13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29" xfId="0" applyNumberFormat="1" applyFont="1" applyBorder="1" applyAlignment="1" applyProtection="1">
      <alignment horizontal="righ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58" applyFont="1" applyFill="1" applyBorder="1" applyProtection="1">
      <alignment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4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4" fillId="0" borderId="12" xfId="58" applyFont="1" applyFill="1" applyBorder="1" applyAlignment="1" applyProtection="1">
      <alignment horizontal="left" vertical="center" wrapText="1" indent="6"/>
      <protection/>
    </xf>
    <xf numFmtId="0" fontId="14" fillId="0" borderId="0" xfId="5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28" xfId="0" applyFont="1" applyBorder="1" applyAlignment="1" applyProtection="1">
      <alignment wrapText="1"/>
      <protection/>
    </xf>
    <xf numFmtId="164" fontId="17" fillId="0" borderId="29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58" applyNumberFormat="1" applyFont="1" applyFill="1" applyBorder="1" applyAlignment="1" applyProtection="1">
      <alignment horizontal="center" vertical="center" wrapText="1"/>
      <protection/>
    </xf>
    <xf numFmtId="49" fontId="14" fillId="0" borderId="17" xfId="58" applyNumberFormat="1" applyFont="1" applyFill="1" applyBorder="1" applyAlignment="1" applyProtection="1">
      <alignment horizontal="center" vertical="center" wrapText="1"/>
      <protection/>
    </xf>
    <xf numFmtId="49" fontId="14" fillId="0" borderId="19" xfId="58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27" xfId="0" applyFont="1" applyBorder="1" applyAlignment="1" applyProtection="1">
      <alignment horizontal="center" wrapText="1"/>
      <protection/>
    </xf>
    <xf numFmtId="49" fontId="14" fillId="0" borderId="20" xfId="58" applyNumberFormat="1" applyFont="1" applyFill="1" applyBorder="1" applyAlignment="1" applyProtection="1">
      <alignment horizontal="center" vertical="center" wrapText="1"/>
      <protection/>
    </xf>
    <xf numFmtId="49" fontId="14" fillId="0" borderId="16" xfId="58" applyNumberFormat="1" applyFont="1" applyFill="1" applyBorder="1" applyAlignment="1" applyProtection="1">
      <alignment horizontal="center" vertical="center" wrapText="1"/>
      <protection/>
    </xf>
    <xf numFmtId="49" fontId="14" fillId="0" borderId="21" xfId="58" applyNumberFormat="1" applyFont="1" applyFill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27" xfId="0" applyFont="1" applyBorder="1" applyAlignment="1" applyProtection="1">
      <alignment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3" fillId="0" borderId="27" xfId="58" applyFont="1" applyFill="1" applyBorder="1" applyAlignment="1" applyProtection="1">
      <alignment horizontal="left" vertical="center" wrapText="1" indent="1"/>
      <protection/>
    </xf>
    <xf numFmtId="0" fontId="13" fillId="0" borderId="28" xfId="58" applyFont="1" applyFill="1" applyBorder="1" applyAlignment="1" applyProtection="1">
      <alignment vertical="center" wrapText="1"/>
      <protection/>
    </xf>
    <xf numFmtId="0" fontId="14" fillId="0" borderId="32" xfId="58" applyFont="1" applyFill="1" applyBorder="1" applyAlignment="1" applyProtection="1">
      <alignment horizontal="left" vertical="center" wrapText="1" indent="7"/>
      <protection/>
    </xf>
    <xf numFmtId="0" fontId="13" fillId="0" borderId="22" xfId="58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46" xfId="0" applyNumberFormat="1" applyFont="1" applyFill="1" applyBorder="1" applyAlignment="1" applyProtection="1">
      <alignment horizontal="right" vertical="center" indent="1"/>
      <protection/>
    </xf>
    <xf numFmtId="49" fontId="13" fillId="0" borderId="22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 applyProtection="1">
      <alignment/>
      <protection/>
    </xf>
    <xf numFmtId="0" fontId="15" fillId="0" borderId="50" xfId="0" applyFont="1" applyFill="1" applyBorder="1" applyAlignment="1" applyProtection="1">
      <alignment horizontal="right" vertical="center"/>
      <protection/>
    </xf>
    <xf numFmtId="0" fontId="13" fillId="0" borderId="0" xfId="58" applyFont="1" applyFill="1" applyBorder="1" applyAlignment="1" applyProtection="1">
      <alignment horizontal="center" vertical="center" wrapText="1"/>
      <protection/>
    </xf>
    <xf numFmtId="0" fontId="13" fillId="0" borderId="0" xfId="58" applyFont="1" applyFill="1" applyBorder="1" applyAlignment="1" applyProtection="1">
      <alignment vertical="center" wrapText="1"/>
      <protection/>
    </xf>
    <xf numFmtId="164" fontId="13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50" xfId="0" applyFont="1" applyFill="1" applyBorder="1" applyAlignment="1" applyProtection="1">
      <alignment horizontal="right"/>
      <protection/>
    </xf>
    <xf numFmtId="0" fontId="14" fillId="0" borderId="0" xfId="58" applyFont="1" applyFill="1" applyAlignment="1" applyProtection="1">
      <alignment/>
      <protection/>
    </xf>
    <xf numFmtId="0" fontId="13" fillId="0" borderId="0" xfId="58" applyFont="1" applyFill="1" applyProtection="1">
      <alignment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14" fillId="0" borderId="0" xfId="58" applyFont="1" applyFill="1" applyAlignment="1" applyProtection="1">
      <alignment horizontal="right" vertical="center" indent="1"/>
      <protection/>
    </xf>
    <xf numFmtId="0" fontId="14" fillId="0" borderId="0" xfId="58" applyFont="1" applyFill="1" applyBorder="1" applyProtection="1">
      <alignment/>
      <protection/>
    </xf>
    <xf numFmtId="0" fontId="14" fillId="0" borderId="40" xfId="58" applyFont="1" applyFill="1" applyBorder="1" applyProtection="1">
      <alignment/>
      <protection/>
    </xf>
    <xf numFmtId="164" fontId="14" fillId="0" borderId="51" xfId="58" applyNumberFormat="1" applyFont="1" applyFill="1" applyBorder="1" applyAlignment="1" applyProtection="1">
      <alignment vertical="center" wrapText="1"/>
      <protection locked="0"/>
    </xf>
    <xf numFmtId="164" fontId="14" fillId="0" borderId="40" xfId="58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3" fillId="0" borderId="49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/>
    </xf>
    <xf numFmtId="0" fontId="30" fillId="35" borderId="11" xfId="0" applyFont="1" applyFill="1" applyBorder="1" applyAlignment="1">
      <alignment/>
    </xf>
    <xf numFmtId="4" fontId="30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0" fontId="30" fillId="13" borderId="11" xfId="0" applyFont="1" applyFill="1" applyBorder="1" applyAlignment="1">
      <alignment/>
    </xf>
    <xf numFmtId="173" fontId="30" fillId="13" borderId="11" xfId="0" applyNumberFormat="1" applyFont="1" applyFill="1" applyBorder="1" applyAlignment="1">
      <alignment/>
    </xf>
    <xf numFmtId="173" fontId="30" fillId="0" borderId="11" xfId="0" applyNumberFormat="1" applyFont="1" applyBorder="1" applyAlignment="1">
      <alignment/>
    </xf>
    <xf numFmtId="3" fontId="30" fillId="13" borderId="11" xfId="0" applyNumberFormat="1" applyFont="1" applyFill="1" applyBorder="1" applyAlignment="1">
      <alignment/>
    </xf>
    <xf numFmtId="0" fontId="30" fillId="8" borderId="11" xfId="0" applyFont="1" applyFill="1" applyBorder="1" applyAlignment="1">
      <alignment/>
    </xf>
    <xf numFmtId="174" fontId="30" fillId="8" borderId="11" xfId="0" applyNumberFormat="1" applyFont="1" applyFill="1" applyBorder="1" applyAlignment="1">
      <alignment/>
    </xf>
    <xf numFmtId="3" fontId="30" fillId="8" borderId="11" xfId="0" applyNumberFormat="1" applyFont="1" applyFill="1" applyBorder="1" applyAlignment="1">
      <alignment/>
    </xf>
    <xf numFmtId="4" fontId="30" fillId="8" borderId="11" xfId="0" applyNumberFormat="1" applyFont="1" applyFill="1" applyBorder="1" applyAlignment="1">
      <alignment/>
    </xf>
    <xf numFmtId="0" fontId="30" fillId="16" borderId="11" xfId="0" applyFont="1" applyFill="1" applyBorder="1" applyAlignment="1">
      <alignment/>
    </xf>
    <xf numFmtId="0" fontId="17" fillId="0" borderId="52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/>
    </xf>
    <xf numFmtId="0" fontId="14" fillId="0" borderId="13" xfId="0" applyFont="1" applyBorder="1" applyAlignment="1" applyProtection="1">
      <alignment vertical="center"/>
      <protection locked="0"/>
    </xf>
    <xf numFmtId="3" fontId="14" fillId="0" borderId="26" xfId="0" applyNumberFormat="1" applyFont="1" applyBorder="1" applyAlignment="1" applyProtection="1">
      <alignment horizontal="right"/>
      <protection locked="0"/>
    </xf>
    <xf numFmtId="3" fontId="14" fillId="0" borderId="53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 horizontal="left" vertical="center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3" fontId="14" fillId="0" borderId="26" xfId="0" applyNumberFormat="1" applyFont="1" applyBorder="1" applyAlignment="1" applyProtection="1">
      <alignment vertical="center"/>
      <protection locked="0"/>
    </xf>
    <xf numFmtId="0" fontId="30" fillId="0" borderId="11" xfId="0" applyFont="1" applyFill="1" applyBorder="1" applyAlignment="1">
      <alignment/>
    </xf>
    <xf numFmtId="4" fontId="30" fillId="0" borderId="11" xfId="0" applyNumberFormat="1" applyFont="1" applyFill="1" applyBorder="1" applyAlignment="1">
      <alignment/>
    </xf>
    <xf numFmtId="3" fontId="30" fillId="0" borderId="11" xfId="0" applyNumberFormat="1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3" fontId="32" fillId="0" borderId="26" xfId="0" applyNumberFormat="1" applyFont="1" applyBorder="1" applyAlignment="1">
      <alignment vertical="center"/>
    </xf>
    <xf numFmtId="0" fontId="0" fillId="0" borderId="54" xfId="0" applyBorder="1" applyAlignment="1">
      <alignment/>
    </xf>
    <xf numFmtId="0" fontId="0" fillId="0" borderId="50" xfId="0" applyBorder="1" applyAlignment="1">
      <alignment/>
    </xf>
    <xf numFmtId="0" fontId="0" fillId="0" borderId="46" xfId="0" applyBorder="1" applyAlignment="1">
      <alignment/>
    </xf>
    <xf numFmtId="0" fontId="30" fillId="0" borderId="17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17" xfId="0" applyFont="1" applyFill="1" applyBorder="1" applyAlignment="1">
      <alignment/>
    </xf>
    <xf numFmtId="3" fontId="30" fillId="0" borderId="26" xfId="0" applyNumberFormat="1" applyFont="1" applyFill="1" applyBorder="1" applyAlignment="1">
      <alignment/>
    </xf>
    <xf numFmtId="3" fontId="30" fillId="0" borderId="26" xfId="0" applyNumberFormat="1" applyFont="1" applyBorder="1" applyAlignment="1">
      <alignment/>
    </xf>
    <xf numFmtId="0" fontId="30" fillId="13" borderId="17" xfId="0" applyFont="1" applyFill="1" applyBorder="1" applyAlignment="1">
      <alignment/>
    </xf>
    <xf numFmtId="173" fontId="30" fillId="13" borderId="26" xfId="0" applyNumberFormat="1" applyFont="1" applyFill="1" applyBorder="1" applyAlignment="1">
      <alignment/>
    </xf>
    <xf numFmtId="4" fontId="30" fillId="0" borderId="26" xfId="0" applyNumberFormat="1" applyFont="1" applyBorder="1" applyAlignment="1">
      <alignment/>
    </xf>
    <xf numFmtId="173" fontId="30" fillId="0" borderId="26" xfId="0" applyNumberFormat="1" applyFont="1" applyBorder="1" applyAlignment="1">
      <alignment/>
    </xf>
    <xf numFmtId="3" fontId="30" fillId="13" borderId="26" xfId="0" applyNumberFormat="1" applyFont="1" applyFill="1" applyBorder="1" applyAlignment="1">
      <alignment/>
    </xf>
    <xf numFmtId="0" fontId="31" fillId="13" borderId="17" xfId="0" applyFont="1" applyFill="1" applyBorder="1" applyAlignment="1">
      <alignment/>
    </xf>
    <xf numFmtId="0" fontId="30" fillId="8" borderId="17" xfId="0" applyFont="1" applyFill="1" applyBorder="1" applyAlignment="1">
      <alignment/>
    </xf>
    <xf numFmtId="3" fontId="30" fillId="8" borderId="26" xfId="0" applyNumberFormat="1" applyFont="1" applyFill="1" applyBorder="1" applyAlignment="1">
      <alignment/>
    </xf>
    <xf numFmtId="0" fontId="30" fillId="16" borderId="17" xfId="0" applyFont="1" applyFill="1" applyBorder="1" applyAlignment="1">
      <alignment/>
    </xf>
    <xf numFmtId="0" fontId="30" fillId="0" borderId="21" xfId="0" applyFont="1" applyBorder="1" applyAlignment="1">
      <alignment/>
    </xf>
    <xf numFmtId="0" fontId="30" fillId="0" borderId="32" xfId="0" applyFont="1" applyBorder="1" applyAlignment="1">
      <alignment/>
    </xf>
    <xf numFmtId="0" fontId="30" fillId="0" borderId="55" xfId="0" applyFont="1" applyBorder="1" applyAlignment="1">
      <alignment/>
    </xf>
    <xf numFmtId="0" fontId="30" fillId="0" borderId="26" xfId="0" applyFont="1" applyFill="1" applyBorder="1" applyAlignment="1">
      <alignment/>
    </xf>
    <xf numFmtId="4" fontId="30" fillId="36" borderId="26" xfId="0" applyNumberFormat="1" applyFont="1" applyFill="1" applyBorder="1" applyAlignment="1">
      <alignment/>
    </xf>
    <xf numFmtId="3" fontId="30" fillId="36" borderId="56" xfId="0" applyNumberFormat="1" applyFont="1" applyFill="1" applyBorder="1" applyAlignment="1">
      <alignment/>
    </xf>
    <xf numFmtId="0" fontId="30" fillId="37" borderId="17" xfId="0" applyFont="1" applyFill="1" applyBorder="1" applyAlignment="1">
      <alignment/>
    </xf>
    <xf numFmtId="0" fontId="30" fillId="37" borderId="11" xfId="0" applyFont="1" applyFill="1" applyBorder="1" applyAlignment="1">
      <alignment/>
    </xf>
    <xf numFmtId="3" fontId="33" fillId="37" borderId="26" xfId="0" applyNumberFormat="1" applyFont="1" applyFill="1" applyBorder="1" applyAlignment="1">
      <alignment/>
    </xf>
    <xf numFmtId="3" fontId="33" fillId="13" borderId="26" xfId="0" applyNumberFormat="1" applyFont="1" applyFill="1" applyBorder="1" applyAlignment="1">
      <alignment/>
    </xf>
    <xf numFmtId="0" fontId="30" fillId="35" borderId="17" xfId="0" applyFont="1" applyFill="1" applyBorder="1" applyAlignment="1">
      <alignment/>
    </xf>
    <xf numFmtId="3" fontId="30" fillId="35" borderId="11" xfId="0" applyNumberFormat="1" applyFont="1" applyFill="1" applyBorder="1" applyAlignment="1">
      <alignment/>
    </xf>
    <xf numFmtId="3" fontId="33" fillId="35" borderId="26" xfId="0" applyNumberFormat="1" applyFont="1" applyFill="1" applyBorder="1" applyAlignment="1">
      <alignment/>
    </xf>
    <xf numFmtId="0" fontId="31" fillId="8" borderId="17" xfId="0" applyFont="1" applyFill="1" applyBorder="1" applyAlignment="1">
      <alignment/>
    </xf>
    <xf numFmtId="3" fontId="33" fillId="8" borderId="26" xfId="0" applyNumberFormat="1" applyFont="1" applyFill="1" applyBorder="1" applyAlignment="1">
      <alignment/>
    </xf>
    <xf numFmtId="3" fontId="30" fillId="16" borderId="57" xfId="0" applyNumberFormat="1" applyFont="1" applyFill="1" applyBorder="1" applyAlignment="1">
      <alignment/>
    </xf>
    <xf numFmtId="3" fontId="33" fillId="16" borderId="11" xfId="0" applyNumberFormat="1" applyFont="1" applyFill="1" applyBorder="1" applyAlignment="1">
      <alignment/>
    </xf>
    <xf numFmtId="3" fontId="30" fillId="16" borderId="11" xfId="0" applyNumberFormat="1" applyFont="1" applyFill="1" applyBorder="1" applyAlignment="1">
      <alignment/>
    </xf>
    <xf numFmtId="0" fontId="34" fillId="16" borderId="17" xfId="0" applyFont="1" applyFill="1" applyBorder="1" applyAlignment="1">
      <alignment/>
    </xf>
    <xf numFmtId="0" fontId="35" fillId="0" borderId="17" xfId="0" applyFont="1" applyBorder="1" applyAlignment="1">
      <alignment/>
    </xf>
    <xf numFmtId="0" fontId="0" fillId="35" borderId="11" xfId="0" applyFill="1" applyBorder="1" applyAlignment="1">
      <alignment/>
    </xf>
    <xf numFmtId="0" fontId="36" fillId="0" borderId="13" xfId="0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 quotePrefix="1">
      <alignment horizontal="center" vertical="center"/>
      <protection/>
    </xf>
    <xf numFmtId="3" fontId="0" fillId="0" borderId="0" xfId="0" applyNumberFormat="1" applyAlignment="1">
      <alignment/>
    </xf>
    <xf numFmtId="173" fontId="30" fillId="13" borderId="0" xfId="0" applyNumberFormat="1" applyFont="1" applyFill="1" applyBorder="1" applyAlignment="1">
      <alignment/>
    </xf>
    <xf numFmtId="3" fontId="30" fillId="13" borderId="0" xfId="0" applyNumberFormat="1" applyFont="1" applyFill="1" applyBorder="1" applyAlignment="1">
      <alignment/>
    </xf>
    <xf numFmtId="3" fontId="30" fillId="8" borderId="0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30" fillId="16" borderId="58" xfId="0" applyFont="1" applyFill="1" applyBorder="1" applyAlignment="1">
      <alignment/>
    </xf>
    <xf numFmtId="3" fontId="37" fillId="16" borderId="26" xfId="0" applyNumberFormat="1" applyFont="1" applyFill="1" applyBorder="1" applyAlignment="1">
      <alignment/>
    </xf>
    <xf numFmtId="0" fontId="19" fillId="0" borderId="47" xfId="0" applyFont="1" applyFill="1" applyBorder="1" applyAlignment="1" applyProtection="1">
      <alignment horizontal="left" vertical="center" wrapText="1"/>
      <protection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9" xfId="58" applyFont="1" applyFill="1" applyBorder="1" applyAlignment="1" applyProtection="1">
      <alignment horizontal="center" vertical="center" wrapText="1"/>
      <protection/>
    </xf>
    <xf numFmtId="164" fontId="13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9" xfId="0" applyNumberFormat="1" applyFont="1" applyBorder="1" applyAlignment="1" applyProtection="1">
      <alignment horizontal="right" vertical="center" wrapText="1" indent="1"/>
      <protection/>
    </xf>
    <xf numFmtId="164" fontId="19" fillId="0" borderId="59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59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1" xfId="58" applyFont="1" applyFill="1" applyBorder="1" applyProtection="1">
      <alignment/>
      <protection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1" xfId="58" applyFont="1" applyFill="1" applyBorder="1" applyProtection="1">
      <alignment/>
      <protection/>
    </xf>
    <xf numFmtId="164" fontId="19" fillId="0" borderId="11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36" xfId="58" applyFont="1" applyFill="1" applyBorder="1" applyProtection="1">
      <alignment/>
      <protection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65" xfId="58" applyFont="1" applyFill="1" applyBorder="1" applyAlignment="1" applyProtection="1">
      <alignment/>
      <protection/>
    </xf>
    <xf numFmtId="164" fontId="13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58" applyNumberFormat="1" applyFont="1" applyFill="1" applyProtection="1">
      <alignment/>
      <protection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vertical="center" wrapText="1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vertical="center" wrapText="1"/>
    </xf>
    <xf numFmtId="164" fontId="0" fillId="0" borderId="43" xfId="0" applyNumberFormat="1" applyFill="1" applyBorder="1" applyAlignment="1">
      <alignment horizontal="center" vertical="center" wrapText="1"/>
    </xf>
    <xf numFmtId="164" fontId="14" fillId="0" borderId="0" xfId="0" applyNumberFormat="1" applyFont="1" applyFill="1" applyAlignment="1" applyProtection="1">
      <alignment horizontal="right" vertical="center" wrapText="1"/>
      <protection/>
    </xf>
    <xf numFmtId="164" fontId="0" fillId="0" borderId="17" xfId="0" applyNumberFormat="1" applyFont="1" applyFill="1" applyBorder="1" applyAlignment="1">
      <alignment horizontal="left" vertical="center" wrapText="1"/>
    </xf>
    <xf numFmtId="0" fontId="13" fillId="0" borderId="23" xfId="58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32" fillId="0" borderId="0" xfId="0" applyFont="1" applyFill="1" applyAlignment="1">
      <alignment horizontal="right"/>
    </xf>
    <xf numFmtId="0" fontId="39" fillId="0" borderId="0" xfId="0" applyFont="1" applyFill="1" applyAlignment="1">
      <alignment/>
    </xf>
    <xf numFmtId="0" fontId="0" fillId="0" borderId="0" xfId="0" applyAlignment="1">
      <alignment horizontal="right"/>
    </xf>
    <xf numFmtId="0" fontId="40" fillId="0" borderId="36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66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67" xfId="0" applyBorder="1" applyAlignment="1">
      <alignment/>
    </xf>
    <xf numFmtId="0" fontId="40" fillId="0" borderId="68" xfId="0" applyFont="1" applyBorder="1" applyAlignment="1">
      <alignment horizontal="center"/>
    </xf>
    <xf numFmtId="0" fontId="40" fillId="0" borderId="69" xfId="0" applyFont="1" applyBorder="1" applyAlignment="1">
      <alignment horizontal="center"/>
    </xf>
    <xf numFmtId="0" fontId="40" fillId="0" borderId="70" xfId="0" applyFont="1" applyBorder="1" applyAlignment="1">
      <alignment horizontal="center"/>
    </xf>
    <xf numFmtId="0" fontId="0" fillId="0" borderId="12" xfId="0" applyBorder="1" applyAlignment="1">
      <alignment/>
    </xf>
    <xf numFmtId="0" fontId="38" fillId="0" borderId="67" xfId="0" applyFont="1" applyBorder="1" applyAlignment="1">
      <alignment/>
    </xf>
    <xf numFmtId="0" fontId="41" fillId="0" borderId="12" xfId="0" applyFont="1" applyBorder="1" applyAlignment="1">
      <alignment/>
    </xf>
    <xf numFmtId="2" fontId="0" fillId="0" borderId="0" xfId="0" applyNumberFormat="1" applyAlignment="1">
      <alignment/>
    </xf>
    <xf numFmtId="164" fontId="13" fillId="0" borderId="0" xfId="58" applyNumberFormat="1" applyFont="1" applyFill="1" applyBorder="1" applyAlignment="1" applyProtection="1">
      <alignment horizontal="center" vertical="center"/>
      <protection/>
    </xf>
    <xf numFmtId="0" fontId="13" fillId="0" borderId="0" xfId="58" applyFont="1" applyFill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3" fillId="0" borderId="61" xfId="58" applyFont="1" applyFill="1" applyBorder="1" applyAlignment="1" applyProtection="1">
      <alignment horizontal="center" vertical="center" wrapText="1"/>
      <protection/>
    </xf>
    <xf numFmtId="164" fontId="13" fillId="0" borderId="14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4" xfId="58" applyFont="1" applyFill="1" applyBorder="1" applyProtection="1">
      <alignment/>
      <protection/>
    </xf>
    <xf numFmtId="164" fontId="13" fillId="0" borderId="14" xfId="58" applyNumberFormat="1" applyFont="1" applyFill="1" applyBorder="1" applyAlignment="1" applyProtection="1">
      <alignment vertical="center" wrapText="1"/>
      <protection/>
    </xf>
    <xf numFmtId="164" fontId="14" fillId="0" borderId="14" xfId="58" applyNumberFormat="1" applyFont="1" applyFill="1" applyBorder="1" applyAlignment="1" applyProtection="1">
      <alignment vertical="center" wrapText="1"/>
      <protection/>
    </xf>
    <xf numFmtId="164" fontId="13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71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1" xfId="58" applyFont="1" applyFill="1" applyBorder="1" applyAlignment="1" applyProtection="1">
      <alignment horizontal="center" vertical="center" wrapText="1"/>
      <protection/>
    </xf>
    <xf numFmtId="164" fontId="14" fillId="0" borderId="11" xfId="58" applyNumberFormat="1" applyFont="1" applyFill="1" applyBorder="1" applyAlignment="1" applyProtection="1">
      <alignment vertical="center" wrapText="1"/>
      <protection locked="0"/>
    </xf>
    <xf numFmtId="164" fontId="6" fillId="0" borderId="3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7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center" vertical="center" wrapText="1"/>
      <protection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8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center" vertical="center" wrapText="1"/>
      <protection/>
    </xf>
    <xf numFmtId="164" fontId="14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13" fillId="0" borderId="64" xfId="0" applyNumberFormat="1" applyFont="1" applyFill="1" applyBorder="1" applyAlignment="1" applyProtection="1">
      <alignment horizontal="center" vertical="center" wrapText="1"/>
      <protection/>
    </xf>
    <xf numFmtId="164" fontId="0" fillId="0" borderId="40" xfId="0" applyNumberFormat="1" applyFont="1" applyFill="1" applyBorder="1" applyAlignment="1" applyProtection="1">
      <alignment vertical="center" wrapText="1"/>
      <protection locked="0"/>
    </xf>
    <xf numFmtId="164" fontId="14" fillId="0" borderId="40" xfId="0" applyNumberFormat="1" applyFont="1" applyFill="1" applyBorder="1" applyAlignment="1" applyProtection="1">
      <alignment vertical="center" wrapText="1"/>
      <protection locked="0"/>
    </xf>
    <xf numFmtId="164" fontId="14" fillId="0" borderId="60" xfId="0" applyNumberFormat="1" applyFont="1" applyFill="1" applyBorder="1" applyAlignment="1" applyProtection="1">
      <alignment vertical="center" wrapText="1"/>
      <protection locked="0"/>
    </xf>
    <xf numFmtId="164" fontId="13" fillId="0" borderId="59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>
      <alignment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vertical="center" wrapText="1"/>
    </xf>
    <xf numFmtId="164" fontId="0" fillId="0" borderId="30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 applyProtection="1">
      <alignment vertical="center" wrapText="1"/>
      <protection/>
    </xf>
    <xf numFmtId="164" fontId="0" fillId="0" borderId="29" xfId="0" applyNumberForma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>
      <alignment vertical="center" wrapText="1"/>
    </xf>
    <xf numFmtId="164" fontId="0" fillId="0" borderId="31" xfId="0" applyNumberFormat="1" applyFill="1" applyBorder="1" applyAlignment="1">
      <alignment vertical="center" wrapText="1"/>
    </xf>
    <xf numFmtId="164" fontId="0" fillId="0" borderId="43" xfId="0" applyNumberFormat="1" applyFont="1" applyFill="1" applyBorder="1" applyAlignment="1">
      <alignment horizontal="left" vertical="center" wrapText="1"/>
    </xf>
    <xf numFmtId="164" fontId="0" fillId="0" borderId="40" xfId="0" applyNumberFormat="1" applyFill="1" applyBorder="1" applyAlignment="1">
      <alignment vertical="center" wrapText="1"/>
    </xf>
    <xf numFmtId="164" fontId="0" fillId="0" borderId="12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 wrapText="1"/>
    </xf>
    <xf numFmtId="164" fontId="14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14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7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14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59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59" xfId="0" applyNumberFormat="1" applyFont="1" applyFill="1" applyBorder="1" applyAlignment="1" applyProtection="1">
      <alignment horizontal="center" vertical="center" wrapText="1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vertical="center" wrapText="1"/>
      <protection/>
    </xf>
    <xf numFmtId="0" fontId="14" fillId="0" borderId="14" xfId="58" applyFont="1" applyFill="1" applyBorder="1" applyProtection="1">
      <alignment/>
      <protection/>
    </xf>
    <xf numFmtId="164" fontId="19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33" xfId="0" applyNumberFormat="1" applyFont="1" applyBorder="1" applyAlignment="1" applyProtection="1">
      <alignment horizontal="right" vertical="center" wrapText="1" indent="1"/>
      <protection/>
    </xf>
    <xf numFmtId="164" fontId="14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8" applyFont="1" applyFill="1" applyBorder="1" applyAlignment="1" applyProtection="1">
      <alignment horizontal="center" vertical="center" wrapText="1"/>
      <protection/>
    </xf>
    <xf numFmtId="0" fontId="13" fillId="0" borderId="29" xfId="58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13" fillId="0" borderId="59" xfId="0" applyFont="1" applyFill="1" applyBorder="1" applyAlignment="1" applyProtection="1">
      <alignment horizontal="center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53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26" xfId="0" applyFill="1" applyBorder="1" applyAlignment="1" applyProtection="1">
      <alignment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0" fontId="0" fillId="0" borderId="55" xfId="0" applyFill="1" applyBorder="1" applyAlignment="1" applyProtection="1">
      <alignment vertical="center" wrapText="1"/>
      <protection/>
    </xf>
    <xf numFmtId="3" fontId="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0" xfId="0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0" fontId="8" fillId="0" borderId="22" xfId="0" applyFont="1" applyFill="1" applyBorder="1" applyAlignment="1" applyProtection="1">
      <alignment vertical="center" wrapText="1"/>
      <protection/>
    </xf>
    <xf numFmtId="0" fontId="8" fillId="0" borderId="29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164" fontId="8" fillId="0" borderId="12" xfId="0" applyNumberFormat="1" applyFont="1" applyFill="1" applyBorder="1" applyAlignment="1" applyProtection="1">
      <alignment vertical="center" wrapText="1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164" fontId="0" fillId="0" borderId="26" xfId="0" applyNumberForma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0" fontId="14" fillId="0" borderId="53" xfId="0" applyFont="1" applyFill="1" applyBorder="1" applyAlignment="1" applyProtection="1">
      <alignment vertical="center" wrapText="1"/>
      <protection/>
    </xf>
    <xf numFmtId="0" fontId="14" fillId="0" borderId="17" xfId="0" applyFont="1" applyFill="1" applyBorder="1" applyAlignment="1" applyProtection="1">
      <alignment vertical="center" wrapText="1"/>
      <protection/>
    </xf>
    <xf numFmtId="0" fontId="14" fillId="0" borderId="19" xfId="0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76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76" xfId="0" applyNumberFormat="1" applyFont="1" applyFill="1" applyBorder="1" applyAlignment="1" applyProtection="1">
      <alignment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30" xfId="0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8" fillId="0" borderId="24" xfId="0" applyFont="1" applyFill="1" applyBorder="1" applyAlignment="1" applyProtection="1">
      <alignment vertical="center" wrapText="1"/>
      <protection/>
    </xf>
    <xf numFmtId="0" fontId="8" fillId="0" borderId="47" xfId="0" applyFont="1" applyFill="1" applyBorder="1" applyAlignment="1" applyProtection="1">
      <alignment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39" xfId="0" applyFont="1" applyBorder="1" applyAlignment="1" applyProtection="1">
      <alignment horizontal="left" wrapText="1" indent="1"/>
      <protection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0" fontId="6" fillId="0" borderId="61" xfId="0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164" fontId="17" fillId="0" borderId="59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17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164" fontId="14" fillId="0" borderId="26" xfId="0" applyNumberFormat="1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164" fontId="14" fillId="0" borderId="26" xfId="0" applyNumberFormat="1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164" fontId="17" fillId="0" borderId="38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18" xfId="0" applyFont="1" applyFill="1" applyBorder="1" applyAlignment="1">
      <alignment vertical="center" wrapText="1"/>
    </xf>
    <xf numFmtId="164" fontId="14" fillId="0" borderId="30" xfId="0" applyNumberFormat="1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164" fontId="19" fillId="0" borderId="38" xfId="0" applyNumberFormat="1" applyFont="1" applyBorder="1" applyAlignment="1" applyProtection="1">
      <alignment horizontal="right" vertical="center" wrapText="1" indent="1"/>
      <protection/>
    </xf>
    <xf numFmtId="164" fontId="14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4" fontId="13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50" xfId="58" applyNumberFormat="1" applyFont="1" applyFill="1" applyBorder="1" applyAlignment="1" applyProtection="1">
      <alignment horizontal="left" vertical="center"/>
      <protection/>
    </xf>
    <xf numFmtId="164" fontId="15" fillId="0" borderId="50" xfId="58" applyNumberFormat="1" applyFont="1" applyFill="1" applyBorder="1" applyAlignment="1" applyProtection="1">
      <alignment horizontal="left"/>
      <protection/>
    </xf>
    <xf numFmtId="0" fontId="13" fillId="0" borderId="0" xfId="58" applyFont="1" applyFill="1" applyAlignment="1" applyProtection="1">
      <alignment horizontal="center"/>
      <protection/>
    </xf>
    <xf numFmtId="164" fontId="6" fillId="0" borderId="77" xfId="0" applyNumberFormat="1" applyFont="1" applyFill="1" applyBorder="1" applyAlignment="1" applyProtection="1">
      <alignment horizontal="center" vertical="center" wrapText="1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80" fillId="0" borderId="52" xfId="0" applyNumberFormat="1" applyFont="1" applyFill="1" applyBorder="1" applyAlignment="1" applyProtection="1">
      <alignment horizontal="center" vertical="center" wrapText="1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6" fillId="0" borderId="8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17" fillId="0" borderId="77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27" fillId="0" borderId="5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/>
      <protection/>
    </xf>
    <xf numFmtId="0" fontId="6" fillId="0" borderId="38" xfId="0" applyFont="1" applyBorder="1" applyAlignment="1" applyProtection="1">
      <alignment horizontal="left" vertical="center" indent="2"/>
      <protection/>
    </xf>
    <xf numFmtId="0" fontId="6" fillId="0" borderId="37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32" fillId="0" borderId="0" xfId="0" applyFont="1" applyFill="1" applyAlignment="1">
      <alignment horizontal="right"/>
    </xf>
    <xf numFmtId="0" fontId="39" fillId="0" borderId="0" xfId="0" applyFont="1" applyFill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6%20dok\2016\2016.%20&#233;vi%20k&#246;lts&#233;gvet&#233;s\2016.%20rendelet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.ÖNKORM."/>
      <sheetName val="9.1.1. sz. mell "/>
      <sheetName val="9.1.2. sz. mell "/>
      <sheetName val="9.1.3. sz. mell"/>
      <sheetName val="9.2. sz. mell.KÖH"/>
      <sheetName val="9.2.1. sz. mell.KÖH"/>
      <sheetName val="9.2.2. sz.  mell"/>
      <sheetName val="9.2.3. sz. mell"/>
      <sheetName val="9.3. sz. mell.KIKI"/>
      <sheetName val="9.3.1. sz. mell"/>
      <sheetName val="9.3.2. sz. mell"/>
      <sheetName val="9.3.3. sz. mell"/>
      <sheetName val="10.sz.mell"/>
      <sheetName val="11. mell.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Munka1"/>
    </sheetNames>
    <sheetDataSet>
      <sheetData sheetId="1">
        <row r="5">
          <cell r="A5" t="str">
            <v>2016.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5"/>
  <sheetViews>
    <sheetView zoomScalePageLayoutView="0" workbookViewId="0" topLeftCell="A10">
      <selection activeCell="B25" sqref="B25:J25"/>
    </sheetView>
  </sheetViews>
  <sheetFormatPr defaultColWidth="9.00390625" defaultRowHeight="12.75"/>
  <cols>
    <col min="1" max="1" width="19.00390625" style="0" customWidth="1"/>
  </cols>
  <sheetData>
    <row r="5" spans="1:10" ht="12.75">
      <c r="A5" s="626" t="s">
        <v>448</v>
      </c>
      <c r="B5" s="626"/>
      <c r="C5" s="626"/>
      <c r="D5" s="626"/>
      <c r="E5" s="626"/>
      <c r="F5" s="626"/>
      <c r="G5" s="626"/>
      <c r="H5" s="626"/>
      <c r="I5" s="626"/>
      <c r="J5" s="626"/>
    </row>
    <row r="6" spans="1:10" ht="12.75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2.75">
      <c r="A7" s="259"/>
      <c r="B7" s="259"/>
      <c r="C7" s="259"/>
      <c r="D7" s="259"/>
      <c r="E7" s="259"/>
      <c r="F7" s="259"/>
      <c r="G7" s="259"/>
      <c r="H7" s="259"/>
      <c r="I7" s="259"/>
      <c r="J7" s="259"/>
    </row>
    <row r="8" spans="1:10" ht="12.75">
      <c r="A8" s="259"/>
      <c r="B8" s="259"/>
      <c r="C8" s="259"/>
      <c r="D8" s="259"/>
      <c r="E8" s="259"/>
      <c r="F8" s="259"/>
      <c r="G8" s="259"/>
      <c r="H8" s="259"/>
      <c r="I8" s="259"/>
      <c r="J8" s="259"/>
    </row>
    <row r="9" spans="1:10" ht="12.75">
      <c r="A9" s="259"/>
      <c r="B9" s="259"/>
      <c r="C9" s="259"/>
      <c r="D9" s="259"/>
      <c r="E9" s="259"/>
      <c r="F9" s="259"/>
      <c r="G9" s="259"/>
      <c r="H9" s="259"/>
      <c r="I9" s="259"/>
      <c r="J9" s="259"/>
    </row>
    <row r="10" spans="1:10" ht="12.75">
      <c r="A10" s="259"/>
      <c r="B10" s="259"/>
      <c r="C10" s="259"/>
      <c r="D10" s="259"/>
      <c r="E10" s="259"/>
      <c r="F10" s="259"/>
      <c r="G10" s="259"/>
      <c r="H10" s="259"/>
      <c r="I10" s="259"/>
      <c r="J10" s="259"/>
    </row>
    <row r="11" spans="1:10" ht="12.75">
      <c r="A11" s="259"/>
      <c r="B11" s="259"/>
      <c r="C11" s="259"/>
      <c r="D11" s="259"/>
      <c r="E11" s="259"/>
      <c r="F11" s="259"/>
      <c r="G11" s="259"/>
      <c r="H11" s="259"/>
      <c r="I11" s="259"/>
      <c r="J11" s="259"/>
    </row>
    <row r="12" spans="1:10" ht="12.75">
      <c r="A12" s="259"/>
      <c r="B12" s="259"/>
      <c r="C12" s="259"/>
      <c r="D12" s="259"/>
      <c r="E12" s="259"/>
      <c r="F12" s="259"/>
      <c r="G12" s="259"/>
      <c r="H12" s="259"/>
      <c r="I12" s="259"/>
      <c r="J12" s="259"/>
    </row>
    <row r="13" spans="1:10" ht="12.75">
      <c r="A13" s="627" t="s">
        <v>585</v>
      </c>
      <c r="B13" s="627"/>
      <c r="C13" s="627"/>
      <c r="D13" s="627"/>
      <c r="E13" s="627"/>
      <c r="F13" s="627"/>
      <c r="G13" s="627"/>
      <c r="H13" s="627"/>
      <c r="I13" s="627"/>
      <c r="J13" s="627"/>
    </row>
    <row r="14" spans="1:10" ht="12.75">
      <c r="A14" s="260"/>
      <c r="B14" s="260"/>
      <c r="C14" s="260"/>
      <c r="D14" s="260"/>
      <c r="E14" s="260"/>
      <c r="F14" s="260"/>
      <c r="G14" s="260"/>
      <c r="H14" s="260"/>
      <c r="I14" s="260"/>
      <c r="J14" s="260"/>
    </row>
    <row r="15" spans="1:10" ht="12.75">
      <c r="A15" s="329" t="s">
        <v>449</v>
      </c>
      <c r="B15" s="625" t="s">
        <v>450</v>
      </c>
      <c r="C15" s="625"/>
      <c r="D15" s="625"/>
      <c r="E15" s="625"/>
      <c r="F15" s="625"/>
      <c r="G15" s="625"/>
      <c r="H15" s="625"/>
      <c r="I15" s="625"/>
      <c r="J15" s="625"/>
    </row>
    <row r="16" spans="1:10" ht="12.75">
      <c r="A16" s="329" t="s">
        <v>451</v>
      </c>
      <c r="B16" s="624" t="s">
        <v>452</v>
      </c>
      <c r="C16" s="624"/>
      <c r="D16" s="624"/>
      <c r="E16" s="624"/>
      <c r="F16" s="624"/>
      <c r="G16" s="624"/>
      <c r="H16" s="624"/>
      <c r="I16" s="624"/>
      <c r="J16" s="624"/>
    </row>
    <row r="17" spans="1:10" ht="12.75">
      <c r="A17" s="329" t="s">
        <v>453</v>
      </c>
      <c r="B17" s="624" t="s">
        <v>454</v>
      </c>
      <c r="C17" s="624"/>
      <c r="D17" s="624"/>
      <c r="E17" s="624"/>
      <c r="F17" s="624"/>
      <c r="G17" s="624"/>
      <c r="H17" s="624"/>
      <c r="I17" s="624"/>
      <c r="J17" s="624"/>
    </row>
    <row r="18" spans="1:10" ht="12.75">
      <c r="A18" s="329" t="s">
        <v>455</v>
      </c>
      <c r="B18" s="624" t="s">
        <v>456</v>
      </c>
      <c r="C18" s="624"/>
      <c r="D18" s="624"/>
      <c r="E18" s="624"/>
      <c r="F18" s="624"/>
      <c r="G18" s="624"/>
      <c r="H18" s="624"/>
      <c r="I18" s="624"/>
      <c r="J18" s="624"/>
    </row>
    <row r="19" spans="1:10" ht="12.75">
      <c r="A19" s="329" t="s">
        <v>457</v>
      </c>
      <c r="B19" s="624" t="s">
        <v>458</v>
      </c>
      <c r="C19" s="624"/>
      <c r="D19" s="624"/>
      <c r="E19" s="624"/>
      <c r="F19" s="624"/>
      <c r="G19" s="624"/>
      <c r="H19" s="624"/>
      <c r="I19" s="624"/>
      <c r="J19" s="624"/>
    </row>
    <row r="20" spans="1:10" ht="12.75">
      <c r="A20" s="329" t="s">
        <v>459</v>
      </c>
      <c r="B20" s="624" t="s">
        <v>460</v>
      </c>
      <c r="C20" s="624"/>
      <c r="D20" s="624"/>
      <c r="E20" s="624"/>
      <c r="F20" s="624"/>
      <c r="G20" s="624"/>
      <c r="H20" s="624"/>
      <c r="I20" s="624"/>
      <c r="J20" s="624"/>
    </row>
    <row r="21" spans="1:10" ht="12.75">
      <c r="A21" s="329" t="s">
        <v>461</v>
      </c>
      <c r="B21" s="624" t="s">
        <v>462</v>
      </c>
      <c r="C21" s="624"/>
      <c r="D21" s="624"/>
      <c r="E21" s="624"/>
      <c r="F21" s="624"/>
      <c r="G21" s="624"/>
      <c r="H21" s="624"/>
      <c r="I21" s="624"/>
      <c r="J21" s="624"/>
    </row>
    <row r="22" spans="1:10" ht="12.75">
      <c r="A22" s="329" t="s">
        <v>463</v>
      </c>
      <c r="B22" s="262" t="s">
        <v>464</v>
      </c>
      <c r="C22" s="262"/>
      <c r="D22" s="262"/>
      <c r="E22" s="262"/>
      <c r="F22" s="262"/>
      <c r="G22" s="262"/>
      <c r="H22" s="262"/>
      <c r="I22" s="262"/>
      <c r="J22" s="262"/>
    </row>
    <row r="23" spans="1:10" ht="12.75">
      <c r="A23" s="329" t="s">
        <v>430</v>
      </c>
      <c r="B23" s="625" t="s">
        <v>586</v>
      </c>
      <c r="C23" s="625"/>
      <c r="D23" s="625"/>
      <c r="E23" s="625"/>
      <c r="F23" s="625"/>
      <c r="G23" s="625"/>
      <c r="H23" s="625"/>
      <c r="I23" s="625"/>
      <c r="J23" s="625"/>
    </row>
    <row r="24" spans="1:10" ht="12.75">
      <c r="A24" s="329" t="s">
        <v>465</v>
      </c>
      <c r="B24" s="625" t="s">
        <v>587</v>
      </c>
      <c r="C24" s="625"/>
      <c r="D24" s="625"/>
      <c r="E24" s="625"/>
      <c r="F24" s="625"/>
      <c r="G24" s="625"/>
      <c r="H24" s="625"/>
      <c r="I24" s="625"/>
      <c r="J24" s="625"/>
    </row>
    <row r="25" spans="1:10" ht="12.75">
      <c r="A25" s="261"/>
      <c r="B25" s="625"/>
      <c r="C25" s="625"/>
      <c r="D25" s="625"/>
      <c r="E25" s="625"/>
      <c r="F25" s="625"/>
      <c r="G25" s="625"/>
      <c r="H25" s="625"/>
      <c r="I25" s="625"/>
      <c r="J25" s="625"/>
    </row>
  </sheetData>
  <sheetProtection/>
  <mergeCells count="12">
    <mergeCell ref="A5:J5"/>
    <mergeCell ref="A13:J13"/>
    <mergeCell ref="B15:J15"/>
    <mergeCell ref="B16:J16"/>
    <mergeCell ref="B17:J17"/>
    <mergeCell ref="B18:J18"/>
    <mergeCell ref="B19:J19"/>
    <mergeCell ref="B20:J20"/>
    <mergeCell ref="B21:J21"/>
    <mergeCell ref="B25:J25"/>
    <mergeCell ref="B23:J23"/>
    <mergeCell ref="B24:J2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37">
      <selection activeCell="D50" sqref="D50"/>
    </sheetView>
  </sheetViews>
  <sheetFormatPr defaultColWidth="9.00390625" defaultRowHeight="12.75"/>
  <cols>
    <col min="1" max="1" width="13.875" style="106" customWidth="1"/>
    <col min="2" max="2" width="79.125" style="107" customWidth="1"/>
    <col min="3" max="3" width="25.00390625" style="107" customWidth="1"/>
    <col min="4" max="4" width="10.625" style="107" bestFit="1" customWidth="1"/>
    <col min="5" max="5" width="14.125" style="107" bestFit="1" customWidth="1"/>
    <col min="6" max="16384" width="9.375" style="107" customWidth="1"/>
  </cols>
  <sheetData>
    <row r="1" spans="1:3" s="88" customFormat="1" ht="21" customHeight="1" thickBot="1">
      <c r="A1" s="87"/>
      <c r="B1" s="89"/>
      <c r="C1" s="224" t="str">
        <f>+CONCATENATE("9.2. melléklet a ……/",LEFT(ÖSSZEFÜGGÉSEK!A5,4),". (….) önkormányzati rendelethez")</f>
        <v>9.2. melléklet a ……/2017. (….) önkormányzati rendelethez</v>
      </c>
    </row>
    <row r="2" spans="1:3" s="225" customFormat="1" ht="25.5" customHeight="1">
      <c r="A2" s="187" t="s">
        <v>133</v>
      </c>
      <c r="B2" s="330" t="s">
        <v>531</v>
      </c>
      <c r="C2" s="331" t="s">
        <v>578</v>
      </c>
    </row>
    <row r="3" spans="1:3" s="225" customFormat="1" ht="24.75" thickBot="1">
      <c r="A3" s="218" t="s">
        <v>132</v>
      </c>
      <c r="B3" s="165" t="s">
        <v>313</v>
      </c>
      <c r="C3" s="170"/>
    </row>
    <row r="4" spans="1:3" s="226" customFormat="1" ht="15.75" customHeight="1" thickBot="1">
      <c r="A4" s="91"/>
      <c r="B4" s="91"/>
      <c r="C4" s="92" t="s">
        <v>573</v>
      </c>
    </row>
    <row r="5" spans="1:5" ht="24.75" thickBot="1">
      <c r="A5" s="188" t="s">
        <v>134</v>
      </c>
      <c r="B5" s="93" t="s">
        <v>43</v>
      </c>
      <c r="C5" s="510" t="s">
        <v>44</v>
      </c>
      <c r="D5" s="532" t="s">
        <v>567</v>
      </c>
      <c r="E5" s="533" t="s">
        <v>574</v>
      </c>
    </row>
    <row r="6" spans="1:5" s="227" customFormat="1" ht="12.75" customHeight="1" thickBot="1">
      <c r="A6" s="78" t="s">
        <v>404</v>
      </c>
      <c r="B6" s="79" t="s">
        <v>405</v>
      </c>
      <c r="C6" s="511" t="s">
        <v>406</v>
      </c>
      <c r="D6" s="534"/>
      <c r="E6" s="535"/>
    </row>
    <row r="7" spans="1:5" s="227" customFormat="1" ht="15.75" customHeight="1" thickBot="1">
      <c r="A7" s="94"/>
      <c r="B7" s="95" t="s">
        <v>45</v>
      </c>
      <c r="C7" s="512"/>
      <c r="D7" s="536"/>
      <c r="E7" s="536"/>
    </row>
    <row r="8" spans="1:5" s="171" customFormat="1" ht="12" customHeight="1" thickBot="1">
      <c r="A8" s="78" t="s">
        <v>7</v>
      </c>
      <c r="B8" s="96" t="s">
        <v>422</v>
      </c>
      <c r="C8" s="461">
        <f>SUM(C9:C19)</f>
        <v>0</v>
      </c>
      <c r="D8" s="461">
        <f>SUM(D9:D19)</f>
        <v>0</v>
      </c>
      <c r="E8" s="461">
        <f>SUM(E9:E19)</f>
        <v>0</v>
      </c>
    </row>
    <row r="9" spans="1:5" s="171" customFormat="1" ht="12" customHeight="1">
      <c r="A9" s="219" t="s">
        <v>67</v>
      </c>
      <c r="B9" s="6" t="s">
        <v>188</v>
      </c>
      <c r="C9" s="513"/>
      <c r="D9" s="537"/>
      <c r="E9" s="549">
        <f>SUM(C9:D9)</f>
        <v>0</v>
      </c>
    </row>
    <row r="10" spans="1:5" s="171" customFormat="1" ht="12" customHeight="1">
      <c r="A10" s="220" t="s">
        <v>68</v>
      </c>
      <c r="B10" s="4" t="s">
        <v>189</v>
      </c>
      <c r="C10" s="122"/>
      <c r="D10" s="521"/>
      <c r="E10" s="549">
        <f aca="true" t="shared" si="0" ref="E10:E19">SUM(C10:D10)</f>
        <v>0</v>
      </c>
    </row>
    <row r="11" spans="1:5" s="171" customFormat="1" ht="12" customHeight="1">
      <c r="A11" s="220" t="s">
        <v>69</v>
      </c>
      <c r="B11" s="4" t="s">
        <v>190</v>
      </c>
      <c r="C11" s="122"/>
      <c r="D11" s="521"/>
      <c r="E11" s="549">
        <f t="shared" si="0"/>
        <v>0</v>
      </c>
    </row>
    <row r="12" spans="1:5" s="171" customFormat="1" ht="12" customHeight="1">
      <c r="A12" s="220" t="s">
        <v>70</v>
      </c>
      <c r="B12" s="4" t="s">
        <v>191</v>
      </c>
      <c r="C12" s="122"/>
      <c r="D12" s="521"/>
      <c r="E12" s="549">
        <f t="shared" si="0"/>
        <v>0</v>
      </c>
    </row>
    <row r="13" spans="1:5" s="171" customFormat="1" ht="12" customHeight="1">
      <c r="A13" s="220" t="s">
        <v>93</v>
      </c>
      <c r="B13" s="4" t="s">
        <v>192</v>
      </c>
      <c r="C13" s="122"/>
      <c r="D13" s="521"/>
      <c r="E13" s="549">
        <f t="shared" si="0"/>
        <v>0</v>
      </c>
    </row>
    <row r="14" spans="1:5" s="171" customFormat="1" ht="12" customHeight="1">
      <c r="A14" s="220" t="s">
        <v>71</v>
      </c>
      <c r="B14" s="4" t="s">
        <v>314</v>
      </c>
      <c r="C14" s="122"/>
      <c r="D14" s="521"/>
      <c r="E14" s="549">
        <f t="shared" si="0"/>
        <v>0</v>
      </c>
    </row>
    <row r="15" spans="1:5" s="171" customFormat="1" ht="12" customHeight="1">
      <c r="A15" s="220" t="s">
        <v>72</v>
      </c>
      <c r="B15" s="3" t="s">
        <v>315</v>
      </c>
      <c r="C15" s="122"/>
      <c r="D15" s="521"/>
      <c r="E15" s="549">
        <f t="shared" si="0"/>
        <v>0</v>
      </c>
    </row>
    <row r="16" spans="1:5" s="171" customFormat="1" ht="12" customHeight="1">
      <c r="A16" s="220" t="s">
        <v>79</v>
      </c>
      <c r="B16" s="4" t="s">
        <v>195</v>
      </c>
      <c r="C16" s="184"/>
      <c r="D16" s="521"/>
      <c r="E16" s="549">
        <f t="shared" si="0"/>
        <v>0</v>
      </c>
    </row>
    <row r="17" spans="1:5" s="228" customFormat="1" ht="12" customHeight="1">
      <c r="A17" s="220" t="s">
        <v>80</v>
      </c>
      <c r="B17" s="4" t="s">
        <v>196</v>
      </c>
      <c r="C17" s="122"/>
      <c r="D17" s="522"/>
      <c r="E17" s="549">
        <f t="shared" si="0"/>
        <v>0</v>
      </c>
    </row>
    <row r="18" spans="1:5" s="228" customFormat="1" ht="12" customHeight="1">
      <c r="A18" s="220" t="s">
        <v>81</v>
      </c>
      <c r="B18" s="4" t="s">
        <v>344</v>
      </c>
      <c r="C18" s="514"/>
      <c r="D18" s="522"/>
      <c r="E18" s="549">
        <f t="shared" si="0"/>
        <v>0</v>
      </c>
    </row>
    <row r="19" spans="1:5" s="228" customFormat="1" ht="12" customHeight="1" thickBot="1">
      <c r="A19" s="220" t="s">
        <v>82</v>
      </c>
      <c r="B19" s="3" t="s">
        <v>197</v>
      </c>
      <c r="C19" s="514"/>
      <c r="D19" s="540"/>
      <c r="E19" s="549">
        <f t="shared" si="0"/>
        <v>0</v>
      </c>
    </row>
    <row r="20" spans="1:5" s="171" customFormat="1" ht="12" customHeight="1" thickBot="1">
      <c r="A20" s="78" t="s">
        <v>8</v>
      </c>
      <c r="B20" s="96" t="s">
        <v>316</v>
      </c>
      <c r="C20" s="461">
        <f>SUM(C21:C23)</f>
        <v>6000000</v>
      </c>
      <c r="D20" s="461">
        <f>SUM(D21:D23)</f>
        <v>0</v>
      </c>
      <c r="E20" s="461">
        <f>SUM(E21:E23)</f>
        <v>6000000</v>
      </c>
    </row>
    <row r="21" spans="1:5" s="228" customFormat="1" ht="12" customHeight="1">
      <c r="A21" s="220" t="s">
        <v>73</v>
      </c>
      <c r="B21" s="5" t="s">
        <v>166</v>
      </c>
      <c r="C21" s="122"/>
      <c r="D21" s="550"/>
      <c r="E21" s="551">
        <f>SUM(C21:D21)</f>
        <v>0</v>
      </c>
    </row>
    <row r="22" spans="1:5" s="228" customFormat="1" ht="12" customHeight="1">
      <c r="A22" s="220" t="s">
        <v>74</v>
      </c>
      <c r="B22" s="4" t="s">
        <v>317</v>
      </c>
      <c r="C22" s="122"/>
      <c r="D22" s="552"/>
      <c r="E22" s="551">
        <f>SUM(C22:D22)</f>
        <v>0</v>
      </c>
    </row>
    <row r="23" spans="1:5" s="228" customFormat="1" ht="12" customHeight="1">
      <c r="A23" s="220" t="s">
        <v>75</v>
      </c>
      <c r="B23" s="4" t="s">
        <v>533</v>
      </c>
      <c r="C23" s="122">
        <v>6000000</v>
      </c>
      <c r="D23" s="552"/>
      <c r="E23" s="551">
        <f>SUM(C23:D23)</f>
        <v>6000000</v>
      </c>
    </row>
    <row r="24" spans="1:5" s="228" customFormat="1" ht="12" customHeight="1" thickBot="1">
      <c r="A24" s="220" t="s">
        <v>76</v>
      </c>
      <c r="B24" s="4" t="s">
        <v>423</v>
      </c>
      <c r="C24" s="122"/>
      <c r="D24" s="553"/>
      <c r="E24" s="551">
        <f>SUM(C24:D24)</f>
        <v>0</v>
      </c>
    </row>
    <row r="25" spans="1:5" s="228" customFormat="1" ht="12" customHeight="1" thickBot="1">
      <c r="A25" s="80" t="s">
        <v>9</v>
      </c>
      <c r="B25" s="53" t="s">
        <v>109</v>
      </c>
      <c r="C25" s="515"/>
      <c r="D25" s="515"/>
      <c r="E25" s="545"/>
    </row>
    <row r="26" spans="1:5" s="228" customFormat="1" ht="12" customHeight="1" thickBot="1">
      <c r="A26" s="80" t="s">
        <v>10</v>
      </c>
      <c r="B26" s="53" t="s">
        <v>424</v>
      </c>
      <c r="C26" s="461">
        <f>+C27+C28+C29</f>
        <v>0</v>
      </c>
      <c r="D26" s="461">
        <f>+D27+D28+D29</f>
        <v>0</v>
      </c>
      <c r="E26" s="462">
        <f>+E27+E28+E29</f>
        <v>0</v>
      </c>
    </row>
    <row r="27" spans="1:5" s="228" customFormat="1" ht="12" customHeight="1">
      <c r="A27" s="221" t="s">
        <v>175</v>
      </c>
      <c r="B27" s="222" t="s">
        <v>170</v>
      </c>
      <c r="C27" s="473"/>
      <c r="D27" s="541"/>
      <c r="E27" s="541"/>
    </row>
    <row r="28" spans="1:5" s="228" customFormat="1" ht="12" customHeight="1">
      <c r="A28" s="221" t="s">
        <v>178</v>
      </c>
      <c r="B28" s="222" t="s">
        <v>317</v>
      </c>
      <c r="C28" s="122"/>
      <c r="D28" s="522"/>
      <c r="E28" s="522"/>
    </row>
    <row r="29" spans="1:5" s="228" customFormat="1" ht="12" customHeight="1">
      <c r="A29" s="221" t="s">
        <v>179</v>
      </c>
      <c r="B29" s="223" t="s">
        <v>320</v>
      </c>
      <c r="C29" s="122"/>
      <c r="D29" s="522"/>
      <c r="E29" s="522"/>
    </row>
    <row r="30" spans="1:5" s="228" customFormat="1" ht="12" customHeight="1" thickBot="1">
      <c r="A30" s="220" t="s">
        <v>180</v>
      </c>
      <c r="B30" s="64" t="s">
        <v>425</v>
      </c>
      <c r="C30" s="516"/>
      <c r="D30" s="540"/>
      <c r="E30" s="540"/>
    </row>
    <row r="31" spans="1:5" s="228" customFormat="1" ht="12" customHeight="1" thickBot="1">
      <c r="A31" s="80" t="s">
        <v>11</v>
      </c>
      <c r="B31" s="53" t="s">
        <v>321</v>
      </c>
      <c r="C31" s="461">
        <f>+C32+C33+C34</f>
        <v>0</v>
      </c>
      <c r="D31" s="461">
        <f>+D32+D33+D34</f>
        <v>0</v>
      </c>
      <c r="E31" s="461">
        <f>+E32+E33+E34</f>
        <v>0</v>
      </c>
    </row>
    <row r="32" spans="1:5" s="228" customFormat="1" ht="12" customHeight="1">
      <c r="A32" s="221" t="s">
        <v>60</v>
      </c>
      <c r="B32" s="222" t="s">
        <v>202</v>
      </c>
      <c r="C32" s="473"/>
      <c r="D32" s="541"/>
      <c r="E32" s="541"/>
    </row>
    <row r="33" spans="1:5" s="228" customFormat="1" ht="12" customHeight="1">
      <c r="A33" s="221" t="s">
        <v>61</v>
      </c>
      <c r="B33" s="223" t="s">
        <v>203</v>
      </c>
      <c r="C33" s="517"/>
      <c r="D33" s="522"/>
      <c r="E33" s="522"/>
    </row>
    <row r="34" spans="1:5" s="228" customFormat="1" ht="12" customHeight="1" thickBot="1">
      <c r="A34" s="220" t="s">
        <v>62</v>
      </c>
      <c r="B34" s="64" t="s">
        <v>204</v>
      </c>
      <c r="C34" s="516"/>
      <c r="D34" s="540"/>
      <c r="E34" s="540"/>
    </row>
    <row r="35" spans="1:5" s="171" customFormat="1" ht="12" customHeight="1" thickBot="1">
      <c r="A35" s="80" t="s">
        <v>12</v>
      </c>
      <c r="B35" s="53" t="s">
        <v>290</v>
      </c>
      <c r="C35" s="515"/>
      <c r="D35" s="538"/>
      <c r="E35" s="539"/>
    </row>
    <row r="36" spans="1:5" s="171" customFormat="1" ht="12" customHeight="1" thickBot="1">
      <c r="A36" s="80" t="s">
        <v>13</v>
      </c>
      <c r="B36" s="53" t="s">
        <v>322</v>
      </c>
      <c r="C36" s="518"/>
      <c r="D36" s="544"/>
      <c r="E36" s="544"/>
    </row>
    <row r="37" spans="1:5" s="171" customFormat="1" ht="12" customHeight="1" thickBot="1">
      <c r="A37" s="78" t="s">
        <v>14</v>
      </c>
      <c r="B37" s="53" t="s">
        <v>323</v>
      </c>
      <c r="C37" s="519">
        <f>+C8+C20+C25+C26+C31+C35+C36</f>
        <v>6000000</v>
      </c>
      <c r="D37" s="462">
        <f>+D8+D20+D25+D26+D31+D35+D36</f>
        <v>0</v>
      </c>
      <c r="E37" s="462">
        <f>+E8+E20+E25+E26+E31+E35+E36</f>
        <v>6000000</v>
      </c>
    </row>
    <row r="38" spans="1:5" s="171" customFormat="1" ht="12" customHeight="1" thickBot="1">
      <c r="A38" s="97" t="s">
        <v>15</v>
      </c>
      <c r="B38" s="53" t="s">
        <v>324</v>
      </c>
      <c r="C38" s="519">
        <f>+C39+C40+C41</f>
        <v>53125334</v>
      </c>
      <c r="D38" s="462">
        <f>+D39+D40+D41</f>
        <v>2017215</v>
      </c>
      <c r="E38" s="462">
        <f>+E39+E40+E41</f>
        <v>55142549</v>
      </c>
    </row>
    <row r="39" spans="1:5" s="171" customFormat="1" ht="12" customHeight="1">
      <c r="A39" s="221" t="s">
        <v>325</v>
      </c>
      <c r="B39" s="222" t="s">
        <v>148</v>
      </c>
      <c r="C39" s="473"/>
      <c r="D39" s="548">
        <v>1932772</v>
      </c>
      <c r="E39" s="555">
        <f>SUM(C39:D39)</f>
        <v>1932772</v>
      </c>
    </row>
    <row r="40" spans="1:5" s="171" customFormat="1" ht="12" customHeight="1">
      <c r="A40" s="221" t="s">
        <v>326</v>
      </c>
      <c r="B40" s="223" t="s">
        <v>1</v>
      </c>
      <c r="C40" s="517"/>
      <c r="D40" s="556"/>
      <c r="E40" s="555">
        <f>SUM(C40:D40)</f>
        <v>0</v>
      </c>
    </row>
    <row r="41" spans="1:5" s="228" customFormat="1" ht="12" customHeight="1" thickBot="1">
      <c r="A41" s="220" t="s">
        <v>327</v>
      </c>
      <c r="B41" s="64" t="s">
        <v>328</v>
      </c>
      <c r="C41" s="516">
        <v>53125334</v>
      </c>
      <c r="D41" s="554">
        <v>84443</v>
      </c>
      <c r="E41" s="555">
        <f>SUM(C41:D41)</f>
        <v>53209777</v>
      </c>
    </row>
    <row r="42" spans="1:5" s="228" customFormat="1" ht="15" customHeight="1" thickBot="1">
      <c r="A42" s="97" t="s">
        <v>16</v>
      </c>
      <c r="B42" s="98" t="s">
        <v>329</v>
      </c>
      <c r="D42" s="542"/>
      <c r="E42" s="543"/>
    </row>
    <row r="43" spans="1:5" s="228" customFormat="1" ht="15" customHeight="1" thickBot="1">
      <c r="A43" s="99"/>
      <c r="B43" s="100"/>
      <c r="C43" s="546">
        <f>+C37+C38</f>
        <v>59125334</v>
      </c>
      <c r="D43" s="547">
        <f>+D37+D38</f>
        <v>2017215</v>
      </c>
      <c r="E43" s="168">
        <f>+E37+E38</f>
        <v>61142549</v>
      </c>
    </row>
    <row r="44" spans="1:3" ht="13.5" thickBot="1">
      <c r="A44" s="101"/>
      <c r="B44" s="102"/>
      <c r="C44" s="167"/>
    </row>
    <row r="45" spans="1:5" s="227" customFormat="1" ht="16.5" customHeight="1" thickBot="1">
      <c r="A45" s="103"/>
      <c r="B45" s="104" t="s">
        <v>46</v>
      </c>
      <c r="C45" s="520"/>
      <c r="D45" s="524"/>
      <c r="E45" s="525"/>
    </row>
    <row r="46" spans="1:5" s="229" customFormat="1" ht="12" customHeight="1" thickBot="1">
      <c r="A46" s="80" t="s">
        <v>7</v>
      </c>
      <c r="B46" s="53" t="s">
        <v>330</v>
      </c>
      <c r="C46" s="461">
        <f>SUM(C47:C51)</f>
        <v>59125334</v>
      </c>
      <c r="D46" s="461">
        <f>SUM(D47:D51)</f>
        <v>2017215</v>
      </c>
      <c r="E46" s="461">
        <f>SUM(E47:E51)</f>
        <v>61142549</v>
      </c>
    </row>
    <row r="47" spans="1:5" ht="12" customHeight="1">
      <c r="A47" s="220" t="s">
        <v>67</v>
      </c>
      <c r="B47" s="5" t="s">
        <v>38</v>
      </c>
      <c r="C47" s="473">
        <v>38170170</v>
      </c>
      <c r="D47" s="560">
        <f>20881+52100+1500000</f>
        <v>1572981</v>
      </c>
      <c r="E47" s="558">
        <f>SUM(C47:D47)</f>
        <v>39743151</v>
      </c>
    </row>
    <row r="48" spans="1:5" ht="12" customHeight="1">
      <c r="A48" s="220" t="s">
        <v>68</v>
      </c>
      <c r="B48" s="4" t="s">
        <v>118</v>
      </c>
      <c r="C48" s="474">
        <v>10543164</v>
      </c>
      <c r="D48" s="560">
        <f>11462+413572</f>
        <v>425034</v>
      </c>
      <c r="E48" s="558">
        <f>SUM(C48:D48)</f>
        <v>10968198</v>
      </c>
    </row>
    <row r="49" spans="1:5" ht="12" customHeight="1">
      <c r="A49" s="220" t="s">
        <v>69</v>
      </c>
      <c r="B49" s="4" t="s">
        <v>92</v>
      </c>
      <c r="C49" s="474">
        <v>10412000</v>
      </c>
      <c r="D49" s="560">
        <v>19200</v>
      </c>
      <c r="E49" s="558">
        <f>SUM(C49:D49)</f>
        <v>10431200</v>
      </c>
    </row>
    <row r="50" spans="1:5" ht="12" customHeight="1">
      <c r="A50" s="220" t="s">
        <v>70</v>
      </c>
      <c r="B50" s="4" t="s">
        <v>119</v>
      </c>
      <c r="C50" s="474"/>
      <c r="D50" s="560"/>
      <c r="E50" s="557">
        <f>SUM(C50:D50)</f>
        <v>0</v>
      </c>
    </row>
    <row r="51" spans="1:5" ht="12" customHeight="1" thickBot="1">
      <c r="A51" s="220" t="s">
        <v>93</v>
      </c>
      <c r="B51" s="4" t="s">
        <v>120</v>
      </c>
      <c r="C51" s="474"/>
      <c r="D51" s="526"/>
      <c r="E51" s="557">
        <f>SUM(C51:D51)</f>
        <v>0</v>
      </c>
    </row>
    <row r="52" spans="1:5" ht="12" customHeight="1" thickBot="1">
      <c r="A52" s="80" t="s">
        <v>8</v>
      </c>
      <c r="B52" s="53" t="s">
        <v>331</v>
      </c>
      <c r="C52" s="461">
        <f>SUM(C53:C55)</f>
        <v>0</v>
      </c>
      <c r="D52" s="461">
        <f>SUM(D53:D55)</f>
        <v>0</v>
      </c>
      <c r="E52" s="461">
        <f>SUM(E53:E55)</f>
        <v>0</v>
      </c>
    </row>
    <row r="53" spans="1:5" s="229" customFormat="1" ht="12" customHeight="1">
      <c r="A53" s="220" t="s">
        <v>73</v>
      </c>
      <c r="B53" s="5" t="s">
        <v>139</v>
      </c>
      <c r="C53" s="473"/>
      <c r="D53" s="560"/>
      <c r="E53" s="558">
        <f>SUM(C53:D53)</f>
        <v>0</v>
      </c>
    </row>
    <row r="54" spans="1:5" ht="12" customHeight="1">
      <c r="A54" s="220" t="s">
        <v>74</v>
      </c>
      <c r="B54" s="4" t="s">
        <v>122</v>
      </c>
      <c r="C54" s="474"/>
      <c r="D54" s="560"/>
      <c r="E54" s="558">
        <f>SUM(C54:D54)</f>
        <v>0</v>
      </c>
    </row>
    <row r="55" spans="1:5" ht="12" customHeight="1">
      <c r="A55" s="220" t="s">
        <v>75</v>
      </c>
      <c r="B55" s="4" t="s">
        <v>47</v>
      </c>
      <c r="C55" s="474"/>
      <c r="D55" s="560"/>
      <c r="E55" s="558">
        <f>SUM(C55:D55)</f>
        <v>0</v>
      </c>
    </row>
    <row r="56" spans="1:5" ht="12" customHeight="1" thickBot="1">
      <c r="A56" s="220" t="s">
        <v>76</v>
      </c>
      <c r="B56" s="4" t="s">
        <v>426</v>
      </c>
      <c r="C56" s="474"/>
      <c r="D56" s="561"/>
      <c r="E56" s="562">
        <f>SUM(C56:D56)</f>
        <v>0</v>
      </c>
    </row>
    <row r="57" spans="1:5" ht="12" customHeight="1" thickBot="1">
      <c r="A57" s="80" t="s">
        <v>9</v>
      </c>
      <c r="B57" s="53" t="s">
        <v>3</v>
      </c>
      <c r="C57" s="515"/>
      <c r="D57" s="563"/>
      <c r="E57" s="564"/>
    </row>
    <row r="58" spans="1:5" ht="15" customHeight="1" thickBot="1">
      <c r="A58" s="80" t="s">
        <v>10</v>
      </c>
      <c r="B58" s="105" t="s">
        <v>431</v>
      </c>
      <c r="C58" s="523">
        <f>+C46+C52+C57</f>
        <v>59125334</v>
      </c>
      <c r="D58" s="546">
        <f>+D46+D52+D57</f>
        <v>2017215</v>
      </c>
      <c r="E58" s="168">
        <f>+E46+E52+E57</f>
        <v>61142549</v>
      </c>
    </row>
    <row r="59" ht="13.5" thickBot="1">
      <c r="C59" s="169"/>
    </row>
    <row r="60" spans="1:5" ht="15" customHeight="1" thickBot="1">
      <c r="A60" s="108" t="s">
        <v>421</v>
      </c>
      <c r="B60" s="109"/>
      <c r="C60" s="530">
        <v>11</v>
      </c>
      <c r="D60" s="531"/>
      <c r="E60" s="559">
        <v>11</v>
      </c>
    </row>
    <row r="61" spans="1:5" ht="14.25" customHeight="1" thickBot="1">
      <c r="A61" s="108" t="s">
        <v>135</v>
      </c>
      <c r="B61" s="109"/>
      <c r="C61" s="530"/>
      <c r="D61" s="528"/>
      <c r="E61" s="52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4">
      <selection activeCell="D41" sqref="D41"/>
    </sheetView>
  </sheetViews>
  <sheetFormatPr defaultColWidth="9.00390625" defaultRowHeight="12.75"/>
  <cols>
    <col min="1" max="1" width="13.875" style="106" customWidth="1"/>
    <col min="2" max="2" width="79.125" style="107" customWidth="1"/>
    <col min="3" max="3" width="25.00390625" style="107" customWidth="1"/>
    <col min="4" max="4" width="10.625" style="107" bestFit="1" customWidth="1"/>
    <col min="5" max="5" width="12.625" style="107" bestFit="1" customWidth="1"/>
    <col min="6" max="16384" width="9.375" style="107" customWidth="1"/>
  </cols>
  <sheetData>
    <row r="1" spans="1:3" s="88" customFormat="1" ht="21" customHeight="1" thickBot="1">
      <c r="A1" s="87"/>
      <c r="B1" s="89"/>
      <c r="C1" s="224" t="str">
        <f>+CONCATENATE("9.3. melléklet a ……/",LEFT(ÖSSZEFÜGGÉSEK!A5,4),". (….) önkormányzati rendelethez")</f>
        <v>9.3. melléklet a ……/2017. (….) önkormányzati rendelethez</v>
      </c>
    </row>
    <row r="2" spans="1:3" s="225" customFormat="1" ht="25.5" customHeight="1">
      <c r="A2" s="263" t="s">
        <v>133</v>
      </c>
      <c r="B2" s="164" t="s">
        <v>466</v>
      </c>
      <c r="C2" s="332" t="s">
        <v>578</v>
      </c>
    </row>
    <row r="3" spans="1:3" s="225" customFormat="1" ht="24.75" thickBot="1">
      <c r="A3" s="218" t="s">
        <v>132</v>
      </c>
      <c r="B3" s="165" t="s">
        <v>313</v>
      </c>
      <c r="C3" s="170" t="s">
        <v>42</v>
      </c>
    </row>
    <row r="4" spans="1:3" s="226" customFormat="1" ht="15.75" customHeight="1" thickBot="1">
      <c r="A4" s="91"/>
      <c r="B4" s="91"/>
      <c r="C4" s="92" t="s">
        <v>573</v>
      </c>
    </row>
    <row r="5" spans="1:5" ht="26.25" thickBot="1">
      <c r="A5" s="188" t="s">
        <v>134</v>
      </c>
      <c r="B5" s="93" t="s">
        <v>43</v>
      </c>
      <c r="C5" s="510" t="s">
        <v>44</v>
      </c>
      <c r="D5" s="563" t="s">
        <v>567</v>
      </c>
      <c r="E5" s="564" t="s">
        <v>574</v>
      </c>
    </row>
    <row r="6" spans="1:5" s="227" customFormat="1" ht="12.75" customHeight="1" thickBot="1">
      <c r="A6" s="78" t="s">
        <v>404</v>
      </c>
      <c r="B6" s="79" t="s">
        <v>405</v>
      </c>
      <c r="C6" s="511" t="s">
        <v>406</v>
      </c>
      <c r="D6" s="534"/>
      <c r="E6" s="535"/>
    </row>
    <row r="7" spans="1:5" s="227" customFormat="1" ht="15.75" customHeight="1" thickBot="1">
      <c r="A7" s="94"/>
      <c r="B7" s="95" t="s">
        <v>45</v>
      </c>
      <c r="C7" s="512"/>
      <c r="D7" s="567"/>
      <c r="E7" s="568"/>
    </row>
    <row r="8" spans="1:5" s="171" customFormat="1" ht="12" customHeight="1" thickBot="1">
      <c r="A8" s="78" t="s">
        <v>7</v>
      </c>
      <c r="B8" s="96" t="s">
        <v>422</v>
      </c>
      <c r="C8" s="461">
        <f>SUM(C9:C19)</f>
        <v>12852400</v>
      </c>
      <c r="D8" s="461">
        <f>SUM(D9:D19)</f>
        <v>0</v>
      </c>
      <c r="E8" s="461">
        <f>SUM(E9:E19)</f>
        <v>12852400</v>
      </c>
    </row>
    <row r="9" spans="1:5" s="171" customFormat="1" ht="12" customHeight="1">
      <c r="A9" s="219" t="s">
        <v>67</v>
      </c>
      <c r="B9" s="6" t="s">
        <v>188</v>
      </c>
      <c r="C9" s="513"/>
      <c r="D9" s="569"/>
      <c r="E9" s="570">
        <f>SUM(C9:D9)</f>
        <v>0</v>
      </c>
    </row>
    <row r="10" spans="1:5" s="171" customFormat="1" ht="12" customHeight="1">
      <c r="A10" s="220" t="s">
        <v>68</v>
      </c>
      <c r="B10" s="4" t="s">
        <v>189</v>
      </c>
      <c r="C10" s="122">
        <v>0</v>
      </c>
      <c r="D10" s="560"/>
      <c r="E10" s="570">
        <f aca="true" t="shared" si="0" ref="E10:E19">SUM(C10:D10)</f>
        <v>0</v>
      </c>
    </row>
    <row r="11" spans="1:5" s="171" customFormat="1" ht="12" customHeight="1">
      <c r="A11" s="220" t="s">
        <v>69</v>
      </c>
      <c r="B11" s="4" t="s">
        <v>190</v>
      </c>
      <c r="C11" s="122"/>
      <c r="D11" s="560"/>
      <c r="E11" s="570">
        <f t="shared" si="0"/>
        <v>0</v>
      </c>
    </row>
    <row r="12" spans="1:5" s="171" customFormat="1" ht="12" customHeight="1">
      <c r="A12" s="220" t="s">
        <v>70</v>
      </c>
      <c r="B12" s="4" t="s">
        <v>191</v>
      </c>
      <c r="C12" s="122"/>
      <c r="D12" s="560"/>
      <c r="E12" s="570">
        <f t="shared" si="0"/>
        <v>0</v>
      </c>
    </row>
    <row r="13" spans="1:5" s="171" customFormat="1" ht="12" customHeight="1">
      <c r="A13" s="220" t="s">
        <v>93</v>
      </c>
      <c r="B13" s="4" t="s">
        <v>192</v>
      </c>
      <c r="C13" s="122">
        <v>4120000</v>
      </c>
      <c r="D13" s="560"/>
      <c r="E13" s="570">
        <f t="shared" si="0"/>
        <v>4120000</v>
      </c>
    </row>
    <row r="14" spans="1:5" s="171" customFormat="1" ht="12" customHeight="1">
      <c r="A14" s="220" t="s">
        <v>71</v>
      </c>
      <c r="B14" s="4" t="s">
        <v>314</v>
      </c>
      <c r="C14" s="122">
        <v>2732400</v>
      </c>
      <c r="D14" s="560"/>
      <c r="E14" s="570">
        <f t="shared" si="0"/>
        <v>2732400</v>
      </c>
    </row>
    <row r="15" spans="1:5" s="171" customFormat="1" ht="12" customHeight="1">
      <c r="A15" s="220" t="s">
        <v>72</v>
      </c>
      <c r="B15" s="3" t="s">
        <v>315</v>
      </c>
      <c r="C15" s="122"/>
      <c r="D15" s="560"/>
      <c r="E15" s="570">
        <f t="shared" si="0"/>
        <v>0</v>
      </c>
    </row>
    <row r="16" spans="1:5" s="171" customFormat="1" ht="12" customHeight="1">
      <c r="A16" s="220" t="s">
        <v>79</v>
      </c>
      <c r="B16" s="4" t="s">
        <v>195</v>
      </c>
      <c r="C16" s="184"/>
      <c r="D16" s="560"/>
      <c r="E16" s="570">
        <f t="shared" si="0"/>
        <v>0</v>
      </c>
    </row>
    <row r="17" spans="1:5" s="228" customFormat="1" ht="12" customHeight="1">
      <c r="A17" s="220" t="s">
        <v>80</v>
      </c>
      <c r="B17" s="4" t="s">
        <v>196</v>
      </c>
      <c r="C17" s="122"/>
      <c r="D17" s="560"/>
      <c r="E17" s="570">
        <f t="shared" si="0"/>
        <v>0</v>
      </c>
    </row>
    <row r="18" spans="1:5" s="228" customFormat="1" ht="12" customHeight="1">
      <c r="A18" s="220" t="s">
        <v>81</v>
      </c>
      <c r="B18" s="4" t="s">
        <v>344</v>
      </c>
      <c r="C18" s="514"/>
      <c r="D18" s="560"/>
      <c r="E18" s="570">
        <f t="shared" si="0"/>
        <v>0</v>
      </c>
    </row>
    <row r="19" spans="1:5" s="228" customFormat="1" ht="12" customHeight="1" thickBot="1">
      <c r="A19" s="220" t="s">
        <v>82</v>
      </c>
      <c r="B19" s="3" t="s">
        <v>197</v>
      </c>
      <c r="C19" s="514">
        <v>6000000</v>
      </c>
      <c r="D19" s="561"/>
      <c r="E19" s="571">
        <f t="shared" si="0"/>
        <v>6000000</v>
      </c>
    </row>
    <row r="20" spans="1:5" s="171" customFormat="1" ht="12" customHeight="1" thickBot="1">
      <c r="A20" s="78" t="s">
        <v>8</v>
      </c>
      <c r="B20" s="96" t="s">
        <v>316</v>
      </c>
      <c r="C20" s="461">
        <f>SUM(C21:C23)</f>
        <v>0</v>
      </c>
      <c r="D20" s="538"/>
      <c r="E20" s="539"/>
    </row>
    <row r="21" spans="1:5" s="228" customFormat="1" ht="12" customHeight="1">
      <c r="A21" s="220" t="s">
        <v>73</v>
      </c>
      <c r="B21" s="5" t="s">
        <v>166</v>
      </c>
      <c r="C21" s="122"/>
      <c r="D21" s="572"/>
      <c r="E21" s="573"/>
    </row>
    <row r="22" spans="1:5" s="228" customFormat="1" ht="12" customHeight="1">
      <c r="A22" s="220" t="s">
        <v>74</v>
      </c>
      <c r="B22" s="4" t="s">
        <v>317</v>
      </c>
      <c r="C22" s="122"/>
      <c r="D22" s="565"/>
      <c r="E22" s="566"/>
    </row>
    <row r="23" spans="1:5" s="228" customFormat="1" ht="12" customHeight="1">
      <c r="A23" s="220" t="s">
        <v>75</v>
      </c>
      <c r="B23" s="4" t="s">
        <v>318</v>
      </c>
      <c r="C23" s="122"/>
      <c r="D23" s="565"/>
      <c r="E23" s="566"/>
    </row>
    <row r="24" spans="1:5" s="228" customFormat="1" ht="12" customHeight="1" thickBot="1">
      <c r="A24" s="220" t="s">
        <v>76</v>
      </c>
      <c r="B24" s="4" t="s">
        <v>427</v>
      </c>
      <c r="C24" s="122"/>
      <c r="D24" s="574"/>
      <c r="E24" s="575"/>
    </row>
    <row r="25" spans="1:5" s="228" customFormat="1" ht="12" customHeight="1" thickBot="1">
      <c r="A25" s="80" t="s">
        <v>9</v>
      </c>
      <c r="B25" s="53" t="s">
        <v>109</v>
      </c>
      <c r="C25" s="515"/>
      <c r="D25" s="542"/>
      <c r="E25" s="543"/>
    </row>
    <row r="26" spans="1:5" s="228" customFormat="1" ht="12" customHeight="1" thickBot="1">
      <c r="A26" s="80" t="s">
        <v>10</v>
      </c>
      <c r="B26" s="53" t="s">
        <v>319</v>
      </c>
      <c r="C26" s="461">
        <f>+C27+C28</f>
        <v>0</v>
      </c>
      <c r="D26" s="542"/>
      <c r="E26" s="543"/>
    </row>
    <row r="27" spans="1:5" s="228" customFormat="1" ht="12" customHeight="1">
      <c r="A27" s="221" t="s">
        <v>175</v>
      </c>
      <c r="B27" s="222" t="s">
        <v>317</v>
      </c>
      <c r="C27" s="473"/>
      <c r="D27" s="572"/>
      <c r="E27" s="573"/>
    </row>
    <row r="28" spans="1:5" s="228" customFormat="1" ht="12" customHeight="1">
      <c r="A28" s="221" t="s">
        <v>178</v>
      </c>
      <c r="B28" s="223" t="s">
        <v>320</v>
      </c>
      <c r="C28" s="517"/>
      <c r="D28" s="565"/>
      <c r="E28" s="566"/>
    </row>
    <row r="29" spans="1:5" s="228" customFormat="1" ht="12" customHeight="1" thickBot="1">
      <c r="A29" s="220" t="s">
        <v>179</v>
      </c>
      <c r="B29" s="64" t="s">
        <v>428</v>
      </c>
      <c r="C29" s="516"/>
      <c r="D29" s="574"/>
      <c r="E29" s="575"/>
    </row>
    <row r="30" spans="1:5" s="228" customFormat="1" ht="12" customHeight="1" thickBot="1">
      <c r="A30" s="80" t="s">
        <v>11</v>
      </c>
      <c r="B30" s="53" t="s">
        <v>321</v>
      </c>
      <c r="C30" s="461">
        <f>+C31+C32+C33</f>
        <v>0</v>
      </c>
      <c r="D30" s="542"/>
      <c r="E30" s="543"/>
    </row>
    <row r="31" spans="1:5" s="228" customFormat="1" ht="12" customHeight="1">
      <c r="A31" s="221" t="s">
        <v>60</v>
      </c>
      <c r="B31" s="222" t="s">
        <v>202</v>
      </c>
      <c r="C31" s="473"/>
      <c r="D31" s="572"/>
      <c r="E31" s="573"/>
    </row>
    <row r="32" spans="1:5" s="228" customFormat="1" ht="12" customHeight="1">
      <c r="A32" s="221" t="s">
        <v>61</v>
      </c>
      <c r="B32" s="223" t="s">
        <v>203</v>
      </c>
      <c r="C32" s="517"/>
      <c r="D32" s="565"/>
      <c r="E32" s="566"/>
    </row>
    <row r="33" spans="1:5" s="228" customFormat="1" ht="12" customHeight="1" thickBot="1">
      <c r="A33" s="220" t="s">
        <v>62</v>
      </c>
      <c r="B33" s="64" t="s">
        <v>204</v>
      </c>
      <c r="C33" s="516"/>
      <c r="D33" s="574"/>
      <c r="E33" s="575"/>
    </row>
    <row r="34" spans="1:5" s="171" customFormat="1" ht="12" customHeight="1" thickBot="1">
      <c r="A34" s="80" t="s">
        <v>12</v>
      </c>
      <c r="B34" s="53" t="s">
        <v>290</v>
      </c>
      <c r="C34" s="515"/>
      <c r="D34" s="538"/>
      <c r="E34" s="539"/>
    </row>
    <row r="35" spans="1:5" s="171" customFormat="1" ht="12" customHeight="1" thickBot="1">
      <c r="A35" s="80" t="s">
        <v>13</v>
      </c>
      <c r="B35" s="53" t="s">
        <v>322</v>
      </c>
      <c r="C35" s="518"/>
      <c r="D35" s="576"/>
      <c r="E35" s="577"/>
    </row>
    <row r="36" spans="1:5" s="171" customFormat="1" ht="12" customHeight="1" thickBot="1">
      <c r="A36" s="78" t="s">
        <v>14</v>
      </c>
      <c r="B36" s="53" t="s">
        <v>429</v>
      </c>
      <c r="C36" s="519">
        <f>+C8+C20+C25+C26+C30+C34+C35</f>
        <v>12852400</v>
      </c>
      <c r="D36" s="483">
        <f>+D8+D20+D25+D26+D30+D34+D35</f>
        <v>0</v>
      </c>
      <c r="E36" s="484">
        <f>+E8+E20+E25+E26+E30+E34+E35</f>
        <v>12852400</v>
      </c>
    </row>
    <row r="37" spans="1:5" s="171" customFormat="1" ht="12" customHeight="1" thickBot="1">
      <c r="A37" s="97" t="s">
        <v>15</v>
      </c>
      <c r="B37" s="53" t="s">
        <v>324</v>
      </c>
      <c r="C37" s="519">
        <f>+C38+C39+C40</f>
        <v>92757193</v>
      </c>
      <c r="D37" s="478">
        <f>+D38+D39+D40</f>
        <v>1099035</v>
      </c>
      <c r="E37" s="129">
        <f>+E38+E39+E40</f>
        <v>93856228</v>
      </c>
    </row>
    <row r="38" spans="1:5" s="171" customFormat="1" ht="12" customHeight="1">
      <c r="A38" s="221" t="s">
        <v>325</v>
      </c>
      <c r="B38" s="222" t="s">
        <v>148</v>
      </c>
      <c r="C38" s="473"/>
      <c r="D38" s="569"/>
      <c r="E38" s="570">
        <f>SUM(C38:D38)</f>
        <v>0</v>
      </c>
    </row>
    <row r="39" spans="1:5" s="171" customFormat="1" ht="12" customHeight="1">
      <c r="A39" s="221" t="s">
        <v>326</v>
      </c>
      <c r="B39" s="223" t="s">
        <v>1</v>
      </c>
      <c r="C39" s="517"/>
      <c r="D39" s="560"/>
      <c r="E39" s="570">
        <f>SUM(C39:D39)</f>
        <v>0</v>
      </c>
    </row>
    <row r="40" spans="1:5" s="228" customFormat="1" ht="12" customHeight="1" thickBot="1">
      <c r="A40" s="220" t="s">
        <v>327</v>
      </c>
      <c r="B40" s="64" t="s">
        <v>328</v>
      </c>
      <c r="C40" s="516">
        <v>92757193</v>
      </c>
      <c r="D40" s="561">
        <v>1099035</v>
      </c>
      <c r="E40" s="571">
        <f>SUM(C40:D40)</f>
        <v>93856228</v>
      </c>
    </row>
    <row r="41" spans="1:5" s="228" customFormat="1" ht="15" customHeight="1" thickBot="1">
      <c r="A41" s="97" t="s">
        <v>16</v>
      </c>
      <c r="B41" s="579" t="s">
        <v>329</v>
      </c>
      <c r="C41" s="578">
        <f>C36+C37</f>
        <v>105609593</v>
      </c>
      <c r="D41" s="520">
        <f>D36+D37</f>
        <v>1099035</v>
      </c>
      <c r="E41" s="578">
        <f>E36+E37</f>
        <v>106708628</v>
      </c>
    </row>
    <row r="42" spans="1:3" s="228" customFormat="1" ht="15" customHeight="1">
      <c r="A42" s="99"/>
      <c r="B42" s="100"/>
      <c r="C42" s="166"/>
    </row>
    <row r="43" spans="1:3" ht="13.5" thickBot="1">
      <c r="A43" s="101"/>
      <c r="B43" s="102"/>
      <c r="C43" s="167"/>
    </row>
    <row r="44" spans="1:5" s="227" customFormat="1" ht="16.5" customHeight="1" thickBot="1">
      <c r="A44" s="103"/>
      <c r="B44" s="104" t="s">
        <v>46</v>
      </c>
      <c r="C44" s="520"/>
      <c r="D44" s="524"/>
      <c r="E44" s="525"/>
    </row>
    <row r="45" spans="1:5" s="229" customFormat="1" ht="12" customHeight="1" thickBot="1">
      <c r="A45" s="80" t="s">
        <v>7</v>
      </c>
      <c r="B45" s="53" t="s">
        <v>330</v>
      </c>
      <c r="C45" s="461">
        <f>SUM(C46:C50)</f>
        <v>105609593</v>
      </c>
      <c r="D45" s="580">
        <f>SUM(D46:D50)</f>
        <v>1099035</v>
      </c>
      <c r="E45" s="129">
        <f>SUM(E46:E50)</f>
        <v>106708628</v>
      </c>
    </row>
    <row r="46" spans="1:5" ht="12" customHeight="1">
      <c r="A46" s="220" t="s">
        <v>67</v>
      </c>
      <c r="B46" s="5" t="s">
        <v>38</v>
      </c>
      <c r="C46" s="473">
        <v>56633000</v>
      </c>
      <c r="D46" s="560">
        <f>83500+655195+17955+143855</f>
        <v>900505</v>
      </c>
      <c r="E46" s="558">
        <f>SUM(C46:D46)</f>
        <v>57533505</v>
      </c>
    </row>
    <row r="47" spans="1:5" ht="12" customHeight="1">
      <c r="A47" s="220" t="s">
        <v>68</v>
      </c>
      <c r="B47" s="4" t="s">
        <v>118</v>
      </c>
      <c r="C47" s="474">
        <v>16715466</v>
      </c>
      <c r="D47" s="560">
        <f>18370+148512+31648</f>
        <v>198530</v>
      </c>
      <c r="E47" s="558">
        <f>SUM(C47:D47)</f>
        <v>16913996</v>
      </c>
    </row>
    <row r="48" spans="1:5" ht="12" customHeight="1">
      <c r="A48" s="220" t="s">
        <v>69</v>
      </c>
      <c r="B48" s="4" t="s">
        <v>92</v>
      </c>
      <c r="C48" s="474">
        <v>32261127</v>
      </c>
      <c r="D48" s="560"/>
      <c r="E48" s="558">
        <f>SUM(C48:D48)</f>
        <v>32261127</v>
      </c>
    </row>
    <row r="49" spans="1:5" ht="12" customHeight="1">
      <c r="A49" s="220" t="s">
        <v>70</v>
      </c>
      <c r="B49" s="4" t="s">
        <v>119</v>
      </c>
      <c r="C49" s="474"/>
      <c r="D49" s="560"/>
      <c r="E49" s="558">
        <f>SUM(C49:D49)</f>
        <v>0</v>
      </c>
    </row>
    <row r="50" spans="1:5" ht="12" customHeight="1" thickBot="1">
      <c r="A50" s="220" t="s">
        <v>93</v>
      </c>
      <c r="B50" s="4" t="s">
        <v>120</v>
      </c>
      <c r="C50" s="474"/>
      <c r="D50" s="561"/>
      <c r="E50" s="558">
        <f>SUM(C50:D50)</f>
        <v>0</v>
      </c>
    </row>
    <row r="51" spans="1:5" ht="12" customHeight="1" thickBot="1">
      <c r="A51" s="80" t="s">
        <v>8</v>
      </c>
      <c r="B51" s="53" t="s">
        <v>331</v>
      </c>
      <c r="C51" s="461">
        <f>SUM(C52:C54)</f>
        <v>0</v>
      </c>
      <c r="D51" s="478">
        <f>SUM(D52:D54)</f>
        <v>0</v>
      </c>
      <c r="E51" s="129">
        <f>SUM(E52:E54)</f>
        <v>0</v>
      </c>
    </row>
    <row r="52" spans="1:5" s="229" customFormat="1" ht="12" customHeight="1">
      <c r="A52" s="220" t="s">
        <v>73</v>
      </c>
      <c r="B52" s="5" t="s">
        <v>139</v>
      </c>
      <c r="C52" s="473"/>
      <c r="D52" s="569"/>
      <c r="E52" s="570">
        <f>SUM(C52:D52)</f>
        <v>0</v>
      </c>
    </row>
    <row r="53" spans="1:5" ht="12" customHeight="1">
      <c r="A53" s="220" t="s">
        <v>74</v>
      </c>
      <c r="B53" s="4" t="s">
        <v>122</v>
      </c>
      <c r="C53" s="474"/>
      <c r="D53" s="560"/>
      <c r="E53" s="570">
        <f>SUM(C53:D53)</f>
        <v>0</v>
      </c>
    </row>
    <row r="54" spans="1:5" ht="12" customHeight="1">
      <c r="A54" s="220" t="s">
        <v>75</v>
      </c>
      <c r="B54" s="4" t="s">
        <v>47</v>
      </c>
      <c r="C54" s="474"/>
      <c r="D54" s="560"/>
      <c r="E54" s="570">
        <f>SUM(C54:D54)</f>
        <v>0</v>
      </c>
    </row>
    <row r="55" spans="1:5" ht="12" customHeight="1" thickBot="1">
      <c r="A55" s="220" t="s">
        <v>76</v>
      </c>
      <c r="B55" s="4" t="s">
        <v>426</v>
      </c>
      <c r="C55" s="474"/>
      <c r="D55" s="560"/>
      <c r="E55" s="570">
        <f>SUM(C55:D55)</f>
        <v>0</v>
      </c>
    </row>
    <row r="56" spans="1:5" ht="15" customHeight="1" thickBot="1">
      <c r="A56" s="80" t="s">
        <v>9</v>
      </c>
      <c r="B56" s="53" t="s">
        <v>3</v>
      </c>
      <c r="C56" s="515"/>
      <c r="D56" s="526"/>
      <c r="E56" s="527"/>
    </row>
    <row r="57" spans="1:5" ht="13.5" thickBot="1">
      <c r="A57" s="80" t="s">
        <v>10</v>
      </c>
      <c r="B57" s="105" t="s">
        <v>431</v>
      </c>
      <c r="C57" s="523">
        <f>+C45+C51+C56</f>
        <v>105609593</v>
      </c>
      <c r="D57" s="546">
        <f>+D45+D51+D56</f>
        <v>1099035</v>
      </c>
      <c r="E57" s="168">
        <f>+E45+E51+E56</f>
        <v>106708628</v>
      </c>
    </row>
    <row r="58" ht="15" customHeight="1" thickBot="1">
      <c r="C58" s="169"/>
    </row>
    <row r="59" spans="1:5" ht="14.25" customHeight="1" thickBot="1">
      <c r="A59" s="108" t="s">
        <v>421</v>
      </c>
      <c r="B59" s="109"/>
      <c r="C59" s="530">
        <v>20</v>
      </c>
      <c r="D59" s="563"/>
      <c r="E59" s="581">
        <v>20</v>
      </c>
    </row>
    <row r="60" spans="1:5" ht="13.5" thickBot="1">
      <c r="A60" s="108" t="s">
        <v>135</v>
      </c>
      <c r="B60" s="109"/>
      <c r="C60" s="530"/>
      <c r="D60" s="563"/>
      <c r="E60" s="56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59"/>
  <sheetViews>
    <sheetView tabSelected="1" view="pageLayout" workbookViewId="0" topLeftCell="A20">
      <selection activeCell="E46" sqref="E46"/>
    </sheetView>
  </sheetViews>
  <sheetFormatPr defaultColWidth="9.00390625" defaultRowHeight="12.75"/>
  <cols>
    <col min="1" max="1" width="73.625" style="0" customWidth="1"/>
    <col min="4" max="5" width="14.875" style="0" customWidth="1"/>
    <col min="7" max="7" width="11.125" style="0" bestFit="1" customWidth="1"/>
  </cols>
  <sheetData>
    <row r="1" spans="1:5" ht="25.5" customHeight="1">
      <c r="A1" s="642" t="str">
        <f>+CONCATENATE("A ",LEFT(ÖSSZEFÜGGÉSEK!A5,4),". évi általános működés és ágazati feladatok támogatásának alakulása jogcímenként")</f>
        <v>A 2017. évi általános működés és ágazati feladatok támogatásának alakulása jogcímenként</v>
      </c>
      <c r="B1" s="642"/>
      <c r="C1" s="642"/>
      <c r="D1" s="642"/>
      <c r="E1" s="32" t="s">
        <v>530</v>
      </c>
    </row>
    <row r="2" spans="1:5" ht="13.5" thickBot="1">
      <c r="A2" s="641" t="s">
        <v>4</v>
      </c>
      <c r="B2" s="641"/>
      <c r="C2" s="641"/>
      <c r="D2" s="641"/>
      <c r="E2" s="641"/>
    </row>
    <row r="3" spans="1:5" ht="42.75" thickBot="1">
      <c r="A3" s="112" t="s">
        <v>40</v>
      </c>
      <c r="B3" s="277"/>
      <c r="C3" s="341" t="str">
        <f>+CONCATENATE(LEFT('[1]ÖSSZEFÜGGÉSEK'!A5,4),". évi támogatás összesen")</f>
        <v>2016. évi támogatás összesen</v>
      </c>
      <c r="D3" s="639" t="str">
        <f>+CONCATENATE(LEFT('[1]ÖSSZEFÜGGÉSEK'!B5,4),"2016. évi támogatás összesen")</f>
        <v>2016. évi támogatás összesen</v>
      </c>
      <c r="E3" s="639" t="str">
        <f>+CONCATENATE(LEFT('[1]ÖSSZEFÜGGÉSEK'!C5,4),"2016. évi támogatás összesen")</f>
        <v>2016. évi támogatás összesen</v>
      </c>
    </row>
    <row r="4" spans="1:5" ht="13.5" thickBot="1">
      <c r="A4" s="72" t="s">
        <v>404</v>
      </c>
      <c r="B4" s="278"/>
      <c r="C4" s="73" t="s">
        <v>405</v>
      </c>
      <c r="D4" s="640"/>
      <c r="E4" s="640"/>
    </row>
    <row r="5" spans="1:5" ht="12.75">
      <c r="A5" s="295" t="s">
        <v>467</v>
      </c>
      <c r="B5" s="264"/>
      <c r="C5" s="264"/>
      <c r="D5" s="312"/>
      <c r="E5" s="312"/>
    </row>
    <row r="6" spans="1:5" ht="12.75">
      <c r="A6" s="295" t="s">
        <v>468</v>
      </c>
      <c r="B6" s="264"/>
      <c r="C6" s="264"/>
      <c r="D6" s="296"/>
      <c r="E6" s="296"/>
    </row>
    <row r="7" spans="1:5" ht="12.75">
      <c r="A7" s="295" t="s">
        <v>469</v>
      </c>
      <c r="B7" s="264"/>
      <c r="C7" s="264"/>
      <c r="D7" s="296"/>
      <c r="E7" s="296"/>
    </row>
    <row r="8" spans="1:6" ht="12.75">
      <c r="A8" s="297" t="s">
        <v>470</v>
      </c>
      <c r="B8" s="287" t="s">
        <v>471</v>
      </c>
      <c r="C8" s="288">
        <v>8.66</v>
      </c>
      <c r="D8" s="313">
        <v>39571200</v>
      </c>
      <c r="E8" s="313">
        <v>39662800</v>
      </c>
      <c r="F8">
        <v>8.66</v>
      </c>
    </row>
    <row r="9" spans="1:5" ht="12.75">
      <c r="A9" s="297" t="s">
        <v>472</v>
      </c>
      <c r="B9" s="287" t="s">
        <v>471</v>
      </c>
      <c r="C9" s="289">
        <v>0</v>
      </c>
      <c r="D9" s="314">
        <f>D11+D12+D13</f>
        <v>16159340</v>
      </c>
      <c r="E9" s="314">
        <f>E11+E12+E13</f>
        <v>13778371</v>
      </c>
    </row>
    <row r="10" spans="1:5" ht="12.75">
      <c r="A10" s="297" t="s">
        <v>473</v>
      </c>
      <c r="B10" s="287" t="s">
        <v>471</v>
      </c>
      <c r="C10" s="289">
        <v>0</v>
      </c>
      <c r="D10" s="298"/>
      <c r="E10" s="298"/>
    </row>
    <row r="11" spans="1:5" ht="12.75">
      <c r="A11" s="297" t="s">
        <v>474</v>
      </c>
      <c r="B11" s="287" t="s">
        <v>471</v>
      </c>
      <c r="C11" s="289">
        <v>0</v>
      </c>
      <c r="D11" s="298">
        <v>13165090</v>
      </c>
      <c r="E11" s="298">
        <v>10784121</v>
      </c>
    </row>
    <row r="12" spans="1:5" ht="12.75">
      <c r="A12" s="297" t="s">
        <v>475</v>
      </c>
      <c r="B12" s="287" t="s">
        <v>471</v>
      </c>
      <c r="C12" s="289">
        <v>0</v>
      </c>
      <c r="D12" s="298">
        <v>100000</v>
      </c>
      <c r="E12" s="298">
        <v>100000</v>
      </c>
    </row>
    <row r="13" spans="1:5" ht="12.75">
      <c r="A13" s="297" t="s">
        <v>476</v>
      </c>
      <c r="B13" s="287" t="s">
        <v>471</v>
      </c>
      <c r="C13" s="289">
        <v>0</v>
      </c>
      <c r="D13" s="298">
        <v>2894250</v>
      </c>
      <c r="E13" s="298">
        <v>2894250</v>
      </c>
    </row>
    <row r="14" spans="1:5" ht="12.75">
      <c r="A14" s="297" t="s">
        <v>477</v>
      </c>
      <c r="B14" s="287" t="s">
        <v>471</v>
      </c>
      <c r="C14" s="289">
        <v>0</v>
      </c>
      <c r="D14" s="298"/>
      <c r="E14" s="298"/>
    </row>
    <row r="15" spans="1:7" ht="12.75">
      <c r="A15" s="315" t="s">
        <v>478</v>
      </c>
      <c r="B15" s="316"/>
      <c r="C15" s="316"/>
      <c r="D15" s="317">
        <f>D8+D9</f>
        <v>55730540</v>
      </c>
      <c r="E15" s="317">
        <f>E8+E9</f>
        <v>53441171</v>
      </c>
      <c r="G15" s="334"/>
    </row>
    <row r="16" spans="1:5" ht="12.75">
      <c r="A16" s="328" t="s">
        <v>591</v>
      </c>
      <c r="B16" s="264"/>
      <c r="C16" s="264"/>
      <c r="D16" s="296"/>
      <c r="E16" s="296"/>
    </row>
    <row r="17" spans="1:6" ht="12.75">
      <c r="A17" s="300" t="s">
        <v>479</v>
      </c>
      <c r="B17" s="268" t="s">
        <v>471</v>
      </c>
      <c r="C17" s="269">
        <v>7.3</v>
      </c>
      <c r="D17" s="301">
        <v>19529600</v>
      </c>
      <c r="E17" s="301">
        <v>17879600</v>
      </c>
      <c r="F17" s="335">
        <v>6</v>
      </c>
    </row>
    <row r="18" spans="1:5" ht="12.75">
      <c r="A18" s="295" t="s">
        <v>480</v>
      </c>
      <c r="B18" s="264" t="s">
        <v>471</v>
      </c>
      <c r="C18" s="267">
        <v>78</v>
      </c>
      <c r="D18" s="299">
        <v>0</v>
      </c>
      <c r="E18" s="299">
        <v>0</v>
      </c>
    </row>
    <row r="19" spans="1:5" ht="12.75">
      <c r="A19" s="295" t="s">
        <v>481</v>
      </c>
      <c r="B19" s="264" t="s">
        <v>471</v>
      </c>
      <c r="C19" s="266">
        <v>0.94</v>
      </c>
      <c r="D19" s="302">
        <v>0</v>
      </c>
      <c r="E19" s="302">
        <v>0</v>
      </c>
    </row>
    <row r="20" spans="1:5" ht="12.75">
      <c r="A20" s="295" t="s">
        <v>482</v>
      </c>
      <c r="B20" s="264" t="s">
        <v>471</v>
      </c>
      <c r="C20" s="267">
        <v>2</v>
      </c>
      <c r="D20" s="299">
        <v>0</v>
      </c>
      <c r="E20" s="299">
        <v>0</v>
      </c>
    </row>
    <row r="21" spans="1:5" ht="12.75">
      <c r="A21" s="295" t="s">
        <v>483</v>
      </c>
      <c r="B21" s="264" t="s">
        <v>484</v>
      </c>
      <c r="C21" s="267">
        <v>34</v>
      </c>
      <c r="D21" s="299">
        <v>0</v>
      </c>
      <c r="E21" s="299">
        <v>0</v>
      </c>
    </row>
    <row r="22" spans="1:6" ht="12.75">
      <c r="A22" s="300" t="s">
        <v>485</v>
      </c>
      <c r="B22" s="268" t="s">
        <v>471</v>
      </c>
      <c r="C22" s="269">
        <v>4</v>
      </c>
      <c r="D22" s="301">
        <v>4800000</v>
      </c>
      <c r="E22" s="301">
        <v>4800000</v>
      </c>
      <c r="F22" s="335">
        <v>4</v>
      </c>
    </row>
    <row r="23" spans="1:5" ht="12.75">
      <c r="A23" s="295" t="s">
        <v>486</v>
      </c>
      <c r="B23" s="264" t="s">
        <v>471</v>
      </c>
      <c r="C23" s="270">
        <v>3</v>
      </c>
      <c r="D23" s="303">
        <v>0</v>
      </c>
      <c r="E23" s="303">
        <v>0</v>
      </c>
    </row>
    <row r="24" spans="1:5" ht="12.75">
      <c r="A24" s="295" t="s">
        <v>487</v>
      </c>
      <c r="B24" s="264" t="s">
        <v>471</v>
      </c>
      <c r="C24" s="270">
        <v>1</v>
      </c>
      <c r="D24" s="303">
        <v>0</v>
      </c>
      <c r="E24" s="303">
        <v>0</v>
      </c>
    </row>
    <row r="25" spans="1:5" ht="12.75">
      <c r="A25" s="328" t="s">
        <v>488</v>
      </c>
      <c r="B25" s="264"/>
      <c r="C25" s="264"/>
      <c r="D25" s="296"/>
      <c r="E25" s="296"/>
    </row>
    <row r="26" spans="1:6" ht="12.75">
      <c r="A26" s="300" t="s">
        <v>489</v>
      </c>
      <c r="B26" s="268" t="s">
        <v>471</v>
      </c>
      <c r="C26" s="269">
        <v>6.6</v>
      </c>
      <c r="D26" s="301">
        <v>9477600</v>
      </c>
      <c r="E26" s="301">
        <v>7598830</v>
      </c>
      <c r="F26" s="335">
        <v>5.1</v>
      </c>
    </row>
    <row r="27" spans="1:5" ht="12.75">
      <c r="A27" s="295" t="s">
        <v>490</v>
      </c>
      <c r="B27" s="264" t="s">
        <v>471</v>
      </c>
      <c r="C27" s="267">
        <v>0</v>
      </c>
      <c r="D27" s="299">
        <v>0</v>
      </c>
      <c r="E27" s="299">
        <v>0</v>
      </c>
    </row>
    <row r="28" spans="1:5" ht="12.75">
      <c r="A28" s="295" t="s">
        <v>491</v>
      </c>
      <c r="B28" s="264" t="s">
        <v>471</v>
      </c>
      <c r="C28" s="267">
        <v>76</v>
      </c>
      <c r="D28" s="299">
        <v>0</v>
      </c>
      <c r="E28" s="299">
        <v>0</v>
      </c>
    </row>
    <row r="29" spans="1:5" ht="12.75">
      <c r="A29" s="295" t="s">
        <v>492</v>
      </c>
      <c r="B29" s="264" t="s">
        <v>471</v>
      </c>
      <c r="C29" s="266">
        <v>0</v>
      </c>
      <c r="D29" s="302">
        <v>0</v>
      </c>
      <c r="E29" s="302">
        <v>0</v>
      </c>
    </row>
    <row r="30" spans="1:5" ht="12.75">
      <c r="A30" s="295" t="s">
        <v>493</v>
      </c>
      <c r="B30" s="264" t="s">
        <v>471</v>
      </c>
      <c r="C30" s="267">
        <v>0</v>
      </c>
      <c r="D30" s="299">
        <v>0</v>
      </c>
      <c r="E30" s="299">
        <v>0</v>
      </c>
    </row>
    <row r="31" spans="1:5" ht="12.75">
      <c r="A31" s="295" t="s">
        <v>494</v>
      </c>
      <c r="B31" s="264" t="s">
        <v>484</v>
      </c>
      <c r="C31" s="267">
        <v>34</v>
      </c>
      <c r="D31" s="299">
        <v>0</v>
      </c>
      <c r="E31" s="299">
        <v>0</v>
      </c>
    </row>
    <row r="32" spans="1:6" ht="12.75">
      <c r="A32" s="300" t="s">
        <v>495</v>
      </c>
      <c r="B32" s="268" t="s">
        <v>471</v>
      </c>
      <c r="C32" s="269">
        <v>6.6</v>
      </c>
      <c r="D32" s="301">
        <v>231000</v>
      </c>
      <c r="E32" s="301">
        <v>194820</v>
      </c>
      <c r="F32" s="335">
        <v>5.1</v>
      </c>
    </row>
    <row r="33" spans="1:6" ht="12.75">
      <c r="A33" s="300" t="s">
        <v>496</v>
      </c>
      <c r="B33" s="268" t="s">
        <v>471</v>
      </c>
      <c r="C33" s="269">
        <v>4</v>
      </c>
      <c r="D33" s="301">
        <v>2400000</v>
      </c>
      <c r="E33" s="301">
        <v>2400000</v>
      </c>
      <c r="F33" s="335">
        <v>4</v>
      </c>
    </row>
    <row r="34" spans="1:5" ht="12.75">
      <c r="A34" s="295" t="s">
        <v>497</v>
      </c>
      <c r="B34" s="264" t="s">
        <v>471</v>
      </c>
      <c r="C34" s="270">
        <v>0</v>
      </c>
      <c r="D34" s="303">
        <v>0</v>
      </c>
      <c r="E34" s="303">
        <v>0</v>
      </c>
    </row>
    <row r="35" spans="1:5" ht="12.75">
      <c r="A35" s="295" t="s">
        <v>498</v>
      </c>
      <c r="B35" s="264" t="s">
        <v>471</v>
      </c>
      <c r="C35" s="270">
        <v>3</v>
      </c>
      <c r="D35" s="303">
        <v>0</v>
      </c>
      <c r="E35" s="303">
        <v>0</v>
      </c>
    </row>
    <row r="36" spans="1:5" ht="12.75">
      <c r="A36" s="295" t="s">
        <v>499</v>
      </c>
      <c r="B36" s="264" t="s">
        <v>471</v>
      </c>
      <c r="C36" s="270">
        <v>1</v>
      </c>
      <c r="D36" s="303">
        <v>0</v>
      </c>
      <c r="E36" s="303">
        <v>0</v>
      </c>
    </row>
    <row r="37" spans="1:6" ht="12.75">
      <c r="A37" s="300" t="s">
        <v>500</v>
      </c>
      <c r="B37" s="268" t="s">
        <v>471</v>
      </c>
      <c r="C37" s="271">
        <v>71</v>
      </c>
      <c r="D37" s="304">
        <v>3786667</v>
      </c>
      <c r="E37" s="304">
        <v>3376933</v>
      </c>
      <c r="F37" s="336">
        <v>62</v>
      </c>
    </row>
    <row r="38" spans="1:5" ht="12.75">
      <c r="A38" s="295" t="s">
        <v>501</v>
      </c>
      <c r="B38" s="264" t="s">
        <v>471</v>
      </c>
      <c r="C38" s="267">
        <v>70</v>
      </c>
      <c r="D38" s="299">
        <v>0</v>
      </c>
      <c r="E38" s="299">
        <v>0</v>
      </c>
    </row>
    <row r="39" spans="1:5" ht="12.75">
      <c r="A39" s="328" t="s">
        <v>488</v>
      </c>
      <c r="B39" s="264"/>
      <c r="C39" s="264"/>
      <c r="D39" s="296"/>
      <c r="E39" s="296"/>
    </row>
    <row r="40" spans="1:6" ht="12.75">
      <c r="A40" s="300" t="s">
        <v>502</v>
      </c>
      <c r="B40" s="268" t="s">
        <v>471</v>
      </c>
      <c r="C40" s="271">
        <v>70</v>
      </c>
      <c r="D40" s="304">
        <v>1866667</v>
      </c>
      <c r="E40" s="304">
        <v>1497833</v>
      </c>
      <c r="F40" s="336">
        <v>51</v>
      </c>
    </row>
    <row r="41" spans="1:5" ht="12.75">
      <c r="A41" s="295" t="s">
        <v>503</v>
      </c>
      <c r="B41" s="264" t="s">
        <v>471</v>
      </c>
      <c r="C41" s="267">
        <v>68</v>
      </c>
      <c r="D41" s="299">
        <v>0</v>
      </c>
      <c r="E41" s="299">
        <v>0</v>
      </c>
    </row>
    <row r="42" spans="1:5" ht="12.75">
      <c r="A42" s="295" t="s">
        <v>504</v>
      </c>
      <c r="B42" s="264" t="s">
        <v>471</v>
      </c>
      <c r="C42" s="267">
        <v>4</v>
      </c>
      <c r="D42" s="299">
        <v>0</v>
      </c>
      <c r="E42" s="299">
        <v>0</v>
      </c>
    </row>
    <row r="43" spans="1:7" ht="12.75">
      <c r="A43" s="305" t="s">
        <v>505</v>
      </c>
      <c r="B43" s="268"/>
      <c r="C43" s="268"/>
      <c r="D43" s="318">
        <f>D17+D22+D26+D32+D33+D37+D40</f>
        <v>42091534</v>
      </c>
      <c r="E43" s="318">
        <f>E17+E22+E26+E32+E33+E37+E40</f>
        <v>37748016</v>
      </c>
      <c r="G43" s="334"/>
    </row>
    <row r="44" spans="1:5" ht="12.75">
      <c r="A44" s="295" t="s">
        <v>506</v>
      </c>
      <c r="B44" s="264"/>
      <c r="C44" s="264"/>
      <c r="D44" s="296"/>
      <c r="E44" s="296"/>
    </row>
    <row r="45" spans="1:5" ht="12.75">
      <c r="A45" s="319" t="s">
        <v>507</v>
      </c>
      <c r="B45" s="265" t="s">
        <v>471</v>
      </c>
      <c r="C45" s="320">
        <v>0</v>
      </c>
      <c r="D45" s="321">
        <v>1774100</v>
      </c>
      <c r="E45" s="321"/>
    </row>
    <row r="46" spans="1:5" ht="12.75">
      <c r="A46" s="306" t="s">
        <v>538</v>
      </c>
      <c r="B46" s="272" t="s">
        <v>539</v>
      </c>
      <c r="C46" s="273"/>
      <c r="D46" s="307">
        <v>3000000</v>
      </c>
      <c r="E46" s="307">
        <v>3000000</v>
      </c>
    </row>
    <row r="47" spans="1:5" ht="12.75">
      <c r="A47" s="306" t="s">
        <v>508</v>
      </c>
      <c r="B47" s="272" t="s">
        <v>471</v>
      </c>
      <c r="C47" s="273">
        <v>0.3354</v>
      </c>
      <c r="D47" s="307">
        <v>662415</v>
      </c>
      <c r="E47" s="307"/>
    </row>
    <row r="48" spans="1:7" ht="12.75">
      <c r="A48" s="306" t="s">
        <v>509</v>
      </c>
      <c r="B48" s="272" t="s">
        <v>471</v>
      </c>
      <c r="C48" s="274">
        <v>2</v>
      </c>
      <c r="D48" s="307">
        <v>110720</v>
      </c>
      <c r="E48" s="307">
        <v>55360</v>
      </c>
      <c r="F48" s="337">
        <v>1</v>
      </c>
      <c r="G48" s="334"/>
    </row>
    <row r="49" spans="1:7" ht="12.75">
      <c r="A49" s="306" t="s">
        <v>510</v>
      </c>
      <c r="B49" s="272" t="s">
        <v>471</v>
      </c>
      <c r="C49" s="274">
        <v>17</v>
      </c>
      <c r="D49" s="307">
        <v>2465000</v>
      </c>
      <c r="E49" s="307">
        <v>2535000</v>
      </c>
      <c r="F49" s="337">
        <v>20</v>
      </c>
      <c r="G49" s="334"/>
    </row>
    <row r="50" spans="1:7" ht="12.75">
      <c r="A50" s="306" t="s">
        <v>511</v>
      </c>
      <c r="B50" s="272" t="s">
        <v>512</v>
      </c>
      <c r="C50" s="274">
        <v>12</v>
      </c>
      <c r="D50" s="307">
        <v>2500000</v>
      </c>
      <c r="E50" s="307">
        <v>2500000</v>
      </c>
      <c r="G50" s="334"/>
    </row>
    <row r="51" spans="1:7" ht="12.75">
      <c r="A51" s="306" t="s">
        <v>525</v>
      </c>
      <c r="B51" s="272" t="s">
        <v>471</v>
      </c>
      <c r="C51" s="275">
        <v>5.32</v>
      </c>
      <c r="D51" s="307">
        <v>8682240</v>
      </c>
      <c r="E51" s="307">
        <v>8600640</v>
      </c>
      <c r="F51" s="338">
        <v>5.27</v>
      </c>
      <c r="G51" s="334"/>
    </row>
    <row r="52" spans="1:7" ht="12.75">
      <c r="A52" s="306" t="s">
        <v>513</v>
      </c>
      <c r="B52" s="272" t="s">
        <v>471</v>
      </c>
      <c r="C52" s="274">
        <v>0</v>
      </c>
      <c r="D52" s="307">
        <v>6586112</v>
      </c>
      <c r="E52" s="307">
        <v>3790118</v>
      </c>
      <c r="G52" s="334"/>
    </row>
    <row r="53" spans="1:7" ht="12.75">
      <c r="A53" s="306" t="s">
        <v>540</v>
      </c>
      <c r="B53" s="272"/>
      <c r="C53" s="274"/>
      <c r="D53" s="307"/>
      <c r="E53" s="307"/>
      <c r="G53" s="334"/>
    </row>
    <row r="54" spans="1:7" ht="12.75">
      <c r="A54" s="322" t="s">
        <v>527</v>
      </c>
      <c r="B54" s="272"/>
      <c r="C54" s="274"/>
      <c r="D54" s="323">
        <f>SUM(D47:D53)</f>
        <v>21006487</v>
      </c>
      <c r="E54" s="323">
        <f>SUM(E46:E53)</f>
        <v>20481118</v>
      </c>
      <c r="G54" s="334"/>
    </row>
    <row r="55" spans="1:7" ht="12.75">
      <c r="A55" s="308" t="s">
        <v>514</v>
      </c>
      <c r="B55" s="276">
        <v>1140</v>
      </c>
      <c r="C55" s="276">
        <v>1707</v>
      </c>
      <c r="D55" s="325">
        <v>1945980</v>
      </c>
      <c r="E55" s="325">
        <v>1959660</v>
      </c>
      <c r="F55" s="339">
        <v>1707</v>
      </c>
      <c r="G55" s="334"/>
    </row>
    <row r="56" spans="1:7" ht="12.75">
      <c r="A56" s="327" t="s">
        <v>529</v>
      </c>
      <c r="B56" s="276"/>
      <c r="C56" s="276"/>
      <c r="D56" s="340">
        <f>D15+D43+D45+D54+D55</f>
        <v>122548641</v>
      </c>
      <c r="E56" s="340">
        <f>E15+E43+E45+E54+E55</f>
        <v>113629965</v>
      </c>
      <c r="G56" s="334"/>
    </row>
    <row r="57" spans="1:5" ht="12.75">
      <c r="A57" s="308" t="s">
        <v>526</v>
      </c>
      <c r="B57" s="276"/>
      <c r="C57" s="276"/>
      <c r="D57" s="326">
        <v>6920000</v>
      </c>
      <c r="E57" s="326"/>
    </row>
    <row r="58" spans="1:7" ht="12.75">
      <c r="A58" s="308" t="s">
        <v>528</v>
      </c>
      <c r="B58" s="276"/>
      <c r="C58" s="276"/>
      <c r="D58" s="324">
        <f>SUM(D56:D57)</f>
        <v>129468641</v>
      </c>
      <c r="E58" s="324">
        <f>SUM(E56:E57)</f>
        <v>113629965</v>
      </c>
      <c r="G58" s="334"/>
    </row>
    <row r="59" spans="1:5" ht="13.5" thickBot="1">
      <c r="A59" s="309"/>
      <c r="B59" s="310"/>
      <c r="C59" s="310"/>
      <c r="D59" s="311"/>
      <c r="E59" s="311"/>
    </row>
  </sheetData>
  <sheetProtection/>
  <mergeCells count="4">
    <mergeCell ref="D3:D4"/>
    <mergeCell ref="E3:E4"/>
    <mergeCell ref="A2:E2"/>
    <mergeCell ref="A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"/>
  <sheetViews>
    <sheetView view="pageLayout" workbookViewId="0" topLeftCell="A1">
      <selection activeCell="C4" sqref="C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46" t="str">
        <f>+CONCATENATE("K I M U T A T Á S",CHAR(10),"a ",LEFT(ÖSSZEFÜGGÉSEK!A5,4),". évben céljelleggel juttatott támogatásokról")</f>
        <v>K I M U T A T Á S
a 2017. évben céljelleggel juttatott támogatásokról</v>
      </c>
      <c r="B1" s="646"/>
      <c r="C1" s="646"/>
      <c r="D1" s="646"/>
    </row>
    <row r="2" spans="1:4" ht="17.25" customHeight="1">
      <c r="A2" s="172"/>
      <c r="B2" s="172"/>
      <c r="C2" s="172"/>
      <c r="D2" s="172"/>
    </row>
    <row r="3" spans="1:4" ht="13.5" thickBot="1">
      <c r="A3" s="81"/>
      <c r="B3" s="81"/>
      <c r="C3" s="643" t="s">
        <v>590</v>
      </c>
      <c r="D3" s="643"/>
    </row>
    <row r="4" spans="1:4" ht="42.75" customHeight="1" thickBot="1">
      <c r="A4" s="173" t="s">
        <v>55</v>
      </c>
      <c r="B4" s="174" t="s">
        <v>86</v>
      </c>
      <c r="C4" s="174" t="s">
        <v>87</v>
      </c>
      <c r="D4" s="175" t="s">
        <v>516</v>
      </c>
    </row>
    <row r="5" spans="1:4" ht="15.75" customHeight="1">
      <c r="A5" s="82" t="s">
        <v>7</v>
      </c>
      <c r="B5" s="280" t="s">
        <v>515</v>
      </c>
      <c r="C5" s="280" t="s">
        <v>534</v>
      </c>
      <c r="D5" s="282">
        <v>143</v>
      </c>
    </row>
    <row r="6" spans="1:4" ht="15.75" customHeight="1">
      <c r="A6" s="83" t="s">
        <v>8</v>
      </c>
      <c r="B6" s="290" t="s">
        <v>537</v>
      </c>
      <c r="C6" s="285" t="s">
        <v>523</v>
      </c>
      <c r="D6" s="281">
        <v>411</v>
      </c>
    </row>
    <row r="7" spans="1:4" ht="15.75" customHeight="1">
      <c r="A7" s="83" t="s">
        <v>9</v>
      </c>
      <c r="B7" s="283" t="s">
        <v>517</v>
      </c>
      <c r="C7" s="279" t="s">
        <v>518</v>
      </c>
      <c r="D7" s="291">
        <v>175</v>
      </c>
    </row>
    <row r="8" spans="1:4" ht="15.75" customHeight="1">
      <c r="A8" s="83" t="s">
        <v>10</v>
      </c>
      <c r="B8" s="284" t="s">
        <v>519</v>
      </c>
      <c r="C8" s="284" t="s">
        <v>535</v>
      </c>
      <c r="D8" s="291">
        <v>188</v>
      </c>
    </row>
    <row r="9" spans="1:4" ht="15.75" customHeight="1">
      <c r="A9" s="83" t="s">
        <v>11</v>
      </c>
      <c r="B9" s="285" t="s">
        <v>520</v>
      </c>
      <c r="C9" s="285" t="s">
        <v>522</v>
      </c>
      <c r="D9" s="286">
        <v>17</v>
      </c>
    </row>
    <row r="10" spans="1:4" ht="15.75" customHeight="1">
      <c r="A10" s="83" t="s">
        <v>12</v>
      </c>
      <c r="B10" s="285" t="s">
        <v>521</v>
      </c>
      <c r="C10" s="285" t="s">
        <v>523</v>
      </c>
      <c r="D10" s="286">
        <v>21</v>
      </c>
    </row>
    <row r="11" spans="1:4" ht="15.75" customHeight="1">
      <c r="A11" s="83" t="s">
        <v>13</v>
      </c>
      <c r="B11" s="285" t="s">
        <v>536</v>
      </c>
      <c r="C11" s="285" t="s">
        <v>523</v>
      </c>
      <c r="D11" s="286">
        <v>500</v>
      </c>
    </row>
    <row r="12" spans="1:4" ht="15.75" customHeight="1">
      <c r="A12" s="83" t="s">
        <v>14</v>
      </c>
      <c r="B12" s="285" t="s">
        <v>569</v>
      </c>
      <c r="C12" s="285" t="s">
        <v>523</v>
      </c>
      <c r="D12" s="286">
        <v>280</v>
      </c>
    </row>
    <row r="13" spans="1:4" ht="15.75" customHeight="1">
      <c r="A13" s="83" t="s">
        <v>15</v>
      </c>
      <c r="B13" s="285" t="s">
        <v>524</v>
      </c>
      <c r="C13" s="285" t="s">
        <v>523</v>
      </c>
      <c r="D13" s="286">
        <v>1265</v>
      </c>
    </row>
    <row r="14" spans="1:4" ht="15.75" customHeight="1">
      <c r="A14" s="83" t="s">
        <v>32</v>
      </c>
      <c r="B14" s="23"/>
      <c r="C14" s="23"/>
      <c r="D14" s="24"/>
    </row>
    <row r="15" spans="1:4" ht="15.75" customHeight="1">
      <c r="A15" s="83" t="s">
        <v>33</v>
      </c>
      <c r="B15" s="23"/>
      <c r="C15" s="23"/>
      <c r="D15" s="24"/>
    </row>
    <row r="16" spans="1:4" ht="15.75" customHeight="1">
      <c r="A16" s="83" t="s">
        <v>34</v>
      </c>
      <c r="B16" s="23"/>
      <c r="C16" s="23"/>
      <c r="D16" s="24"/>
    </row>
    <row r="17" spans="1:4" ht="15.75" customHeight="1">
      <c r="A17" s="83" t="s">
        <v>35</v>
      </c>
      <c r="B17" s="23"/>
      <c r="C17" s="23"/>
      <c r="D17" s="24"/>
    </row>
    <row r="18" spans="1:4" ht="15.75" customHeight="1">
      <c r="A18" s="83" t="s">
        <v>88</v>
      </c>
      <c r="B18" s="23"/>
      <c r="C18" s="23"/>
      <c r="D18" s="43"/>
    </row>
    <row r="19" spans="1:4" ht="15.75" customHeight="1">
      <c r="A19" s="83" t="s">
        <v>89</v>
      </c>
      <c r="B19" s="23"/>
      <c r="C19" s="23"/>
      <c r="D19" s="43"/>
    </row>
    <row r="20" spans="1:4" ht="15.75" customHeight="1">
      <c r="A20" s="83" t="s">
        <v>90</v>
      </c>
      <c r="B20" s="23"/>
      <c r="C20" s="23"/>
      <c r="D20" s="43"/>
    </row>
    <row r="21" spans="1:4" ht="15.75" customHeight="1" thickBot="1">
      <c r="A21" s="84" t="s">
        <v>91</v>
      </c>
      <c r="B21" s="25"/>
      <c r="C21" s="25"/>
      <c r="D21" s="44"/>
    </row>
    <row r="22" spans="1:4" ht="15.75" customHeight="1" thickBot="1">
      <c r="A22" s="644" t="s">
        <v>41</v>
      </c>
      <c r="B22" s="645"/>
      <c r="C22" s="85"/>
      <c r="D22" s="86">
        <f>SUM(D5:D21)</f>
        <v>3000</v>
      </c>
    </row>
    <row r="23" spans="1:4" ht="13.5" thickBot="1">
      <c r="A23" s="292" t="s">
        <v>131</v>
      </c>
      <c r="B23" s="293"/>
      <c r="C23" s="293"/>
      <c r="D23" s="294"/>
    </row>
  </sheetData>
  <sheetProtection/>
  <mergeCells count="3">
    <mergeCell ref="C3:D3"/>
    <mergeCell ref="A22:B22"/>
    <mergeCell ref="A1:D1"/>
  </mergeCells>
  <conditionalFormatting sqref="D22">
    <cfRule type="cellIs" priority="1" dxfId="3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42.50390625" style="0" customWidth="1"/>
    <col min="2" max="4" width="24.125" style="0" customWidth="1"/>
  </cols>
  <sheetData>
    <row r="2" spans="2:4" ht="12.75">
      <c r="B2" s="647"/>
      <c r="C2" s="648"/>
      <c r="D2" s="649"/>
    </row>
    <row r="3" spans="2:4" ht="12.75">
      <c r="B3" s="387"/>
      <c r="C3" s="388"/>
      <c r="D3" s="386"/>
    </row>
    <row r="4" spans="1:4" ht="15">
      <c r="A4" s="650" t="s">
        <v>542</v>
      </c>
      <c r="B4" s="650"/>
      <c r="C4" s="650"/>
      <c r="D4" s="650"/>
    </row>
    <row r="5" spans="1:4" ht="15">
      <c r="A5" s="650" t="s">
        <v>566</v>
      </c>
      <c r="B5" s="650"/>
      <c r="C5" s="650"/>
      <c r="D5" s="650"/>
    </row>
    <row r="8" ht="12.75">
      <c r="D8" s="389" t="s">
        <v>543</v>
      </c>
    </row>
    <row r="9" spans="1:5" ht="12.75">
      <c r="A9" s="261" t="s">
        <v>544</v>
      </c>
      <c r="B9" s="390" t="s">
        <v>545</v>
      </c>
      <c r="C9" s="391" t="s">
        <v>545</v>
      </c>
      <c r="D9" s="392" t="s">
        <v>546</v>
      </c>
      <c r="E9" s="393"/>
    </row>
    <row r="10" spans="1:5" ht="13.5" thickBot="1">
      <c r="A10" s="394"/>
      <c r="B10" s="395" t="s">
        <v>547</v>
      </c>
      <c r="C10" s="396" t="s">
        <v>548</v>
      </c>
      <c r="D10" s="397" t="s">
        <v>549</v>
      </c>
      <c r="E10" s="393" t="s">
        <v>567</v>
      </c>
    </row>
    <row r="11" spans="1:5" ht="13.5" thickTop="1">
      <c r="A11" s="398" t="s">
        <v>550</v>
      </c>
      <c r="B11" s="398">
        <v>1</v>
      </c>
      <c r="C11" s="398">
        <v>0</v>
      </c>
      <c r="D11" s="398">
        <f>SUM(B11:C11)</f>
        <v>1</v>
      </c>
      <c r="E11" s="401"/>
    </row>
    <row r="12" spans="1:5" ht="12.75">
      <c r="A12" s="261" t="s">
        <v>551</v>
      </c>
      <c r="B12" s="261">
        <v>0</v>
      </c>
      <c r="C12" s="261">
        <v>7</v>
      </c>
      <c r="D12" s="261">
        <f aca="true" t="shared" si="0" ref="D12:D26">SUM(B12:C12)</f>
        <v>7</v>
      </c>
      <c r="E12" s="401">
        <v>1</v>
      </c>
    </row>
    <row r="13" spans="1:5" ht="12.75">
      <c r="A13" s="261" t="s">
        <v>552</v>
      </c>
      <c r="B13" s="261">
        <v>1</v>
      </c>
      <c r="C13" s="261">
        <v>0.25</v>
      </c>
      <c r="D13" s="261">
        <f t="shared" si="0"/>
        <v>1.25</v>
      </c>
      <c r="E13" s="401"/>
    </row>
    <row r="14" spans="1:5" ht="12.75">
      <c r="A14" s="261" t="s">
        <v>553</v>
      </c>
      <c r="B14" s="261">
        <v>1</v>
      </c>
      <c r="C14" s="261">
        <v>0</v>
      </c>
      <c r="D14" s="261">
        <f t="shared" si="0"/>
        <v>1</v>
      </c>
      <c r="E14" s="401"/>
    </row>
    <row r="15" spans="1:5" ht="15.75" thickBot="1">
      <c r="A15" s="399" t="s">
        <v>136</v>
      </c>
      <c r="B15" s="399">
        <f>SUM(B11:B14)</f>
        <v>3</v>
      </c>
      <c r="C15" s="399">
        <f>SUM(C11:C14)</f>
        <v>7.25</v>
      </c>
      <c r="D15" s="399">
        <f>SUM(D11:D14)</f>
        <v>10.25</v>
      </c>
      <c r="E15" s="399">
        <f>SUM(E11:E14)</f>
        <v>1</v>
      </c>
    </row>
    <row r="16" spans="1:5" ht="13.5" thickTop="1">
      <c r="A16" s="398" t="s">
        <v>554</v>
      </c>
      <c r="B16" s="398">
        <v>4</v>
      </c>
      <c r="C16" s="398"/>
      <c r="D16" s="398">
        <f t="shared" si="0"/>
        <v>4</v>
      </c>
      <c r="E16" s="401"/>
    </row>
    <row r="17" spans="1:5" ht="12.75">
      <c r="A17" s="261" t="s">
        <v>555</v>
      </c>
      <c r="B17" s="261">
        <v>1</v>
      </c>
      <c r="C17" s="261"/>
      <c r="D17" s="261">
        <f t="shared" si="0"/>
        <v>1</v>
      </c>
      <c r="E17" s="401"/>
    </row>
    <row r="18" spans="1:5" ht="12.75">
      <c r="A18" t="s">
        <v>556</v>
      </c>
      <c r="B18" s="261">
        <v>2</v>
      </c>
      <c r="D18" s="261">
        <f t="shared" si="0"/>
        <v>2</v>
      </c>
      <c r="E18" s="401"/>
    </row>
    <row r="19" spans="1:5" ht="12.75">
      <c r="A19" s="261" t="s">
        <v>557</v>
      </c>
      <c r="B19" s="261">
        <v>4</v>
      </c>
      <c r="C19" s="261"/>
      <c r="D19" s="261">
        <f t="shared" si="0"/>
        <v>4</v>
      </c>
      <c r="E19" s="401"/>
    </row>
    <row r="20" spans="1:5" ht="15.75" thickBot="1">
      <c r="A20" s="399" t="s">
        <v>568</v>
      </c>
      <c r="B20" s="399">
        <f>SUM(B16:B19)</f>
        <v>11</v>
      </c>
      <c r="C20" s="399">
        <f>SUM(C16:C19)</f>
        <v>0</v>
      </c>
      <c r="D20" s="399">
        <f>SUM(D16:D19)</f>
        <v>11</v>
      </c>
      <c r="E20" s="401"/>
    </row>
    <row r="21" spans="1:5" ht="13.5" thickTop="1">
      <c r="A21" s="261" t="s">
        <v>558</v>
      </c>
      <c r="B21" s="261">
        <v>4</v>
      </c>
      <c r="C21" s="261"/>
      <c r="D21" s="261">
        <f t="shared" si="0"/>
        <v>4</v>
      </c>
      <c r="E21" s="401"/>
    </row>
    <row r="22" spans="1:5" ht="12.75">
      <c r="A22" s="261" t="s">
        <v>559</v>
      </c>
      <c r="B22" s="261">
        <v>10.79</v>
      </c>
      <c r="C22" s="261"/>
      <c r="D22" s="261">
        <f t="shared" si="0"/>
        <v>10.79</v>
      </c>
      <c r="E22" s="401">
        <v>0.79</v>
      </c>
    </row>
    <row r="23" spans="1:5" ht="12.75">
      <c r="A23" s="261" t="s">
        <v>560</v>
      </c>
      <c r="B23" s="261"/>
      <c r="C23" s="261"/>
      <c r="D23" s="261">
        <f t="shared" si="0"/>
        <v>0</v>
      </c>
      <c r="E23" s="401"/>
    </row>
    <row r="24" spans="1:5" ht="12.75">
      <c r="A24" s="261" t="s">
        <v>561</v>
      </c>
      <c r="B24" s="261">
        <v>2</v>
      </c>
      <c r="C24" s="261">
        <v>0.75</v>
      </c>
      <c r="D24" s="261">
        <f t="shared" si="0"/>
        <v>2.75</v>
      </c>
      <c r="E24" s="401"/>
    </row>
    <row r="25" spans="1:5" ht="12.75">
      <c r="A25" s="261" t="s">
        <v>562</v>
      </c>
      <c r="B25" s="261">
        <v>1</v>
      </c>
      <c r="C25" s="261"/>
      <c r="D25" s="261">
        <f t="shared" si="0"/>
        <v>1</v>
      </c>
      <c r="E25" s="401"/>
    </row>
    <row r="26" spans="1:5" ht="12.75">
      <c r="A26" s="261" t="s">
        <v>563</v>
      </c>
      <c r="B26" s="261">
        <v>1</v>
      </c>
      <c r="C26" s="261"/>
      <c r="D26" s="261">
        <f t="shared" si="0"/>
        <v>1</v>
      </c>
      <c r="E26" s="401"/>
    </row>
    <row r="27" spans="1:5" ht="15.75" thickBot="1">
      <c r="A27" s="399" t="s">
        <v>564</v>
      </c>
      <c r="B27" s="399">
        <f>SUM(B21:B26)</f>
        <v>18.79</v>
      </c>
      <c r="C27" s="399">
        <f>SUM(C21:C26)</f>
        <v>0.75</v>
      </c>
      <c r="D27" s="399">
        <f>SUM(D21:D26)</f>
        <v>19.54</v>
      </c>
      <c r="E27" s="399">
        <f>SUM(E21:E26)</f>
        <v>0.79</v>
      </c>
    </row>
    <row r="28" spans="1:5" ht="15.75" thickTop="1">
      <c r="A28" s="400" t="s">
        <v>565</v>
      </c>
      <c r="B28" s="400">
        <f>B15+B20+B27</f>
        <v>32.79</v>
      </c>
      <c r="C28" s="400">
        <f>C15+C20+C27</f>
        <v>8</v>
      </c>
      <c r="D28" s="400">
        <f>D15+D20+D27</f>
        <v>40.79</v>
      </c>
      <c r="E28" s="400">
        <f>E15+E20+E27</f>
        <v>1.79</v>
      </c>
    </row>
  </sheetData>
  <sheetProtection/>
  <mergeCells count="3">
    <mergeCell ref="B2:D2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96</v>
      </c>
    </row>
    <row r="4" spans="1:2" ht="12.75">
      <c r="A4" s="60"/>
      <c r="B4" s="60"/>
    </row>
    <row r="5" spans="1:2" s="70" customFormat="1" ht="15.75">
      <c r="A5" s="45" t="s">
        <v>576</v>
      </c>
      <c r="B5" s="69"/>
    </row>
    <row r="6" spans="1:2" ht="12.75">
      <c r="A6" s="60"/>
      <c r="B6" s="60"/>
    </row>
    <row r="7" spans="1:2" ht="12.75">
      <c r="A7" s="60" t="s">
        <v>434</v>
      </c>
      <c r="B7" s="60" t="s">
        <v>398</v>
      </c>
    </row>
    <row r="8" spans="1:2" ht="12.75">
      <c r="A8" s="60" t="s">
        <v>435</v>
      </c>
      <c r="B8" s="60" t="s">
        <v>399</v>
      </c>
    </row>
    <row r="9" spans="1:2" ht="12.75">
      <c r="A9" s="60" t="s">
        <v>436</v>
      </c>
      <c r="B9" s="60" t="s">
        <v>400</v>
      </c>
    </row>
    <row r="10" spans="1:2" ht="12.75">
      <c r="A10" s="60"/>
      <c r="B10" s="60"/>
    </row>
    <row r="11" spans="1:2" ht="12.75">
      <c r="A11" s="60"/>
      <c r="B11" s="60"/>
    </row>
    <row r="12" spans="1:2" s="70" customFormat="1" ht="15.75">
      <c r="A12" s="45" t="str">
        <f>+CONCATENATE(LEFT(A5,4),". évi előirányzat KIADÁSOK")</f>
        <v>2017. évi előirányzat KIADÁSOK</v>
      </c>
      <c r="B12" s="69"/>
    </row>
    <row r="13" spans="1:2" ht="12.75">
      <c r="A13" s="60"/>
      <c r="B13" s="60"/>
    </row>
    <row r="14" spans="1:2" ht="12.75">
      <c r="A14" s="60" t="s">
        <v>437</v>
      </c>
      <c r="B14" s="60" t="s">
        <v>401</v>
      </c>
    </row>
    <row r="15" spans="1:2" ht="12.75">
      <c r="A15" s="60" t="s">
        <v>438</v>
      </c>
      <c r="B15" s="60" t="s">
        <v>402</v>
      </c>
    </row>
    <row r="16" spans="1:2" ht="12.75">
      <c r="A16" s="60" t="s">
        <v>439</v>
      </c>
      <c r="B16" s="60" t="s">
        <v>403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SheetLayoutView="100" workbookViewId="0" topLeftCell="A70">
      <selection activeCell="F88" sqref="F88"/>
    </sheetView>
  </sheetViews>
  <sheetFormatPr defaultColWidth="9.00390625" defaultRowHeight="12.75"/>
  <cols>
    <col min="1" max="1" width="9.50390625" style="245" customWidth="1"/>
    <col min="2" max="2" width="84.125" style="245" customWidth="1"/>
    <col min="3" max="3" width="21.625" style="254" customWidth="1"/>
    <col min="4" max="4" width="11.625" style="254" bestFit="1" customWidth="1"/>
    <col min="5" max="5" width="12.625" style="254" bestFit="1" customWidth="1"/>
    <col min="6" max="6" width="12.625" style="245" bestFit="1" customWidth="1"/>
    <col min="7" max="7" width="11.625" style="245" bestFit="1" customWidth="1"/>
    <col min="8" max="9" width="12.625" style="245" bestFit="1" customWidth="1"/>
    <col min="10" max="10" width="11.875" style="245" bestFit="1" customWidth="1"/>
    <col min="11" max="16384" width="9.375" style="245" customWidth="1"/>
  </cols>
  <sheetData>
    <row r="1" spans="1:5" ht="15.75" customHeight="1">
      <c r="A1" s="628" t="s">
        <v>5</v>
      </c>
      <c r="B1" s="628"/>
      <c r="C1" s="628"/>
      <c r="D1" s="402"/>
      <c r="E1" s="402"/>
    </row>
    <row r="2" spans="1:5" ht="15.75" customHeight="1" thickBot="1">
      <c r="A2" s="629" t="s">
        <v>532</v>
      </c>
      <c r="B2" s="629"/>
      <c r="C2" s="246" t="s">
        <v>573</v>
      </c>
      <c r="D2" s="404"/>
      <c r="E2" s="404"/>
    </row>
    <row r="3" spans="1:5" ht="37.5" customHeight="1" thickBot="1">
      <c r="A3" s="26" t="s">
        <v>55</v>
      </c>
      <c r="B3" s="27" t="s">
        <v>6</v>
      </c>
      <c r="C3" s="352" t="str">
        <f>+CONCATENATE(LEFT(ÖSSZEFÜGGÉSEK!A5,4),". évi előirányzat")</f>
        <v>2017. évi előirányzat</v>
      </c>
      <c r="D3" s="26" t="s">
        <v>570</v>
      </c>
      <c r="E3" s="508" t="s">
        <v>571</v>
      </c>
    </row>
    <row r="4" spans="1:9" s="192" customFormat="1" ht="12" customHeight="1" thickBot="1">
      <c r="A4" s="189" t="s">
        <v>404</v>
      </c>
      <c r="B4" s="190" t="s">
        <v>405</v>
      </c>
      <c r="C4" s="405" t="s">
        <v>406</v>
      </c>
      <c r="D4" s="507"/>
      <c r="E4" s="507"/>
      <c r="F4" s="192" t="s">
        <v>446</v>
      </c>
      <c r="G4" s="192" t="s">
        <v>444</v>
      </c>
      <c r="H4" s="192" t="s">
        <v>445</v>
      </c>
      <c r="I4" s="192" t="s">
        <v>447</v>
      </c>
    </row>
    <row r="5" spans="1:10" s="192" customFormat="1" ht="12" customHeight="1" thickBot="1">
      <c r="A5" s="16" t="s">
        <v>7</v>
      </c>
      <c r="B5" s="17" t="s">
        <v>160</v>
      </c>
      <c r="C5" s="342">
        <f aca="true" t="shared" si="0" ref="C5:H5">+C6+C7+C8+C9+C10+C11</f>
        <v>113629965</v>
      </c>
      <c r="D5" s="342">
        <f t="shared" si="0"/>
        <v>1244141</v>
      </c>
      <c r="E5" s="495">
        <f t="shared" si="0"/>
        <v>114874106</v>
      </c>
      <c r="F5" s="406">
        <f t="shared" si="0"/>
        <v>114874106</v>
      </c>
      <c r="G5" s="362">
        <f t="shared" si="0"/>
        <v>0</v>
      </c>
      <c r="H5" s="362">
        <f t="shared" si="0"/>
        <v>0</v>
      </c>
      <c r="I5" s="362">
        <f>SUM(F5:H5)</f>
        <v>114874106</v>
      </c>
      <c r="J5" s="373">
        <f>I5-C5</f>
        <v>1244141</v>
      </c>
    </row>
    <row r="6" spans="1:10" s="192" customFormat="1" ht="12" customHeight="1">
      <c r="A6" s="11" t="s">
        <v>67</v>
      </c>
      <c r="B6" s="193" t="s">
        <v>161</v>
      </c>
      <c r="C6" s="257">
        <v>53441171</v>
      </c>
      <c r="D6" s="414"/>
      <c r="E6" s="414">
        <f aca="true" t="shared" si="1" ref="E6:E11">SUM(C6:D6)</f>
        <v>53441171</v>
      </c>
      <c r="F6" s="407">
        <v>53441171</v>
      </c>
      <c r="G6" s="363"/>
      <c r="H6" s="363"/>
      <c r="I6" s="362">
        <f aca="true" t="shared" si="2" ref="I6:I69">SUM(F6:H6)</f>
        <v>53441171</v>
      </c>
      <c r="J6" s="373">
        <f aca="true" t="shared" si="3" ref="J6:J69">I6-C6</f>
        <v>0</v>
      </c>
    </row>
    <row r="7" spans="1:10" s="192" customFormat="1" ht="12" customHeight="1">
      <c r="A7" s="10" t="s">
        <v>68</v>
      </c>
      <c r="B7" s="194" t="s">
        <v>162</v>
      </c>
      <c r="C7" s="258">
        <v>37748016</v>
      </c>
      <c r="D7" s="414"/>
      <c r="E7" s="414">
        <f t="shared" si="1"/>
        <v>37748016</v>
      </c>
      <c r="F7" s="407">
        <v>37748016</v>
      </c>
      <c r="G7" s="363"/>
      <c r="H7" s="363"/>
      <c r="I7" s="362">
        <f t="shared" si="2"/>
        <v>37748016</v>
      </c>
      <c r="J7" s="373">
        <f t="shared" si="3"/>
        <v>0</v>
      </c>
    </row>
    <row r="8" spans="1:10" s="192" customFormat="1" ht="12" customHeight="1">
      <c r="A8" s="10" t="s">
        <v>69</v>
      </c>
      <c r="B8" s="194" t="s">
        <v>163</v>
      </c>
      <c r="C8" s="256">
        <v>20481118</v>
      </c>
      <c r="D8" s="363">
        <v>864370</v>
      </c>
      <c r="E8" s="414">
        <f t="shared" si="1"/>
        <v>21345488</v>
      </c>
      <c r="F8" s="407">
        <v>21345488</v>
      </c>
      <c r="G8" s="363"/>
      <c r="H8" s="363"/>
      <c r="I8" s="362">
        <f t="shared" si="2"/>
        <v>21345488</v>
      </c>
      <c r="J8" s="373">
        <f t="shared" si="3"/>
        <v>864370</v>
      </c>
    </row>
    <row r="9" spans="1:10" s="192" customFormat="1" ht="12" customHeight="1">
      <c r="A9" s="10" t="s">
        <v>70</v>
      </c>
      <c r="B9" s="194" t="s">
        <v>164</v>
      </c>
      <c r="C9" s="256">
        <v>1959660</v>
      </c>
      <c r="D9" s="363">
        <v>175503</v>
      </c>
      <c r="E9" s="414">
        <f t="shared" si="1"/>
        <v>2135163</v>
      </c>
      <c r="F9" s="407">
        <v>2135163</v>
      </c>
      <c r="G9" s="363"/>
      <c r="H9" s="363"/>
      <c r="I9" s="362">
        <f t="shared" si="2"/>
        <v>2135163</v>
      </c>
      <c r="J9" s="373">
        <f t="shared" si="3"/>
        <v>175503</v>
      </c>
    </row>
    <row r="10" spans="1:10" s="192" customFormat="1" ht="12" customHeight="1">
      <c r="A10" s="10" t="s">
        <v>93</v>
      </c>
      <c r="B10" s="114" t="s">
        <v>340</v>
      </c>
      <c r="C10" s="256"/>
      <c r="D10" s="363">
        <v>204268</v>
      </c>
      <c r="E10" s="414">
        <f t="shared" si="1"/>
        <v>204268</v>
      </c>
      <c r="F10" s="407">
        <v>204268</v>
      </c>
      <c r="G10" s="363"/>
      <c r="H10" s="363"/>
      <c r="I10" s="362">
        <f t="shared" si="2"/>
        <v>204268</v>
      </c>
      <c r="J10" s="373">
        <f t="shared" si="3"/>
        <v>204268</v>
      </c>
    </row>
    <row r="11" spans="1:10" s="192" customFormat="1" ht="12" customHeight="1" thickBot="1">
      <c r="A11" s="12" t="s">
        <v>71</v>
      </c>
      <c r="B11" s="115" t="s">
        <v>341</v>
      </c>
      <c r="D11" s="363"/>
      <c r="E11" s="414">
        <f t="shared" si="1"/>
        <v>0</v>
      </c>
      <c r="F11" s="407"/>
      <c r="G11" s="363"/>
      <c r="H11" s="363"/>
      <c r="I11" s="362">
        <f t="shared" si="2"/>
        <v>0</v>
      </c>
      <c r="J11" s="373">
        <f t="shared" si="3"/>
        <v>0</v>
      </c>
    </row>
    <row r="12" spans="1:10" s="192" customFormat="1" ht="12" customHeight="1" thickBot="1">
      <c r="A12" s="16" t="s">
        <v>8</v>
      </c>
      <c r="B12" s="113" t="s">
        <v>165</v>
      </c>
      <c r="C12" s="342">
        <f aca="true" t="shared" si="4" ref="C12:H12">+C13+C14+C15+C16+C17</f>
        <v>11604000</v>
      </c>
      <c r="D12" s="342">
        <f t="shared" si="4"/>
        <v>1921984</v>
      </c>
      <c r="E12" s="495">
        <f t="shared" si="4"/>
        <v>13525984</v>
      </c>
      <c r="F12" s="406">
        <f t="shared" si="4"/>
        <v>7525984</v>
      </c>
      <c r="G12" s="362">
        <f t="shared" si="4"/>
        <v>6000000</v>
      </c>
      <c r="H12" s="362">
        <f t="shared" si="4"/>
        <v>0</v>
      </c>
      <c r="I12" s="362">
        <f t="shared" si="2"/>
        <v>13525984</v>
      </c>
      <c r="J12" s="373">
        <f t="shared" si="3"/>
        <v>1921984</v>
      </c>
    </row>
    <row r="13" spans="1:10" s="192" customFormat="1" ht="12" customHeight="1">
      <c r="A13" s="11" t="s">
        <v>73</v>
      </c>
      <c r="B13" s="193" t="s">
        <v>166</v>
      </c>
      <c r="C13" s="343"/>
      <c r="D13" s="185"/>
      <c r="E13" s="185">
        <f aca="true" t="shared" si="5" ref="E13:E18">SUM(C13:D13)</f>
        <v>0</v>
      </c>
      <c r="F13" s="407"/>
      <c r="G13" s="363"/>
      <c r="H13" s="363"/>
      <c r="I13" s="362">
        <f t="shared" si="2"/>
        <v>0</v>
      </c>
      <c r="J13" s="373">
        <f t="shared" si="3"/>
        <v>0</v>
      </c>
    </row>
    <row r="14" spans="1:10" s="192" customFormat="1" ht="12" customHeight="1">
      <c r="A14" s="10" t="s">
        <v>74</v>
      </c>
      <c r="B14" s="194" t="s">
        <v>167</v>
      </c>
      <c r="C14" s="344"/>
      <c r="D14" s="185"/>
      <c r="E14" s="185">
        <f t="shared" si="5"/>
        <v>0</v>
      </c>
      <c r="F14" s="407"/>
      <c r="G14" s="363"/>
      <c r="H14" s="363"/>
      <c r="I14" s="362">
        <f t="shared" si="2"/>
        <v>0</v>
      </c>
      <c r="J14" s="373">
        <f t="shared" si="3"/>
        <v>0</v>
      </c>
    </row>
    <row r="15" spans="1:10" s="192" customFormat="1" ht="12" customHeight="1">
      <c r="A15" s="10" t="s">
        <v>75</v>
      </c>
      <c r="B15" s="194" t="s">
        <v>333</v>
      </c>
      <c r="C15" s="344"/>
      <c r="D15" s="185"/>
      <c r="E15" s="185">
        <f t="shared" si="5"/>
        <v>0</v>
      </c>
      <c r="F15" s="407"/>
      <c r="G15" s="363"/>
      <c r="H15" s="363"/>
      <c r="I15" s="362">
        <f t="shared" si="2"/>
        <v>0</v>
      </c>
      <c r="J15" s="373">
        <f t="shared" si="3"/>
        <v>0</v>
      </c>
    </row>
    <row r="16" spans="1:10" s="192" customFormat="1" ht="12" customHeight="1">
      <c r="A16" s="10" t="s">
        <v>76</v>
      </c>
      <c r="B16" s="194" t="s">
        <v>334</v>
      </c>
      <c r="C16" s="344"/>
      <c r="D16" s="185"/>
      <c r="E16" s="185">
        <f t="shared" si="5"/>
        <v>0</v>
      </c>
      <c r="F16" s="407"/>
      <c r="G16" s="363"/>
      <c r="H16" s="363"/>
      <c r="I16" s="362">
        <f t="shared" si="2"/>
        <v>0</v>
      </c>
      <c r="J16" s="373">
        <f t="shared" si="3"/>
        <v>0</v>
      </c>
    </row>
    <row r="17" spans="1:10" s="192" customFormat="1" ht="12" customHeight="1">
      <c r="A17" s="10" t="s">
        <v>77</v>
      </c>
      <c r="B17" s="194" t="s">
        <v>168</v>
      </c>
      <c r="C17" s="344">
        <v>11604000</v>
      </c>
      <c r="D17" s="185">
        <v>1921984</v>
      </c>
      <c r="E17" s="185">
        <f t="shared" si="5"/>
        <v>13525984</v>
      </c>
      <c r="F17" s="407">
        <v>7525984</v>
      </c>
      <c r="G17" s="363">
        <v>6000000</v>
      </c>
      <c r="H17" s="363"/>
      <c r="I17" s="362">
        <f t="shared" si="2"/>
        <v>13525984</v>
      </c>
      <c r="J17" s="373">
        <f t="shared" si="3"/>
        <v>1921984</v>
      </c>
    </row>
    <row r="18" spans="1:10" s="192" customFormat="1" ht="12" customHeight="1" thickBot="1">
      <c r="A18" s="12" t="s">
        <v>83</v>
      </c>
      <c r="B18" s="115" t="s">
        <v>572</v>
      </c>
      <c r="C18" s="345"/>
      <c r="D18" s="185">
        <v>1921984</v>
      </c>
      <c r="E18" s="185">
        <f t="shared" si="5"/>
        <v>1921984</v>
      </c>
      <c r="F18" s="407"/>
      <c r="G18" s="363"/>
      <c r="H18" s="363"/>
      <c r="I18" s="362">
        <f t="shared" si="2"/>
        <v>0</v>
      </c>
      <c r="J18" s="373">
        <f t="shared" si="3"/>
        <v>0</v>
      </c>
    </row>
    <row r="19" spans="1:10" s="192" customFormat="1" ht="12" customHeight="1" thickBot="1">
      <c r="A19" s="16" t="s">
        <v>9</v>
      </c>
      <c r="B19" s="17" t="s">
        <v>169</v>
      </c>
      <c r="C19" s="342">
        <f>+C20+C21+C22+C23+C24</f>
        <v>0</v>
      </c>
      <c r="D19" s="342">
        <f>+D20+D21+D22+D23+D24</f>
        <v>0</v>
      </c>
      <c r="E19" s="495">
        <f>+E20+E21+E22+E23+E24</f>
        <v>0</v>
      </c>
      <c r="F19" s="407"/>
      <c r="G19" s="363"/>
      <c r="H19" s="363"/>
      <c r="I19" s="362">
        <f t="shared" si="2"/>
        <v>0</v>
      </c>
      <c r="J19" s="373">
        <f t="shared" si="3"/>
        <v>0</v>
      </c>
    </row>
    <row r="20" spans="1:10" s="192" customFormat="1" ht="12" customHeight="1">
      <c r="A20" s="11" t="s">
        <v>56</v>
      </c>
      <c r="B20" s="193" t="s">
        <v>170</v>
      </c>
      <c r="C20" s="343"/>
      <c r="D20" s="185"/>
      <c r="E20" s="185">
        <f aca="true" t="shared" si="6" ref="E20:E25">SUM(C20:D20)</f>
        <v>0</v>
      </c>
      <c r="F20" s="407"/>
      <c r="G20" s="363"/>
      <c r="H20" s="363"/>
      <c r="I20" s="362">
        <f t="shared" si="2"/>
        <v>0</v>
      </c>
      <c r="J20" s="373">
        <f t="shared" si="3"/>
        <v>0</v>
      </c>
    </row>
    <row r="21" spans="1:10" s="192" customFormat="1" ht="12" customHeight="1">
      <c r="A21" s="10" t="s">
        <v>57</v>
      </c>
      <c r="B21" s="194" t="s">
        <v>171</v>
      </c>
      <c r="C21" s="344"/>
      <c r="D21" s="185"/>
      <c r="E21" s="185">
        <f t="shared" si="6"/>
        <v>0</v>
      </c>
      <c r="F21" s="407"/>
      <c r="G21" s="363"/>
      <c r="H21" s="363"/>
      <c r="I21" s="362">
        <f t="shared" si="2"/>
        <v>0</v>
      </c>
      <c r="J21" s="373">
        <f t="shared" si="3"/>
        <v>0</v>
      </c>
    </row>
    <row r="22" spans="1:10" s="192" customFormat="1" ht="12" customHeight="1">
      <c r="A22" s="10" t="s">
        <v>58</v>
      </c>
      <c r="B22" s="194" t="s">
        <v>335</v>
      </c>
      <c r="C22" s="344"/>
      <c r="D22" s="185"/>
      <c r="E22" s="185">
        <f t="shared" si="6"/>
        <v>0</v>
      </c>
      <c r="F22" s="407"/>
      <c r="G22" s="363"/>
      <c r="H22" s="363"/>
      <c r="I22" s="362">
        <f t="shared" si="2"/>
        <v>0</v>
      </c>
      <c r="J22" s="373">
        <f t="shared" si="3"/>
        <v>0</v>
      </c>
    </row>
    <row r="23" spans="1:10" s="192" customFormat="1" ht="12" customHeight="1">
      <c r="A23" s="10" t="s">
        <v>59</v>
      </c>
      <c r="B23" s="194" t="s">
        <v>336</v>
      </c>
      <c r="C23" s="344"/>
      <c r="D23" s="185"/>
      <c r="E23" s="185">
        <f t="shared" si="6"/>
        <v>0</v>
      </c>
      <c r="F23" s="407"/>
      <c r="G23" s="363"/>
      <c r="H23" s="363"/>
      <c r="I23" s="362">
        <f t="shared" si="2"/>
        <v>0</v>
      </c>
      <c r="J23" s="373">
        <f t="shared" si="3"/>
        <v>0</v>
      </c>
    </row>
    <row r="24" spans="1:10" s="192" customFormat="1" ht="12" customHeight="1">
      <c r="A24" s="10" t="s">
        <v>106</v>
      </c>
      <c r="B24" s="194" t="s">
        <v>172</v>
      </c>
      <c r="C24" s="344"/>
      <c r="D24" s="185"/>
      <c r="E24" s="185">
        <f t="shared" si="6"/>
        <v>0</v>
      </c>
      <c r="F24" s="407"/>
      <c r="G24" s="363"/>
      <c r="H24" s="363"/>
      <c r="I24" s="362">
        <f t="shared" si="2"/>
        <v>0</v>
      </c>
      <c r="J24" s="373">
        <f t="shared" si="3"/>
        <v>0</v>
      </c>
    </row>
    <row r="25" spans="1:10" s="192" customFormat="1" ht="12" customHeight="1" thickBot="1">
      <c r="A25" s="12" t="s">
        <v>107</v>
      </c>
      <c r="B25" s="195" t="s">
        <v>173</v>
      </c>
      <c r="C25" s="345"/>
      <c r="D25" s="185"/>
      <c r="E25" s="185">
        <f t="shared" si="6"/>
        <v>0</v>
      </c>
      <c r="F25" s="407"/>
      <c r="G25" s="363"/>
      <c r="H25" s="363"/>
      <c r="I25" s="362">
        <f t="shared" si="2"/>
        <v>0</v>
      </c>
      <c r="J25" s="373">
        <f t="shared" si="3"/>
        <v>0</v>
      </c>
    </row>
    <row r="26" spans="1:10" s="192" customFormat="1" ht="12" customHeight="1" thickBot="1">
      <c r="A26" s="16" t="s">
        <v>108</v>
      </c>
      <c r="B26" s="17" t="s">
        <v>174</v>
      </c>
      <c r="C26" s="346">
        <f aca="true" t="shared" si="7" ref="C26:H26">+C27+C31+C32+C33</f>
        <v>77700000</v>
      </c>
      <c r="D26" s="346">
        <f t="shared" si="7"/>
        <v>0</v>
      </c>
      <c r="E26" s="496">
        <f t="shared" si="7"/>
        <v>77700000</v>
      </c>
      <c r="F26" s="408">
        <f t="shared" si="7"/>
        <v>77700000</v>
      </c>
      <c r="G26" s="364">
        <f t="shared" si="7"/>
        <v>0</v>
      </c>
      <c r="H26" s="364">
        <f t="shared" si="7"/>
        <v>0</v>
      </c>
      <c r="I26" s="362">
        <f t="shared" si="2"/>
        <v>77700000</v>
      </c>
      <c r="J26" s="373">
        <f t="shared" si="3"/>
        <v>0</v>
      </c>
    </row>
    <row r="27" spans="1:10" s="192" customFormat="1" ht="12" customHeight="1">
      <c r="A27" s="11" t="s">
        <v>175</v>
      </c>
      <c r="B27" s="193" t="s">
        <v>347</v>
      </c>
      <c r="C27" s="347">
        <v>69650000</v>
      </c>
      <c r="D27" s="365"/>
      <c r="E27" s="365">
        <f>SUM(C27:D27)</f>
        <v>69650000</v>
      </c>
      <c r="F27" s="409">
        <v>69650000</v>
      </c>
      <c r="G27" s="365">
        <f>+G28+G29+G30</f>
        <v>0</v>
      </c>
      <c r="H27" s="365">
        <f>+H28+H29+H30</f>
        <v>0</v>
      </c>
      <c r="I27" s="362">
        <f t="shared" si="2"/>
        <v>69650000</v>
      </c>
      <c r="J27" s="373">
        <f t="shared" si="3"/>
        <v>0</v>
      </c>
    </row>
    <row r="28" spans="1:10" s="192" customFormat="1" ht="12" customHeight="1">
      <c r="A28" s="10" t="s">
        <v>176</v>
      </c>
      <c r="B28" s="194" t="s">
        <v>181</v>
      </c>
      <c r="C28" s="344">
        <v>2650000</v>
      </c>
      <c r="D28" s="185"/>
      <c r="E28" s="365">
        <f aca="true" t="shared" si="8" ref="E28:E33">SUM(C28:D28)</f>
        <v>2650000</v>
      </c>
      <c r="F28" s="407">
        <v>2650000</v>
      </c>
      <c r="G28" s="363"/>
      <c r="H28" s="363"/>
      <c r="I28" s="362">
        <f t="shared" si="2"/>
        <v>2650000</v>
      </c>
      <c r="J28" s="373">
        <f t="shared" si="3"/>
        <v>0</v>
      </c>
    </row>
    <row r="29" spans="1:10" s="192" customFormat="1" ht="12" customHeight="1">
      <c r="A29" s="10" t="s">
        <v>177</v>
      </c>
      <c r="B29" s="194" t="s">
        <v>182</v>
      </c>
      <c r="C29" s="344"/>
      <c r="D29" s="185"/>
      <c r="E29" s="365">
        <f t="shared" si="8"/>
        <v>0</v>
      </c>
      <c r="F29" s="407"/>
      <c r="G29" s="363"/>
      <c r="H29" s="363"/>
      <c r="I29" s="362">
        <f t="shared" si="2"/>
        <v>0</v>
      </c>
      <c r="J29" s="373">
        <f t="shared" si="3"/>
        <v>0</v>
      </c>
    </row>
    <row r="30" spans="1:10" s="192" customFormat="1" ht="12" customHeight="1">
      <c r="A30" s="10" t="s">
        <v>345</v>
      </c>
      <c r="B30" s="236" t="s">
        <v>346</v>
      </c>
      <c r="C30" s="344">
        <v>67000000</v>
      </c>
      <c r="D30" s="185"/>
      <c r="E30" s="365">
        <f t="shared" si="8"/>
        <v>67000000</v>
      </c>
      <c r="F30" s="407">
        <v>67000000</v>
      </c>
      <c r="G30" s="363"/>
      <c r="H30" s="363"/>
      <c r="I30" s="362">
        <f t="shared" si="2"/>
        <v>67000000</v>
      </c>
      <c r="J30" s="373">
        <f t="shared" si="3"/>
        <v>0</v>
      </c>
    </row>
    <row r="31" spans="1:10" s="192" customFormat="1" ht="12" customHeight="1">
      <c r="A31" s="10" t="s">
        <v>178</v>
      </c>
      <c r="B31" s="194" t="s">
        <v>183</v>
      </c>
      <c r="C31" s="344">
        <v>8000000</v>
      </c>
      <c r="D31" s="185"/>
      <c r="E31" s="365">
        <f t="shared" si="8"/>
        <v>8000000</v>
      </c>
      <c r="F31" s="407">
        <v>8000000</v>
      </c>
      <c r="G31" s="363"/>
      <c r="H31" s="363"/>
      <c r="I31" s="362">
        <f t="shared" si="2"/>
        <v>8000000</v>
      </c>
      <c r="J31" s="373">
        <f t="shared" si="3"/>
        <v>0</v>
      </c>
    </row>
    <row r="32" spans="1:10" s="192" customFormat="1" ht="12" customHeight="1">
      <c r="A32" s="10" t="s">
        <v>179</v>
      </c>
      <c r="B32" s="194" t="s">
        <v>184</v>
      </c>
      <c r="C32" s="344"/>
      <c r="D32" s="185"/>
      <c r="E32" s="365">
        <f t="shared" si="8"/>
        <v>0</v>
      </c>
      <c r="F32" s="407"/>
      <c r="G32" s="363"/>
      <c r="H32" s="363"/>
      <c r="I32" s="362">
        <f t="shared" si="2"/>
        <v>0</v>
      </c>
      <c r="J32" s="373">
        <f t="shared" si="3"/>
        <v>0</v>
      </c>
    </row>
    <row r="33" spans="1:10" s="192" customFormat="1" ht="12" customHeight="1" thickBot="1">
      <c r="A33" s="12" t="s">
        <v>180</v>
      </c>
      <c r="B33" s="195" t="s">
        <v>185</v>
      </c>
      <c r="C33" s="345">
        <v>50000</v>
      </c>
      <c r="D33" s="185"/>
      <c r="E33" s="365">
        <f t="shared" si="8"/>
        <v>50000</v>
      </c>
      <c r="F33" s="407">
        <v>50000</v>
      </c>
      <c r="G33" s="363"/>
      <c r="H33" s="363"/>
      <c r="I33" s="362">
        <f t="shared" si="2"/>
        <v>50000</v>
      </c>
      <c r="J33" s="373">
        <f t="shared" si="3"/>
        <v>0</v>
      </c>
    </row>
    <row r="34" spans="1:10" s="192" customFormat="1" ht="12" customHeight="1" thickBot="1">
      <c r="A34" s="16" t="s">
        <v>11</v>
      </c>
      <c r="B34" s="17" t="s">
        <v>342</v>
      </c>
      <c r="C34" s="342">
        <f aca="true" t="shared" si="9" ref="C34:H34">SUM(C35:C45)</f>
        <v>22606000</v>
      </c>
      <c r="D34" s="342">
        <f t="shared" si="9"/>
        <v>0</v>
      </c>
      <c r="E34" s="495">
        <f t="shared" si="9"/>
        <v>22606000</v>
      </c>
      <c r="F34" s="406">
        <f t="shared" si="9"/>
        <v>9753600</v>
      </c>
      <c r="G34" s="362">
        <f t="shared" si="9"/>
        <v>0</v>
      </c>
      <c r="H34" s="362">
        <f t="shared" si="9"/>
        <v>12852400</v>
      </c>
      <c r="I34" s="362">
        <f t="shared" si="2"/>
        <v>22606000</v>
      </c>
      <c r="J34" s="373">
        <f t="shared" si="3"/>
        <v>0</v>
      </c>
    </row>
    <row r="35" spans="1:10" s="192" customFormat="1" ht="12" customHeight="1">
      <c r="A35" s="11" t="s">
        <v>60</v>
      </c>
      <c r="B35" s="193" t="s">
        <v>188</v>
      </c>
      <c r="C35" s="343"/>
      <c r="D35" s="185"/>
      <c r="E35" s="185">
        <f>SUM(C35:D35)</f>
        <v>0</v>
      </c>
      <c r="F35" s="407"/>
      <c r="G35" s="363"/>
      <c r="H35" s="363"/>
      <c r="I35" s="362">
        <f t="shared" si="2"/>
        <v>0</v>
      </c>
      <c r="J35" s="373">
        <f t="shared" si="3"/>
        <v>0</v>
      </c>
    </row>
    <row r="36" spans="1:10" s="192" customFormat="1" ht="12" customHeight="1">
      <c r="A36" s="10" t="s">
        <v>61</v>
      </c>
      <c r="B36" s="194" t="s">
        <v>189</v>
      </c>
      <c r="C36" s="344">
        <v>5970000</v>
      </c>
      <c r="D36" s="185"/>
      <c r="E36" s="185">
        <f aca="true" t="shared" si="10" ref="E36:E45">SUM(C36:D36)</f>
        <v>5970000</v>
      </c>
      <c r="F36" s="407">
        <v>5970000</v>
      </c>
      <c r="G36" s="363"/>
      <c r="H36" s="363"/>
      <c r="I36" s="362">
        <f t="shared" si="2"/>
        <v>5970000</v>
      </c>
      <c r="J36" s="373">
        <f t="shared" si="3"/>
        <v>0</v>
      </c>
    </row>
    <row r="37" spans="1:10" s="192" customFormat="1" ht="12" customHeight="1">
      <c r="A37" s="10" t="s">
        <v>62</v>
      </c>
      <c r="B37" s="194" t="s">
        <v>190</v>
      </c>
      <c r="C37" s="344">
        <v>1710000</v>
      </c>
      <c r="D37" s="185"/>
      <c r="E37" s="185">
        <f t="shared" si="10"/>
        <v>1710000</v>
      </c>
      <c r="F37" s="407">
        <v>1710000</v>
      </c>
      <c r="G37" s="363"/>
      <c r="H37" s="363"/>
      <c r="I37" s="362">
        <f t="shared" si="2"/>
        <v>1710000</v>
      </c>
      <c r="J37" s="373">
        <f t="shared" si="3"/>
        <v>0</v>
      </c>
    </row>
    <row r="38" spans="1:10" s="192" customFormat="1" ht="12" customHeight="1">
      <c r="A38" s="10" t="s">
        <v>110</v>
      </c>
      <c r="B38" s="194" t="s">
        <v>191</v>
      </c>
      <c r="C38" s="344"/>
      <c r="D38" s="185"/>
      <c r="E38" s="185">
        <f t="shared" si="10"/>
        <v>0</v>
      </c>
      <c r="F38" s="407"/>
      <c r="G38" s="363"/>
      <c r="H38" s="363"/>
      <c r="I38" s="362">
        <f t="shared" si="2"/>
        <v>0</v>
      </c>
      <c r="J38" s="373">
        <f t="shared" si="3"/>
        <v>0</v>
      </c>
    </row>
    <row r="39" spans="1:10" s="192" customFormat="1" ht="12" customHeight="1">
      <c r="A39" s="10" t="s">
        <v>111</v>
      </c>
      <c r="B39" s="194" t="s">
        <v>192</v>
      </c>
      <c r="C39" s="344">
        <v>4120000</v>
      </c>
      <c r="D39" s="185"/>
      <c r="E39" s="185">
        <f t="shared" si="10"/>
        <v>4120000</v>
      </c>
      <c r="F39" s="407"/>
      <c r="G39" s="363"/>
      <c r="H39" s="363">
        <v>4120000</v>
      </c>
      <c r="I39" s="362">
        <f t="shared" si="2"/>
        <v>4120000</v>
      </c>
      <c r="J39" s="373">
        <f t="shared" si="3"/>
        <v>0</v>
      </c>
    </row>
    <row r="40" spans="1:10" s="192" customFormat="1" ht="12" customHeight="1">
      <c r="A40" s="10" t="s">
        <v>112</v>
      </c>
      <c r="B40" s="194" t="s">
        <v>193</v>
      </c>
      <c r="C40" s="344">
        <v>4806000</v>
      </c>
      <c r="D40" s="185"/>
      <c r="E40" s="185">
        <f t="shared" si="10"/>
        <v>4806000</v>
      </c>
      <c r="F40" s="407">
        <v>2073600</v>
      </c>
      <c r="G40" s="363"/>
      <c r="H40" s="363">
        <v>2732400</v>
      </c>
      <c r="I40" s="362">
        <f t="shared" si="2"/>
        <v>4806000</v>
      </c>
      <c r="J40" s="373">
        <f t="shared" si="3"/>
        <v>0</v>
      </c>
    </row>
    <row r="41" spans="1:10" s="192" customFormat="1" ht="12" customHeight="1">
      <c r="A41" s="10" t="s">
        <v>113</v>
      </c>
      <c r="B41" s="194" t="s">
        <v>194</v>
      </c>
      <c r="C41" s="344"/>
      <c r="D41" s="185"/>
      <c r="E41" s="185">
        <f t="shared" si="10"/>
        <v>0</v>
      </c>
      <c r="F41" s="407"/>
      <c r="G41" s="363"/>
      <c r="H41" s="363"/>
      <c r="I41" s="362">
        <f t="shared" si="2"/>
        <v>0</v>
      </c>
      <c r="J41" s="373">
        <f t="shared" si="3"/>
        <v>0</v>
      </c>
    </row>
    <row r="42" spans="1:10" s="192" customFormat="1" ht="12" customHeight="1">
      <c r="A42" s="10" t="s">
        <v>114</v>
      </c>
      <c r="B42" s="194" t="s">
        <v>195</v>
      </c>
      <c r="C42" s="344"/>
      <c r="D42" s="185"/>
      <c r="E42" s="185">
        <f t="shared" si="10"/>
        <v>0</v>
      </c>
      <c r="F42" s="407"/>
      <c r="G42" s="363"/>
      <c r="H42" s="363"/>
      <c r="I42" s="362">
        <f t="shared" si="2"/>
        <v>0</v>
      </c>
      <c r="J42" s="373">
        <f t="shared" si="3"/>
        <v>0</v>
      </c>
    </row>
    <row r="43" spans="1:10" s="192" customFormat="1" ht="12" customHeight="1">
      <c r="A43" s="10" t="s">
        <v>186</v>
      </c>
      <c r="B43" s="194" t="s">
        <v>196</v>
      </c>
      <c r="C43" s="348"/>
      <c r="D43" s="186"/>
      <c r="E43" s="185">
        <f t="shared" si="10"/>
        <v>0</v>
      </c>
      <c r="F43" s="407"/>
      <c r="G43" s="363"/>
      <c r="H43" s="363"/>
      <c r="I43" s="362">
        <f t="shared" si="2"/>
        <v>0</v>
      </c>
      <c r="J43" s="373">
        <f t="shared" si="3"/>
        <v>0</v>
      </c>
    </row>
    <row r="44" spans="1:10" s="192" customFormat="1" ht="12" customHeight="1">
      <c r="A44" s="12" t="s">
        <v>187</v>
      </c>
      <c r="B44" s="195" t="s">
        <v>344</v>
      </c>
      <c r="C44" s="349"/>
      <c r="D44" s="186"/>
      <c r="E44" s="185">
        <f t="shared" si="10"/>
        <v>0</v>
      </c>
      <c r="F44" s="407"/>
      <c r="G44" s="363"/>
      <c r="H44" s="363"/>
      <c r="I44" s="362">
        <f t="shared" si="2"/>
        <v>0</v>
      </c>
      <c r="J44" s="373">
        <f t="shared" si="3"/>
        <v>0</v>
      </c>
    </row>
    <row r="45" spans="1:10" s="192" customFormat="1" ht="12" customHeight="1" thickBot="1">
      <c r="A45" s="12" t="s">
        <v>343</v>
      </c>
      <c r="B45" s="115" t="s">
        <v>197</v>
      </c>
      <c r="C45" s="349">
        <v>6000000</v>
      </c>
      <c r="D45" s="186"/>
      <c r="E45" s="185">
        <f t="shared" si="10"/>
        <v>6000000</v>
      </c>
      <c r="F45" s="407"/>
      <c r="G45" s="363"/>
      <c r="H45" s="363">
        <v>6000000</v>
      </c>
      <c r="I45" s="362">
        <f t="shared" si="2"/>
        <v>6000000</v>
      </c>
      <c r="J45" s="373">
        <f t="shared" si="3"/>
        <v>0</v>
      </c>
    </row>
    <row r="46" spans="1:10" s="192" customFormat="1" ht="12" customHeight="1" thickBot="1">
      <c r="A46" s="16" t="s">
        <v>12</v>
      </c>
      <c r="B46" s="17" t="s">
        <v>198</v>
      </c>
      <c r="C46" s="342">
        <f aca="true" t="shared" si="11" ref="C46:H46">SUM(C47:C51)</f>
        <v>0</v>
      </c>
      <c r="D46" s="342">
        <f t="shared" si="11"/>
        <v>0</v>
      </c>
      <c r="E46" s="495">
        <f t="shared" si="11"/>
        <v>0</v>
      </c>
      <c r="F46" s="406">
        <f t="shared" si="11"/>
        <v>0</v>
      </c>
      <c r="G46" s="362">
        <f t="shared" si="11"/>
        <v>0</v>
      </c>
      <c r="H46" s="362">
        <f t="shared" si="11"/>
        <v>0</v>
      </c>
      <c r="I46" s="362">
        <f t="shared" si="2"/>
        <v>0</v>
      </c>
      <c r="J46" s="373">
        <f t="shared" si="3"/>
        <v>0</v>
      </c>
    </row>
    <row r="47" spans="1:10" s="192" customFormat="1" ht="12" customHeight="1">
      <c r="A47" s="11" t="s">
        <v>63</v>
      </c>
      <c r="B47" s="193" t="s">
        <v>202</v>
      </c>
      <c r="C47" s="350"/>
      <c r="D47" s="186"/>
      <c r="E47" s="186">
        <f>SUM(C47:D47)</f>
        <v>0</v>
      </c>
      <c r="F47" s="407"/>
      <c r="G47" s="363"/>
      <c r="H47" s="363"/>
      <c r="I47" s="362">
        <f t="shared" si="2"/>
        <v>0</v>
      </c>
      <c r="J47" s="373">
        <f t="shared" si="3"/>
        <v>0</v>
      </c>
    </row>
    <row r="48" spans="1:10" s="192" customFormat="1" ht="12" customHeight="1">
      <c r="A48" s="10" t="s">
        <v>64</v>
      </c>
      <c r="B48" s="194" t="s">
        <v>203</v>
      </c>
      <c r="C48" s="348"/>
      <c r="D48" s="186"/>
      <c r="E48" s="186">
        <f>SUM(C48:D48)</f>
        <v>0</v>
      </c>
      <c r="F48" s="407"/>
      <c r="G48" s="363"/>
      <c r="H48" s="363"/>
      <c r="I48" s="362">
        <f t="shared" si="2"/>
        <v>0</v>
      </c>
      <c r="J48" s="373">
        <f t="shared" si="3"/>
        <v>0</v>
      </c>
    </row>
    <row r="49" spans="1:10" s="192" customFormat="1" ht="12" customHeight="1">
      <c r="A49" s="10" t="s">
        <v>199</v>
      </c>
      <c r="B49" s="194" t="s">
        <v>204</v>
      </c>
      <c r="C49" s="348"/>
      <c r="D49" s="186"/>
      <c r="E49" s="186">
        <f>SUM(C49:D49)</f>
        <v>0</v>
      </c>
      <c r="F49" s="407"/>
      <c r="G49" s="363"/>
      <c r="H49" s="363"/>
      <c r="I49" s="362">
        <f t="shared" si="2"/>
        <v>0</v>
      </c>
      <c r="J49" s="373">
        <f t="shared" si="3"/>
        <v>0</v>
      </c>
    </row>
    <row r="50" spans="1:10" s="192" customFormat="1" ht="12" customHeight="1">
      <c r="A50" s="10" t="s">
        <v>200</v>
      </c>
      <c r="B50" s="194" t="s">
        <v>205</v>
      </c>
      <c r="C50" s="348"/>
      <c r="D50" s="186"/>
      <c r="E50" s="186">
        <f>SUM(C50:D50)</f>
        <v>0</v>
      </c>
      <c r="F50" s="407"/>
      <c r="G50" s="363"/>
      <c r="H50" s="363"/>
      <c r="I50" s="362">
        <f t="shared" si="2"/>
        <v>0</v>
      </c>
      <c r="J50" s="373">
        <f t="shared" si="3"/>
        <v>0</v>
      </c>
    </row>
    <row r="51" spans="1:10" s="192" customFormat="1" ht="12" customHeight="1" thickBot="1">
      <c r="A51" s="12" t="s">
        <v>201</v>
      </c>
      <c r="B51" s="115" t="s">
        <v>206</v>
      </c>
      <c r="C51" s="349"/>
      <c r="D51" s="186"/>
      <c r="E51" s="186">
        <f>SUM(C51:D51)</f>
        <v>0</v>
      </c>
      <c r="F51" s="407"/>
      <c r="G51" s="363"/>
      <c r="H51" s="363"/>
      <c r="I51" s="362">
        <f t="shared" si="2"/>
        <v>0</v>
      </c>
      <c r="J51" s="373">
        <f t="shared" si="3"/>
        <v>0</v>
      </c>
    </row>
    <row r="52" spans="1:10" s="192" customFormat="1" ht="12" customHeight="1" thickBot="1">
      <c r="A52" s="16" t="s">
        <v>115</v>
      </c>
      <c r="B52" s="17" t="s">
        <v>207</v>
      </c>
      <c r="C52" s="342">
        <f aca="true" t="shared" si="12" ref="C52:H52">SUM(C53:C55)</f>
        <v>0</v>
      </c>
      <c r="D52" s="342">
        <f t="shared" si="12"/>
        <v>0</v>
      </c>
      <c r="E52" s="495">
        <f t="shared" si="12"/>
        <v>0</v>
      </c>
      <c r="F52" s="406">
        <f t="shared" si="12"/>
        <v>0</v>
      </c>
      <c r="G52" s="362">
        <f t="shared" si="12"/>
        <v>0</v>
      </c>
      <c r="H52" s="362">
        <f t="shared" si="12"/>
        <v>0</v>
      </c>
      <c r="I52" s="362">
        <f t="shared" si="2"/>
        <v>0</v>
      </c>
      <c r="J52" s="373">
        <f t="shared" si="3"/>
        <v>0</v>
      </c>
    </row>
    <row r="53" spans="1:10" s="192" customFormat="1" ht="12" customHeight="1">
      <c r="A53" s="11" t="s">
        <v>65</v>
      </c>
      <c r="B53" s="193" t="s">
        <v>208</v>
      </c>
      <c r="C53" s="343"/>
      <c r="D53" s="185"/>
      <c r="E53" s="185">
        <f>SUM(C53:D53)</f>
        <v>0</v>
      </c>
      <c r="F53" s="407"/>
      <c r="G53" s="363"/>
      <c r="H53" s="363"/>
      <c r="I53" s="362">
        <f t="shared" si="2"/>
        <v>0</v>
      </c>
      <c r="J53" s="373">
        <f t="shared" si="3"/>
        <v>0</v>
      </c>
    </row>
    <row r="54" spans="1:10" s="192" customFormat="1" ht="12" customHeight="1">
      <c r="A54" s="10" t="s">
        <v>66</v>
      </c>
      <c r="B54" s="194" t="s">
        <v>337</v>
      </c>
      <c r="C54" s="344"/>
      <c r="D54" s="185"/>
      <c r="E54" s="185">
        <f>SUM(C54:D54)</f>
        <v>0</v>
      </c>
      <c r="F54" s="407"/>
      <c r="G54" s="363"/>
      <c r="H54" s="363"/>
      <c r="I54" s="362">
        <f t="shared" si="2"/>
        <v>0</v>
      </c>
      <c r="J54" s="373">
        <f t="shared" si="3"/>
        <v>0</v>
      </c>
    </row>
    <row r="55" spans="1:10" s="192" customFormat="1" ht="12" customHeight="1">
      <c r="A55" s="10" t="s">
        <v>211</v>
      </c>
      <c r="B55" s="194" t="s">
        <v>209</v>
      </c>
      <c r="C55" s="344"/>
      <c r="D55" s="185"/>
      <c r="E55" s="185">
        <f>SUM(C55:D55)</f>
        <v>0</v>
      </c>
      <c r="F55" s="407"/>
      <c r="G55" s="363"/>
      <c r="H55" s="363"/>
      <c r="I55" s="362">
        <f t="shared" si="2"/>
        <v>0</v>
      </c>
      <c r="J55" s="373">
        <f t="shared" si="3"/>
        <v>0</v>
      </c>
    </row>
    <row r="56" spans="1:10" s="192" customFormat="1" ht="12" customHeight="1" thickBot="1">
      <c r="A56" s="12" t="s">
        <v>212</v>
      </c>
      <c r="B56" s="115" t="s">
        <v>210</v>
      </c>
      <c r="C56" s="345"/>
      <c r="D56" s="185"/>
      <c r="E56" s="185">
        <f>SUM(C56:D56)</f>
        <v>0</v>
      </c>
      <c r="F56" s="407"/>
      <c r="G56" s="363"/>
      <c r="H56" s="363"/>
      <c r="I56" s="362">
        <f t="shared" si="2"/>
        <v>0</v>
      </c>
      <c r="J56" s="373">
        <f t="shared" si="3"/>
        <v>0</v>
      </c>
    </row>
    <row r="57" spans="1:10" s="192" customFormat="1" ht="12" customHeight="1" thickBot="1">
      <c r="A57" s="16" t="s">
        <v>14</v>
      </c>
      <c r="B57" s="113" t="s">
        <v>213</v>
      </c>
      <c r="C57" s="342">
        <f aca="true" t="shared" si="13" ref="C57:H57">SUM(C58:C60)</f>
        <v>0</v>
      </c>
      <c r="D57" s="342">
        <f t="shared" si="13"/>
        <v>0</v>
      </c>
      <c r="E57" s="495">
        <f t="shared" si="13"/>
        <v>0</v>
      </c>
      <c r="F57" s="406">
        <f t="shared" si="13"/>
        <v>0</v>
      </c>
      <c r="G57" s="362">
        <f t="shared" si="13"/>
        <v>0</v>
      </c>
      <c r="H57" s="362">
        <f t="shared" si="13"/>
        <v>0</v>
      </c>
      <c r="I57" s="362">
        <f t="shared" si="2"/>
        <v>0</v>
      </c>
      <c r="J57" s="373">
        <f t="shared" si="3"/>
        <v>0</v>
      </c>
    </row>
    <row r="58" spans="1:10" s="192" customFormat="1" ht="12" customHeight="1">
      <c r="A58" s="11" t="s">
        <v>116</v>
      </c>
      <c r="B58" s="193" t="s">
        <v>215</v>
      </c>
      <c r="C58" s="348"/>
      <c r="D58" s="186"/>
      <c r="E58" s="186">
        <f>SUM(C58:D58)</f>
        <v>0</v>
      </c>
      <c r="F58" s="407"/>
      <c r="G58" s="363"/>
      <c r="H58" s="363"/>
      <c r="I58" s="362">
        <f t="shared" si="2"/>
        <v>0</v>
      </c>
      <c r="J58" s="373">
        <f t="shared" si="3"/>
        <v>0</v>
      </c>
    </row>
    <row r="59" spans="1:10" s="192" customFormat="1" ht="12" customHeight="1">
      <c r="A59" s="10" t="s">
        <v>117</v>
      </c>
      <c r="B59" s="194" t="s">
        <v>338</v>
      </c>
      <c r="C59" s="348"/>
      <c r="D59" s="186"/>
      <c r="E59" s="186">
        <f>SUM(C59:D59)</f>
        <v>0</v>
      </c>
      <c r="F59" s="407"/>
      <c r="G59" s="363"/>
      <c r="H59" s="363"/>
      <c r="I59" s="362">
        <f t="shared" si="2"/>
        <v>0</v>
      </c>
      <c r="J59" s="373">
        <f t="shared" si="3"/>
        <v>0</v>
      </c>
    </row>
    <row r="60" spans="1:10" s="192" customFormat="1" ht="12" customHeight="1">
      <c r="A60" s="10" t="s">
        <v>140</v>
      </c>
      <c r="B60" s="194" t="s">
        <v>216</v>
      </c>
      <c r="C60" s="348"/>
      <c r="D60" s="186"/>
      <c r="E60" s="186">
        <f>SUM(C60:D60)</f>
        <v>0</v>
      </c>
      <c r="F60" s="407"/>
      <c r="G60" s="363"/>
      <c r="H60" s="363"/>
      <c r="I60" s="362">
        <f t="shared" si="2"/>
        <v>0</v>
      </c>
      <c r="J60" s="373">
        <f t="shared" si="3"/>
        <v>0</v>
      </c>
    </row>
    <row r="61" spans="1:10" s="192" customFormat="1" ht="12" customHeight="1" thickBot="1">
      <c r="A61" s="12" t="s">
        <v>214</v>
      </c>
      <c r="B61" s="115" t="s">
        <v>217</v>
      </c>
      <c r="C61" s="348"/>
      <c r="D61" s="186"/>
      <c r="E61" s="186">
        <f>SUM(C61:D61)</f>
        <v>0</v>
      </c>
      <c r="F61" s="407"/>
      <c r="G61" s="363"/>
      <c r="H61" s="363"/>
      <c r="I61" s="362">
        <f t="shared" si="2"/>
        <v>0</v>
      </c>
      <c r="J61" s="373">
        <f t="shared" si="3"/>
        <v>0</v>
      </c>
    </row>
    <row r="62" spans="1:10" s="192" customFormat="1" ht="12" customHeight="1" thickBot="1">
      <c r="A62" s="241" t="s">
        <v>387</v>
      </c>
      <c r="B62" s="17" t="s">
        <v>218</v>
      </c>
      <c r="C62" s="346">
        <f aca="true" t="shared" si="14" ref="C62:H62">+C5+C12+C19+C26+C34+C46+C52+C57</f>
        <v>225539965</v>
      </c>
      <c r="D62" s="346">
        <f t="shared" si="14"/>
        <v>3166125</v>
      </c>
      <c r="E62" s="496">
        <f t="shared" si="14"/>
        <v>228706090</v>
      </c>
      <c r="F62" s="410">
        <f t="shared" si="14"/>
        <v>209853690</v>
      </c>
      <c r="G62" s="364">
        <f t="shared" si="14"/>
        <v>6000000</v>
      </c>
      <c r="H62" s="364">
        <f t="shared" si="14"/>
        <v>12852400</v>
      </c>
      <c r="I62" s="362">
        <f t="shared" si="2"/>
        <v>228706090</v>
      </c>
      <c r="J62" s="373">
        <f t="shared" si="3"/>
        <v>3166125</v>
      </c>
    </row>
    <row r="63" spans="1:10" s="192" customFormat="1" ht="12" customHeight="1" thickBot="1">
      <c r="A63" s="230" t="s">
        <v>219</v>
      </c>
      <c r="B63" s="113" t="s">
        <v>220</v>
      </c>
      <c r="C63" s="342">
        <f>SUM(C64:C66)</f>
        <v>0</v>
      </c>
      <c r="D63" s="342">
        <f>SUM(D64:D66)</f>
        <v>0</v>
      </c>
      <c r="E63" s="495">
        <f>SUM(E64:E66)</f>
        <v>0</v>
      </c>
      <c r="F63" s="407"/>
      <c r="G63" s="363"/>
      <c r="H63" s="363"/>
      <c r="I63" s="362">
        <f t="shared" si="2"/>
        <v>0</v>
      </c>
      <c r="J63" s="373">
        <f t="shared" si="3"/>
        <v>0</v>
      </c>
    </row>
    <row r="64" spans="1:10" s="192" customFormat="1" ht="12" customHeight="1">
      <c r="A64" s="11" t="s">
        <v>251</v>
      </c>
      <c r="B64" s="193" t="s">
        <v>221</v>
      </c>
      <c r="C64" s="348"/>
      <c r="D64" s="186"/>
      <c r="E64" s="186">
        <f>SUM(C64:D64)</f>
        <v>0</v>
      </c>
      <c r="F64" s="407"/>
      <c r="G64" s="363"/>
      <c r="H64" s="363"/>
      <c r="I64" s="362">
        <f t="shared" si="2"/>
        <v>0</v>
      </c>
      <c r="J64" s="373">
        <f t="shared" si="3"/>
        <v>0</v>
      </c>
    </row>
    <row r="65" spans="1:10" s="192" customFormat="1" ht="12" customHeight="1">
      <c r="A65" s="10" t="s">
        <v>260</v>
      </c>
      <c r="B65" s="194" t="s">
        <v>222</v>
      </c>
      <c r="C65" s="348"/>
      <c r="D65" s="186"/>
      <c r="E65" s="186">
        <f>SUM(C65:D65)</f>
        <v>0</v>
      </c>
      <c r="F65" s="407"/>
      <c r="G65" s="363"/>
      <c r="H65" s="363"/>
      <c r="I65" s="362">
        <f t="shared" si="2"/>
        <v>0</v>
      </c>
      <c r="J65" s="373">
        <f t="shared" si="3"/>
        <v>0</v>
      </c>
    </row>
    <row r="66" spans="1:10" s="192" customFormat="1" ht="12" customHeight="1" thickBot="1">
      <c r="A66" s="12" t="s">
        <v>261</v>
      </c>
      <c r="B66" s="237" t="s">
        <v>372</v>
      </c>
      <c r="C66" s="348"/>
      <c r="D66" s="186"/>
      <c r="E66" s="186">
        <f>SUM(C66:D66)</f>
        <v>0</v>
      </c>
      <c r="F66" s="407"/>
      <c r="G66" s="363"/>
      <c r="H66" s="363"/>
      <c r="I66" s="362">
        <f t="shared" si="2"/>
        <v>0</v>
      </c>
      <c r="J66" s="373">
        <f t="shared" si="3"/>
        <v>0</v>
      </c>
    </row>
    <row r="67" spans="1:10" s="192" customFormat="1" ht="12" customHeight="1" thickBot="1">
      <c r="A67" s="230" t="s">
        <v>224</v>
      </c>
      <c r="B67" s="113" t="s">
        <v>225</v>
      </c>
      <c r="C67" s="342">
        <f aca="true" t="shared" si="15" ref="C67:I67">SUM(C68:C71)</f>
        <v>61379419</v>
      </c>
      <c r="D67" s="342">
        <f t="shared" si="15"/>
        <v>17000000</v>
      </c>
      <c r="E67" s="495">
        <f t="shared" si="15"/>
        <v>78379419</v>
      </c>
      <c r="F67" s="411">
        <f t="shared" si="15"/>
        <v>78379419</v>
      </c>
      <c r="G67" s="342">
        <f t="shared" si="15"/>
        <v>0</v>
      </c>
      <c r="H67" s="342">
        <f t="shared" si="15"/>
        <v>0</v>
      </c>
      <c r="I67" s="342">
        <f t="shared" si="15"/>
        <v>78379419</v>
      </c>
      <c r="J67" s="373">
        <f t="shared" si="3"/>
        <v>17000000</v>
      </c>
    </row>
    <row r="68" spans="1:10" s="192" customFormat="1" ht="12" customHeight="1">
      <c r="A68" s="11" t="s">
        <v>94</v>
      </c>
      <c r="B68" s="193" t="s">
        <v>226</v>
      </c>
      <c r="C68" s="348">
        <v>61379419</v>
      </c>
      <c r="D68" s="186">
        <v>17000000</v>
      </c>
      <c r="E68" s="186">
        <v>78379419</v>
      </c>
      <c r="F68" s="407">
        <v>78379419</v>
      </c>
      <c r="G68" s="363"/>
      <c r="H68" s="363"/>
      <c r="I68" s="362">
        <f t="shared" si="2"/>
        <v>78379419</v>
      </c>
      <c r="J68" s="373">
        <f t="shared" si="3"/>
        <v>17000000</v>
      </c>
    </row>
    <row r="69" spans="1:10" s="192" customFormat="1" ht="12" customHeight="1">
      <c r="A69" s="10" t="s">
        <v>95</v>
      </c>
      <c r="B69" s="194" t="s">
        <v>227</v>
      </c>
      <c r="C69" s="348"/>
      <c r="D69" s="186"/>
      <c r="E69" s="186">
        <f>SUM(C69:D69)</f>
        <v>0</v>
      </c>
      <c r="F69" s="407"/>
      <c r="G69" s="363"/>
      <c r="H69" s="363"/>
      <c r="I69" s="362">
        <f t="shared" si="2"/>
        <v>0</v>
      </c>
      <c r="J69" s="373">
        <f t="shared" si="3"/>
        <v>0</v>
      </c>
    </row>
    <row r="70" spans="1:10" s="192" customFormat="1" ht="12" customHeight="1">
      <c r="A70" s="10" t="s">
        <v>252</v>
      </c>
      <c r="B70" s="194" t="s">
        <v>228</v>
      </c>
      <c r="C70" s="348"/>
      <c r="D70" s="186"/>
      <c r="E70" s="186">
        <f>SUM(C70:D70)</f>
        <v>0</v>
      </c>
      <c r="F70" s="407"/>
      <c r="G70" s="363"/>
      <c r="H70" s="363"/>
      <c r="I70" s="362">
        <f aca="true" t="shared" si="16" ref="I70:I132">SUM(F70:H70)</f>
        <v>0</v>
      </c>
      <c r="J70" s="373">
        <f aca="true" t="shared" si="17" ref="J70:J133">I70-C70</f>
        <v>0</v>
      </c>
    </row>
    <row r="71" spans="1:10" s="192" customFormat="1" ht="12" customHeight="1" thickBot="1">
      <c r="A71" s="12" t="s">
        <v>253</v>
      </c>
      <c r="B71" s="115" t="s">
        <v>229</v>
      </c>
      <c r="C71" s="348"/>
      <c r="D71" s="186"/>
      <c r="E71" s="186">
        <f>SUM(C71:D71)</f>
        <v>0</v>
      </c>
      <c r="F71" s="407"/>
      <c r="G71" s="363"/>
      <c r="H71" s="363"/>
      <c r="I71" s="362">
        <f t="shared" si="16"/>
        <v>0</v>
      </c>
      <c r="J71" s="373">
        <f t="shared" si="17"/>
        <v>0</v>
      </c>
    </row>
    <row r="72" spans="1:10" s="192" customFormat="1" ht="12" customHeight="1" thickBot="1">
      <c r="A72" s="230" t="s">
        <v>230</v>
      </c>
      <c r="B72" s="113" t="s">
        <v>231</v>
      </c>
      <c r="C72" s="342">
        <f aca="true" t="shared" si="18" ref="C72:I72">SUM(C73:C74)</f>
        <v>0</v>
      </c>
      <c r="D72" s="342">
        <f t="shared" si="18"/>
        <v>14236856</v>
      </c>
      <c r="E72" s="495">
        <f t="shared" si="18"/>
        <v>14236856</v>
      </c>
      <c r="F72" s="495">
        <f t="shared" si="18"/>
        <v>12304084</v>
      </c>
      <c r="G72" s="495">
        <f t="shared" si="18"/>
        <v>1932772</v>
      </c>
      <c r="H72" s="495">
        <f t="shared" si="18"/>
        <v>0</v>
      </c>
      <c r="I72" s="495">
        <f t="shared" si="18"/>
        <v>14236856</v>
      </c>
      <c r="J72" s="373">
        <f t="shared" si="17"/>
        <v>14236856</v>
      </c>
    </row>
    <row r="73" spans="1:10" s="192" customFormat="1" ht="12" customHeight="1">
      <c r="A73" s="11" t="s">
        <v>254</v>
      </c>
      <c r="B73" s="193" t="s">
        <v>232</v>
      </c>
      <c r="C73" s="348"/>
      <c r="D73" s="186">
        <v>14236856</v>
      </c>
      <c r="E73" s="186">
        <f>SUM(C73:D73)</f>
        <v>14236856</v>
      </c>
      <c r="F73" s="407">
        <v>12304084</v>
      </c>
      <c r="G73" s="363">
        <v>1932772</v>
      </c>
      <c r="H73" s="363"/>
      <c r="I73" s="362">
        <f t="shared" si="16"/>
        <v>14236856</v>
      </c>
      <c r="J73" s="373">
        <f t="shared" si="17"/>
        <v>14236856</v>
      </c>
    </row>
    <row r="74" spans="1:10" s="192" customFormat="1" ht="12" customHeight="1" thickBot="1">
      <c r="A74" s="12" t="s">
        <v>255</v>
      </c>
      <c r="B74" s="115" t="s">
        <v>233</v>
      </c>
      <c r="C74" s="348"/>
      <c r="D74" s="186"/>
      <c r="E74" s="186">
        <f>SUM(C74:D74)</f>
        <v>0</v>
      </c>
      <c r="F74" s="407"/>
      <c r="G74" s="363"/>
      <c r="H74" s="363"/>
      <c r="I74" s="362">
        <f t="shared" si="16"/>
        <v>0</v>
      </c>
      <c r="J74" s="373">
        <f t="shared" si="17"/>
        <v>0</v>
      </c>
    </row>
    <row r="75" spans="1:10" s="192" customFormat="1" ht="12" customHeight="1" thickBot="1">
      <c r="A75" s="230" t="s">
        <v>234</v>
      </c>
      <c r="B75" s="113" t="s">
        <v>235</v>
      </c>
      <c r="C75" s="342">
        <f>SUM(C76:C78)</f>
        <v>0</v>
      </c>
      <c r="D75" s="342">
        <f>SUM(D76:D78)</f>
        <v>0</v>
      </c>
      <c r="E75" s="495">
        <f>SUM(E76:E78)</f>
        <v>0</v>
      </c>
      <c r="F75" s="407"/>
      <c r="G75" s="363"/>
      <c r="H75" s="363"/>
      <c r="I75" s="362">
        <f t="shared" si="16"/>
        <v>0</v>
      </c>
      <c r="J75" s="373">
        <f t="shared" si="17"/>
        <v>0</v>
      </c>
    </row>
    <row r="76" spans="1:10" s="192" customFormat="1" ht="12" customHeight="1">
      <c r="A76" s="11" t="s">
        <v>256</v>
      </c>
      <c r="B76" s="193" t="s">
        <v>236</v>
      </c>
      <c r="C76" s="348"/>
      <c r="D76" s="186"/>
      <c r="E76" s="186">
        <f>SUM(C76:D76)</f>
        <v>0</v>
      </c>
      <c r="F76" s="407"/>
      <c r="G76" s="363"/>
      <c r="H76" s="363"/>
      <c r="I76" s="362">
        <f t="shared" si="16"/>
        <v>0</v>
      </c>
      <c r="J76" s="373">
        <f t="shared" si="17"/>
        <v>0</v>
      </c>
    </row>
    <row r="77" spans="1:10" s="192" customFormat="1" ht="12" customHeight="1">
      <c r="A77" s="10" t="s">
        <v>257</v>
      </c>
      <c r="B77" s="194" t="s">
        <v>237</v>
      </c>
      <c r="C77" s="348"/>
      <c r="D77" s="186"/>
      <c r="E77" s="186">
        <f>SUM(C77:D77)</f>
        <v>0</v>
      </c>
      <c r="F77" s="407"/>
      <c r="G77" s="363"/>
      <c r="H77" s="363"/>
      <c r="I77" s="362">
        <f t="shared" si="16"/>
        <v>0</v>
      </c>
      <c r="J77" s="373">
        <f t="shared" si="17"/>
        <v>0</v>
      </c>
    </row>
    <row r="78" spans="1:10" s="192" customFormat="1" ht="12" customHeight="1" thickBot="1">
      <c r="A78" s="12" t="s">
        <v>258</v>
      </c>
      <c r="B78" s="115" t="s">
        <v>238</v>
      </c>
      <c r="C78" s="348"/>
      <c r="D78" s="186"/>
      <c r="E78" s="186">
        <f>SUM(C78:D78)</f>
        <v>0</v>
      </c>
      <c r="F78" s="407"/>
      <c r="G78" s="363"/>
      <c r="H78" s="363"/>
      <c r="I78" s="362">
        <f t="shared" si="16"/>
        <v>0</v>
      </c>
      <c r="J78" s="373">
        <f t="shared" si="17"/>
        <v>0</v>
      </c>
    </row>
    <row r="79" spans="1:10" s="192" customFormat="1" ht="12" customHeight="1" thickBot="1">
      <c r="A79" s="230" t="s">
        <v>239</v>
      </c>
      <c r="B79" s="113" t="s">
        <v>259</v>
      </c>
      <c r="C79" s="342">
        <f aca="true" t="shared" si="19" ref="C79:I79">SUM(C80:C83)</f>
        <v>0</v>
      </c>
      <c r="D79" s="342">
        <f t="shared" si="19"/>
        <v>0</v>
      </c>
      <c r="E79" s="495">
        <f t="shared" si="19"/>
        <v>0</v>
      </c>
      <c r="F79" s="411">
        <f t="shared" si="19"/>
        <v>0</v>
      </c>
      <c r="G79" s="342">
        <f t="shared" si="19"/>
        <v>0</v>
      </c>
      <c r="H79" s="342">
        <f t="shared" si="19"/>
        <v>0</v>
      </c>
      <c r="I79" s="342">
        <f t="shared" si="19"/>
        <v>0</v>
      </c>
      <c r="J79" s="373">
        <f t="shared" si="17"/>
        <v>0</v>
      </c>
    </row>
    <row r="80" spans="1:10" s="192" customFormat="1" ht="12" customHeight="1">
      <c r="A80" s="197" t="s">
        <v>240</v>
      </c>
      <c r="B80" s="193" t="s">
        <v>241</v>
      </c>
      <c r="C80" s="348"/>
      <c r="D80" s="186"/>
      <c r="E80" s="186">
        <f>SUM(C80:D80)</f>
        <v>0</v>
      </c>
      <c r="F80" s="407"/>
      <c r="G80" s="363"/>
      <c r="H80" s="363"/>
      <c r="I80" s="362">
        <f t="shared" si="16"/>
        <v>0</v>
      </c>
      <c r="J80" s="373">
        <f t="shared" si="17"/>
        <v>0</v>
      </c>
    </row>
    <row r="81" spans="1:10" s="192" customFormat="1" ht="12" customHeight="1">
      <c r="A81" s="198" t="s">
        <v>242</v>
      </c>
      <c r="B81" s="194" t="s">
        <v>243</v>
      </c>
      <c r="C81" s="348"/>
      <c r="D81" s="186"/>
      <c r="E81" s="186">
        <f>SUM(C81:D81)</f>
        <v>0</v>
      </c>
      <c r="F81" s="407"/>
      <c r="G81" s="363"/>
      <c r="H81" s="363"/>
      <c r="I81" s="362">
        <f t="shared" si="16"/>
        <v>0</v>
      </c>
      <c r="J81" s="373">
        <f t="shared" si="17"/>
        <v>0</v>
      </c>
    </row>
    <row r="82" spans="1:10" s="192" customFormat="1" ht="12" customHeight="1">
      <c r="A82" s="198" t="s">
        <v>244</v>
      </c>
      <c r="B82" s="194" t="s">
        <v>245</v>
      </c>
      <c r="C82" s="348"/>
      <c r="D82" s="186"/>
      <c r="E82" s="186">
        <f>SUM(C82:D82)</f>
        <v>0</v>
      </c>
      <c r="F82" s="407"/>
      <c r="G82" s="363"/>
      <c r="H82" s="363"/>
      <c r="I82" s="362">
        <f t="shared" si="16"/>
        <v>0</v>
      </c>
      <c r="J82" s="373">
        <f t="shared" si="17"/>
        <v>0</v>
      </c>
    </row>
    <row r="83" spans="1:10" s="192" customFormat="1" ht="12" customHeight="1" thickBot="1">
      <c r="A83" s="199" t="s">
        <v>246</v>
      </c>
      <c r="B83" s="115" t="s">
        <v>247</v>
      </c>
      <c r="C83" s="348"/>
      <c r="D83" s="186"/>
      <c r="E83" s="186">
        <f>SUM(C83:D83)</f>
        <v>0</v>
      </c>
      <c r="F83" s="407"/>
      <c r="G83" s="363"/>
      <c r="H83" s="363"/>
      <c r="I83" s="362">
        <f t="shared" si="16"/>
        <v>0</v>
      </c>
      <c r="J83" s="373">
        <f t="shared" si="17"/>
        <v>0</v>
      </c>
    </row>
    <row r="84" spans="1:10" s="192" customFormat="1" ht="12" customHeight="1" thickBot="1">
      <c r="A84" s="230" t="s">
        <v>248</v>
      </c>
      <c r="B84" s="113" t="s">
        <v>386</v>
      </c>
      <c r="C84" s="351"/>
      <c r="D84" s="351"/>
      <c r="E84" s="497"/>
      <c r="F84" s="407"/>
      <c r="G84" s="363"/>
      <c r="H84" s="363"/>
      <c r="I84" s="362">
        <f t="shared" si="16"/>
        <v>0</v>
      </c>
      <c r="J84" s="373">
        <f t="shared" si="17"/>
        <v>0</v>
      </c>
    </row>
    <row r="85" spans="1:10" s="192" customFormat="1" ht="13.5" customHeight="1" thickBot="1">
      <c r="A85" s="230" t="s">
        <v>250</v>
      </c>
      <c r="B85" s="113" t="s">
        <v>249</v>
      </c>
      <c r="C85" s="351"/>
      <c r="D85" s="498"/>
      <c r="E85" s="497"/>
      <c r="F85" s="407"/>
      <c r="G85" s="363"/>
      <c r="H85" s="363"/>
      <c r="I85" s="362">
        <f t="shared" si="16"/>
        <v>0</v>
      </c>
      <c r="J85" s="373">
        <f t="shared" si="17"/>
        <v>0</v>
      </c>
    </row>
    <row r="86" spans="1:10" s="192" customFormat="1" ht="15.75" customHeight="1" thickBot="1">
      <c r="A86" s="230" t="s">
        <v>262</v>
      </c>
      <c r="B86" s="200" t="s">
        <v>389</v>
      </c>
      <c r="C86" s="346">
        <f>+C63+C67+C72+C75+C79+C85+C84</f>
        <v>61379419</v>
      </c>
      <c r="D86" s="506">
        <f>+D63+D67+D72+D75+D79+D85+D84</f>
        <v>31236856</v>
      </c>
      <c r="E86" s="118">
        <f>+E63+E67+E72+E75+E79+E85+E84</f>
        <v>92616275</v>
      </c>
      <c r="F86" s="410">
        <f>+F63+F67+F72+F75+F79+F85+F84</f>
        <v>90683503</v>
      </c>
      <c r="G86" s="410">
        <f>+G63+G67+G72+G75+G79+G85+G84</f>
        <v>1932772</v>
      </c>
      <c r="H86" s="410"/>
      <c r="I86" s="362">
        <f t="shared" si="16"/>
        <v>92616275</v>
      </c>
      <c r="J86" s="373">
        <f>I86-C86</f>
        <v>31236856</v>
      </c>
    </row>
    <row r="87" spans="1:10" s="192" customFormat="1" ht="16.5" customHeight="1" thickBot="1">
      <c r="A87" s="231" t="s">
        <v>388</v>
      </c>
      <c r="B87" s="201" t="s">
        <v>390</v>
      </c>
      <c r="C87" s="346">
        <f aca="true" t="shared" si="20" ref="C87:I87">+C62+C86</f>
        <v>286919384</v>
      </c>
      <c r="D87" s="506">
        <f t="shared" si="20"/>
        <v>34402981</v>
      </c>
      <c r="E87" s="118">
        <f t="shared" si="20"/>
        <v>321322365</v>
      </c>
      <c r="F87" s="412">
        <f t="shared" si="20"/>
        <v>300537193</v>
      </c>
      <c r="G87" s="412">
        <f t="shared" si="20"/>
        <v>7932772</v>
      </c>
      <c r="H87" s="412">
        <f t="shared" si="20"/>
        <v>12852400</v>
      </c>
      <c r="I87" s="412">
        <f t="shared" si="20"/>
        <v>321322365</v>
      </c>
      <c r="J87" s="373">
        <f t="shared" si="17"/>
        <v>34402981</v>
      </c>
    </row>
    <row r="88" spans="1:10" s="192" customFormat="1" ht="83.25" customHeight="1">
      <c r="A88" s="247"/>
      <c r="B88" s="248"/>
      <c r="C88" s="249"/>
      <c r="D88" s="249"/>
      <c r="E88" s="249"/>
      <c r="F88" s="369"/>
      <c r="G88" s="369"/>
      <c r="H88" s="369"/>
      <c r="I88" s="370">
        <f t="shared" si="16"/>
        <v>0</v>
      </c>
      <c r="J88" s="373">
        <f t="shared" si="17"/>
        <v>0</v>
      </c>
    </row>
    <row r="89" spans="1:10" ht="16.5" customHeight="1">
      <c r="A89" s="628" t="s">
        <v>36</v>
      </c>
      <c r="B89" s="628"/>
      <c r="C89" s="628"/>
      <c r="D89" s="402"/>
      <c r="E89" s="402"/>
      <c r="F89" s="255"/>
      <c r="G89" s="255"/>
      <c r="H89" s="255"/>
      <c r="I89" s="249">
        <f t="shared" si="16"/>
        <v>0</v>
      </c>
      <c r="J89" s="373"/>
    </row>
    <row r="90" spans="1:10" s="251" customFormat="1" ht="16.5" customHeight="1" thickBot="1">
      <c r="A90" s="630" t="s">
        <v>97</v>
      </c>
      <c r="B90" s="630"/>
      <c r="C90" s="250" t="s">
        <v>573</v>
      </c>
      <c r="D90" s="71"/>
      <c r="E90" s="71"/>
      <c r="F90" s="371"/>
      <c r="G90" s="371"/>
      <c r="H90" s="371"/>
      <c r="I90" s="372">
        <f t="shared" si="16"/>
        <v>0</v>
      </c>
      <c r="J90" s="373"/>
    </row>
    <row r="91" spans="1:10" ht="37.5" customHeight="1" thickBot="1">
      <c r="A91" s="26" t="s">
        <v>55</v>
      </c>
      <c r="B91" s="27" t="s">
        <v>37</v>
      </c>
      <c r="C91" s="352" t="str">
        <f>+C3</f>
        <v>2017. évi előirányzat</v>
      </c>
      <c r="D91" s="413" t="s">
        <v>570</v>
      </c>
      <c r="E91" s="413" t="s">
        <v>571</v>
      </c>
      <c r="F91" s="163"/>
      <c r="G91" s="163"/>
      <c r="H91" s="163"/>
      <c r="I91" s="368">
        <f t="shared" si="16"/>
        <v>0</v>
      </c>
      <c r="J91" s="373"/>
    </row>
    <row r="92" spans="1:10" s="192" customFormat="1" ht="12" customHeight="1" thickBot="1">
      <c r="A92" s="26" t="s">
        <v>404</v>
      </c>
      <c r="B92" s="27" t="s">
        <v>405</v>
      </c>
      <c r="C92" s="352" t="s">
        <v>406</v>
      </c>
      <c r="D92" s="413"/>
      <c r="E92" s="413"/>
      <c r="F92" s="363" t="s">
        <v>588</v>
      </c>
      <c r="G92" s="363" t="s">
        <v>444</v>
      </c>
      <c r="H92" s="363" t="s">
        <v>445</v>
      </c>
      <c r="I92" s="362">
        <f t="shared" si="16"/>
        <v>0</v>
      </c>
      <c r="J92" s="373"/>
    </row>
    <row r="93" spans="1:10" ht="12" customHeight="1" thickBot="1">
      <c r="A93" s="18" t="s">
        <v>7</v>
      </c>
      <c r="B93" s="22" t="s">
        <v>348</v>
      </c>
      <c r="C93" s="353">
        <f aca="true" t="shared" si="21" ref="C93:H93">C94+C95+C96+C97+C98+C111</f>
        <v>256645898</v>
      </c>
      <c r="D93" s="504">
        <f t="shared" si="21"/>
        <v>8825442</v>
      </c>
      <c r="E93" s="117">
        <f t="shared" si="21"/>
        <v>265471340</v>
      </c>
      <c r="F93" s="406">
        <f t="shared" si="21"/>
        <v>97620163</v>
      </c>
      <c r="G93" s="362">
        <f t="shared" si="21"/>
        <v>61142549</v>
      </c>
      <c r="H93" s="362">
        <f t="shared" si="21"/>
        <v>106708628</v>
      </c>
      <c r="I93" s="362">
        <f t="shared" si="16"/>
        <v>265471340</v>
      </c>
      <c r="J93" s="373">
        <f t="shared" si="17"/>
        <v>8825442</v>
      </c>
    </row>
    <row r="94" spans="1:10" ht="12" customHeight="1">
      <c r="A94" s="13" t="s">
        <v>67</v>
      </c>
      <c r="B94" s="6" t="s">
        <v>38</v>
      </c>
      <c r="C94" s="354">
        <v>116461066</v>
      </c>
      <c r="D94" s="505">
        <v>4254403</v>
      </c>
      <c r="E94" s="505">
        <f>SUM(C94:D94)</f>
        <v>120715469</v>
      </c>
      <c r="F94" s="366">
        <v>23438813</v>
      </c>
      <c r="G94" s="366">
        <v>39743151</v>
      </c>
      <c r="H94" s="366">
        <v>57533505</v>
      </c>
      <c r="I94" s="362">
        <f t="shared" si="16"/>
        <v>120715469</v>
      </c>
      <c r="J94" s="373"/>
    </row>
    <row r="95" spans="1:10" ht="12" customHeight="1">
      <c r="A95" s="10" t="s">
        <v>68</v>
      </c>
      <c r="B95" s="4" t="s">
        <v>118</v>
      </c>
      <c r="C95" s="344">
        <v>36101501</v>
      </c>
      <c r="D95" s="185">
        <v>825294</v>
      </c>
      <c r="E95" s="185">
        <f aca="true" t="shared" si="22" ref="E95:E113">SUM(C95:D95)</f>
        <v>36926795</v>
      </c>
      <c r="F95" s="366">
        <v>9044601</v>
      </c>
      <c r="G95" s="366">
        <v>10968198</v>
      </c>
      <c r="H95" s="366">
        <v>16913996</v>
      </c>
      <c r="I95" s="362">
        <f t="shared" si="16"/>
        <v>36926795</v>
      </c>
      <c r="J95" s="373">
        <f t="shared" si="17"/>
        <v>825294</v>
      </c>
    </row>
    <row r="96" spans="1:10" ht="12" customHeight="1">
      <c r="A96" s="10" t="s">
        <v>69</v>
      </c>
      <c r="B96" s="4" t="s">
        <v>92</v>
      </c>
      <c r="C96" s="345">
        <v>99083331</v>
      </c>
      <c r="D96" s="185">
        <v>2385168</v>
      </c>
      <c r="E96" s="185">
        <f t="shared" si="22"/>
        <v>101468499</v>
      </c>
      <c r="F96" s="366">
        <v>58776172</v>
      </c>
      <c r="G96" s="366">
        <v>10431200</v>
      </c>
      <c r="H96" s="366">
        <v>32261127</v>
      </c>
      <c r="I96" s="362">
        <f t="shared" si="16"/>
        <v>101468499</v>
      </c>
      <c r="J96" s="373">
        <f t="shared" si="17"/>
        <v>2385168</v>
      </c>
    </row>
    <row r="97" spans="1:10" ht="12" customHeight="1">
      <c r="A97" s="10" t="s">
        <v>70</v>
      </c>
      <c r="B97" s="7" t="s">
        <v>119</v>
      </c>
      <c r="C97" s="345">
        <v>3000000</v>
      </c>
      <c r="D97" s="185"/>
      <c r="E97" s="185">
        <f t="shared" si="22"/>
        <v>3000000</v>
      </c>
      <c r="F97" s="366">
        <v>3000000</v>
      </c>
      <c r="G97" s="366"/>
      <c r="H97" s="366"/>
      <c r="I97" s="362">
        <f t="shared" si="16"/>
        <v>3000000</v>
      </c>
      <c r="J97" s="373">
        <f t="shared" si="17"/>
        <v>0</v>
      </c>
    </row>
    <row r="98" spans="1:10" ht="12" customHeight="1">
      <c r="A98" s="10" t="s">
        <v>78</v>
      </c>
      <c r="B98" s="15" t="s">
        <v>120</v>
      </c>
      <c r="C98" s="345">
        <v>2000000</v>
      </c>
      <c r="D98" s="185">
        <v>1360577</v>
      </c>
      <c r="E98" s="185">
        <f t="shared" si="22"/>
        <v>3360577</v>
      </c>
      <c r="F98" s="366">
        <v>3360577</v>
      </c>
      <c r="G98" s="366"/>
      <c r="H98" s="366"/>
      <c r="I98" s="362">
        <f t="shared" si="16"/>
        <v>3360577</v>
      </c>
      <c r="J98" s="373">
        <f t="shared" si="17"/>
        <v>1360577</v>
      </c>
    </row>
    <row r="99" spans="1:10" ht="12" customHeight="1">
      <c r="A99" s="10" t="s">
        <v>71</v>
      </c>
      <c r="B99" s="4" t="s">
        <v>353</v>
      </c>
      <c r="C99" s="345"/>
      <c r="D99" s="185"/>
      <c r="E99" s="185">
        <f t="shared" si="22"/>
        <v>0</v>
      </c>
      <c r="F99" s="366"/>
      <c r="G99" s="366"/>
      <c r="H99" s="366"/>
      <c r="I99" s="362">
        <f t="shared" si="16"/>
        <v>0</v>
      </c>
      <c r="J99" s="373">
        <f t="shared" si="17"/>
        <v>0</v>
      </c>
    </row>
    <row r="100" spans="1:10" ht="12" customHeight="1">
      <c r="A100" s="10" t="s">
        <v>72</v>
      </c>
      <c r="B100" s="67" t="s">
        <v>352</v>
      </c>
      <c r="C100" s="345"/>
      <c r="D100" s="185">
        <v>621858</v>
      </c>
      <c r="E100" s="185">
        <f t="shared" si="22"/>
        <v>621858</v>
      </c>
      <c r="F100" s="366">
        <v>621858</v>
      </c>
      <c r="G100" s="366"/>
      <c r="H100" s="366"/>
      <c r="I100" s="362">
        <f t="shared" si="16"/>
        <v>621858</v>
      </c>
      <c r="J100" s="373">
        <f t="shared" si="17"/>
        <v>621858</v>
      </c>
    </row>
    <row r="101" spans="1:10" ht="12" customHeight="1">
      <c r="A101" s="10" t="s">
        <v>79</v>
      </c>
      <c r="B101" s="67" t="s">
        <v>351</v>
      </c>
      <c r="C101" s="345"/>
      <c r="D101" s="185"/>
      <c r="E101" s="185">
        <f t="shared" si="22"/>
        <v>0</v>
      </c>
      <c r="F101" s="366"/>
      <c r="G101" s="366"/>
      <c r="H101" s="366"/>
      <c r="I101" s="362">
        <f t="shared" si="16"/>
        <v>0</v>
      </c>
      <c r="J101" s="373">
        <f t="shared" si="17"/>
        <v>0</v>
      </c>
    </row>
    <row r="102" spans="1:10" ht="12" customHeight="1">
      <c r="A102" s="10" t="s">
        <v>80</v>
      </c>
      <c r="B102" s="65" t="s">
        <v>265</v>
      </c>
      <c r="C102" s="345"/>
      <c r="D102" s="185"/>
      <c r="E102" s="185">
        <f t="shared" si="22"/>
        <v>0</v>
      </c>
      <c r="F102" s="366"/>
      <c r="G102" s="366"/>
      <c r="H102" s="366"/>
      <c r="I102" s="362">
        <f t="shared" si="16"/>
        <v>0</v>
      </c>
      <c r="J102" s="373">
        <f t="shared" si="17"/>
        <v>0</v>
      </c>
    </row>
    <row r="103" spans="1:10" ht="12" customHeight="1">
      <c r="A103" s="10" t="s">
        <v>81</v>
      </c>
      <c r="B103" s="66" t="s">
        <v>266</v>
      </c>
      <c r="C103" s="345"/>
      <c r="D103" s="185"/>
      <c r="E103" s="185">
        <f t="shared" si="22"/>
        <v>0</v>
      </c>
      <c r="F103" s="366"/>
      <c r="G103" s="366"/>
      <c r="H103" s="366"/>
      <c r="I103" s="362">
        <f t="shared" si="16"/>
        <v>0</v>
      </c>
      <c r="J103" s="373">
        <f t="shared" si="17"/>
        <v>0</v>
      </c>
    </row>
    <row r="104" spans="1:10" ht="12" customHeight="1">
      <c r="A104" s="10" t="s">
        <v>82</v>
      </c>
      <c r="B104" s="66" t="s">
        <v>267</v>
      </c>
      <c r="C104" s="345"/>
      <c r="D104" s="185"/>
      <c r="E104" s="185">
        <f t="shared" si="22"/>
        <v>0</v>
      </c>
      <c r="F104" s="366"/>
      <c r="G104" s="366"/>
      <c r="H104" s="366"/>
      <c r="I104" s="362">
        <f t="shared" si="16"/>
        <v>0</v>
      </c>
      <c r="J104" s="373">
        <f t="shared" si="17"/>
        <v>0</v>
      </c>
    </row>
    <row r="105" spans="1:10" ht="12" customHeight="1">
      <c r="A105" s="10" t="s">
        <v>84</v>
      </c>
      <c r="B105" s="65" t="s">
        <v>268</v>
      </c>
      <c r="C105" s="345"/>
      <c r="D105" s="185"/>
      <c r="E105" s="185">
        <f t="shared" si="22"/>
        <v>0</v>
      </c>
      <c r="F105" s="366"/>
      <c r="G105" s="366"/>
      <c r="H105" s="366"/>
      <c r="I105" s="362">
        <f t="shared" si="16"/>
        <v>0</v>
      </c>
      <c r="J105" s="373">
        <f t="shared" si="17"/>
        <v>0</v>
      </c>
    </row>
    <row r="106" spans="1:10" ht="12" customHeight="1">
      <c r="A106" s="10" t="s">
        <v>121</v>
      </c>
      <c r="B106" s="65" t="s">
        <v>269</v>
      </c>
      <c r="C106" s="345"/>
      <c r="D106" s="185"/>
      <c r="E106" s="185">
        <f t="shared" si="22"/>
        <v>0</v>
      </c>
      <c r="F106" s="366"/>
      <c r="G106" s="366"/>
      <c r="H106" s="366"/>
      <c r="I106" s="362">
        <f t="shared" si="16"/>
        <v>0</v>
      </c>
      <c r="J106" s="373">
        <f t="shared" si="17"/>
        <v>0</v>
      </c>
    </row>
    <row r="107" spans="1:10" ht="12" customHeight="1">
      <c r="A107" s="10" t="s">
        <v>263</v>
      </c>
      <c r="B107" s="66" t="s">
        <v>270</v>
      </c>
      <c r="C107" s="345"/>
      <c r="D107" s="185"/>
      <c r="E107" s="185">
        <f t="shared" si="22"/>
        <v>0</v>
      </c>
      <c r="F107" s="366"/>
      <c r="G107" s="366"/>
      <c r="H107" s="366"/>
      <c r="I107" s="362">
        <f t="shared" si="16"/>
        <v>0</v>
      </c>
      <c r="J107" s="373">
        <f t="shared" si="17"/>
        <v>0</v>
      </c>
    </row>
    <row r="108" spans="1:10" ht="12" customHeight="1">
      <c r="A108" s="9" t="s">
        <v>264</v>
      </c>
      <c r="B108" s="67" t="s">
        <v>271</v>
      </c>
      <c r="C108" s="345"/>
      <c r="D108" s="185"/>
      <c r="E108" s="185">
        <f t="shared" si="22"/>
        <v>0</v>
      </c>
      <c r="F108" s="366"/>
      <c r="G108" s="366"/>
      <c r="H108" s="366"/>
      <c r="I108" s="362">
        <f t="shared" si="16"/>
        <v>0</v>
      </c>
      <c r="J108" s="373">
        <f t="shared" si="17"/>
        <v>0</v>
      </c>
    </row>
    <row r="109" spans="1:10" ht="12" customHeight="1">
      <c r="A109" s="10" t="s">
        <v>349</v>
      </c>
      <c r="B109" s="67" t="s">
        <v>272</v>
      </c>
      <c r="C109" s="345"/>
      <c r="D109" s="185"/>
      <c r="E109" s="185">
        <f t="shared" si="22"/>
        <v>0</v>
      </c>
      <c r="F109" s="366"/>
      <c r="G109" s="366"/>
      <c r="H109" s="366"/>
      <c r="I109" s="362">
        <f t="shared" si="16"/>
        <v>0</v>
      </c>
      <c r="J109" s="373">
        <f t="shared" si="17"/>
        <v>0</v>
      </c>
    </row>
    <row r="110" spans="1:10" ht="12" customHeight="1">
      <c r="A110" s="12" t="s">
        <v>350</v>
      </c>
      <c r="B110" s="67" t="s">
        <v>273</v>
      </c>
      <c r="C110" s="345">
        <v>2000000</v>
      </c>
      <c r="D110" s="185">
        <v>738719</v>
      </c>
      <c r="E110" s="185">
        <f t="shared" si="22"/>
        <v>2738719</v>
      </c>
      <c r="F110" s="366">
        <v>2738719</v>
      </c>
      <c r="G110" s="366"/>
      <c r="H110" s="366"/>
      <c r="I110" s="362">
        <f t="shared" si="16"/>
        <v>2738719</v>
      </c>
      <c r="J110" s="373">
        <f t="shared" si="17"/>
        <v>738719</v>
      </c>
    </row>
    <row r="111" spans="1:10" ht="12" customHeight="1">
      <c r="A111" s="10" t="s">
        <v>354</v>
      </c>
      <c r="B111" s="7" t="s">
        <v>39</v>
      </c>
      <c r="C111" s="344"/>
      <c r="D111" s="185"/>
      <c r="E111" s="185">
        <f t="shared" si="22"/>
        <v>0</v>
      </c>
      <c r="F111" s="366"/>
      <c r="G111" s="366"/>
      <c r="H111" s="366"/>
      <c r="I111" s="362">
        <f t="shared" si="16"/>
        <v>0</v>
      </c>
      <c r="J111" s="373">
        <f t="shared" si="17"/>
        <v>0</v>
      </c>
    </row>
    <row r="112" spans="1:10" ht="12" customHeight="1">
      <c r="A112" s="10" t="s">
        <v>355</v>
      </c>
      <c r="B112" s="4" t="s">
        <v>357</v>
      </c>
      <c r="C112" s="344"/>
      <c r="D112" s="185"/>
      <c r="E112" s="185">
        <f t="shared" si="22"/>
        <v>0</v>
      </c>
      <c r="F112" s="366"/>
      <c r="G112" s="366"/>
      <c r="H112" s="366"/>
      <c r="I112" s="362">
        <f t="shared" si="16"/>
        <v>0</v>
      </c>
      <c r="J112" s="373">
        <f t="shared" si="17"/>
        <v>0</v>
      </c>
    </row>
    <row r="113" spans="1:10" ht="12" customHeight="1" thickBot="1">
      <c r="A113" s="14" t="s">
        <v>356</v>
      </c>
      <c r="B113" s="240" t="s">
        <v>358</v>
      </c>
      <c r="C113" s="355"/>
      <c r="D113" s="503"/>
      <c r="E113" s="503">
        <f t="shared" si="22"/>
        <v>0</v>
      </c>
      <c r="F113" s="366"/>
      <c r="G113" s="366"/>
      <c r="H113" s="366"/>
      <c r="I113" s="362">
        <f t="shared" si="16"/>
        <v>0</v>
      </c>
      <c r="J113" s="373">
        <f t="shared" si="17"/>
        <v>0</v>
      </c>
    </row>
    <row r="114" spans="1:10" ht="12" customHeight="1" thickBot="1">
      <c r="A114" s="238" t="s">
        <v>8</v>
      </c>
      <c r="B114" s="239" t="s">
        <v>274</v>
      </c>
      <c r="C114" s="356">
        <f aca="true" t="shared" si="23" ref="C114:H114">+C115+C117+C119</f>
        <v>30273486</v>
      </c>
      <c r="D114" s="504">
        <f t="shared" si="23"/>
        <v>4500000</v>
      </c>
      <c r="E114" s="117">
        <f t="shared" si="23"/>
        <v>34773486</v>
      </c>
      <c r="F114" s="406">
        <f t="shared" si="23"/>
        <v>34773486</v>
      </c>
      <c r="G114" s="362">
        <f t="shared" si="23"/>
        <v>0</v>
      </c>
      <c r="H114" s="362">
        <f t="shared" si="23"/>
        <v>0</v>
      </c>
      <c r="I114" s="362">
        <f t="shared" si="16"/>
        <v>34773486</v>
      </c>
      <c r="J114" s="373">
        <f t="shared" si="17"/>
        <v>4500000</v>
      </c>
    </row>
    <row r="115" spans="1:10" ht="12" customHeight="1">
      <c r="A115" s="11" t="s">
        <v>73</v>
      </c>
      <c r="B115" s="4" t="s">
        <v>139</v>
      </c>
      <c r="C115" s="343">
        <v>30273486</v>
      </c>
      <c r="D115" s="185">
        <v>-3236155</v>
      </c>
      <c r="E115" s="185">
        <f>SUM(C115:D115)</f>
        <v>27037331</v>
      </c>
      <c r="F115" s="366">
        <v>27037331</v>
      </c>
      <c r="G115" s="366">
        <v>0</v>
      </c>
      <c r="H115" s="366">
        <v>0</v>
      </c>
      <c r="I115" s="362">
        <f t="shared" si="16"/>
        <v>27037331</v>
      </c>
      <c r="J115" s="373">
        <f t="shared" si="17"/>
        <v>-3236155</v>
      </c>
    </row>
    <row r="116" spans="1:10" ht="12" customHeight="1">
      <c r="A116" s="11" t="s">
        <v>74</v>
      </c>
      <c r="B116" s="8" t="s">
        <v>278</v>
      </c>
      <c r="C116" s="343"/>
      <c r="D116" s="185"/>
      <c r="E116" s="185">
        <f aca="true" t="shared" si="24" ref="E116:E127">SUM(C116:D116)</f>
        <v>0</v>
      </c>
      <c r="F116" s="366"/>
      <c r="G116" s="366"/>
      <c r="H116" s="366"/>
      <c r="I116" s="362">
        <f t="shared" si="16"/>
        <v>0</v>
      </c>
      <c r="J116" s="373">
        <f t="shared" si="17"/>
        <v>0</v>
      </c>
    </row>
    <row r="117" spans="1:10" ht="12" customHeight="1">
      <c r="A117" s="11" t="s">
        <v>75</v>
      </c>
      <c r="B117" s="8" t="s">
        <v>122</v>
      </c>
      <c r="C117" s="344">
        <v>0</v>
      </c>
      <c r="D117" s="185">
        <v>7736155</v>
      </c>
      <c r="E117" s="185">
        <f t="shared" si="24"/>
        <v>7736155</v>
      </c>
      <c r="F117" s="366">
        <v>7736155</v>
      </c>
      <c r="G117" s="366"/>
      <c r="H117" s="366"/>
      <c r="I117" s="362">
        <f t="shared" si="16"/>
        <v>7736155</v>
      </c>
      <c r="J117" s="373">
        <f t="shared" si="17"/>
        <v>7736155</v>
      </c>
    </row>
    <row r="118" spans="1:10" ht="12" customHeight="1">
      <c r="A118" s="11" t="s">
        <v>76</v>
      </c>
      <c r="B118" s="8" t="s">
        <v>279</v>
      </c>
      <c r="C118" s="357"/>
      <c r="D118" s="185"/>
      <c r="E118" s="185">
        <f t="shared" si="24"/>
        <v>0</v>
      </c>
      <c r="F118" s="366"/>
      <c r="G118" s="366"/>
      <c r="H118" s="366"/>
      <c r="I118" s="362">
        <f t="shared" si="16"/>
        <v>0</v>
      </c>
      <c r="J118" s="373">
        <f t="shared" si="17"/>
        <v>0</v>
      </c>
    </row>
    <row r="119" spans="1:10" ht="12" customHeight="1">
      <c r="A119" s="11" t="s">
        <v>77</v>
      </c>
      <c r="B119" s="115" t="s">
        <v>141</v>
      </c>
      <c r="C119" s="357"/>
      <c r="D119" s="185"/>
      <c r="E119" s="185">
        <f t="shared" si="24"/>
        <v>0</v>
      </c>
      <c r="F119" s="366"/>
      <c r="G119" s="366"/>
      <c r="H119" s="366"/>
      <c r="I119" s="362">
        <f t="shared" si="16"/>
        <v>0</v>
      </c>
      <c r="J119" s="373">
        <f t="shared" si="17"/>
        <v>0</v>
      </c>
    </row>
    <row r="120" spans="1:10" ht="12" customHeight="1">
      <c r="A120" s="11" t="s">
        <v>83</v>
      </c>
      <c r="B120" s="114" t="s">
        <v>339</v>
      </c>
      <c r="C120" s="357"/>
      <c r="D120" s="185"/>
      <c r="E120" s="185">
        <f t="shared" si="24"/>
        <v>0</v>
      </c>
      <c r="F120" s="366"/>
      <c r="G120" s="366"/>
      <c r="H120" s="366"/>
      <c r="I120" s="362">
        <f t="shared" si="16"/>
        <v>0</v>
      </c>
      <c r="J120" s="373">
        <f t="shared" si="17"/>
        <v>0</v>
      </c>
    </row>
    <row r="121" spans="1:10" ht="12" customHeight="1">
      <c r="A121" s="11" t="s">
        <v>85</v>
      </c>
      <c r="B121" s="191" t="s">
        <v>284</v>
      </c>
      <c r="C121" s="357"/>
      <c r="D121" s="185"/>
      <c r="E121" s="185">
        <f t="shared" si="24"/>
        <v>0</v>
      </c>
      <c r="F121" s="366"/>
      <c r="G121" s="366"/>
      <c r="H121" s="366"/>
      <c r="I121" s="362">
        <f t="shared" si="16"/>
        <v>0</v>
      </c>
      <c r="J121" s="373">
        <f t="shared" si="17"/>
        <v>0</v>
      </c>
    </row>
    <row r="122" spans="1:10" ht="11.25">
      <c r="A122" s="11" t="s">
        <v>123</v>
      </c>
      <c r="B122" s="66" t="s">
        <v>267</v>
      </c>
      <c r="C122" s="357"/>
      <c r="D122" s="185"/>
      <c r="E122" s="185">
        <f t="shared" si="24"/>
        <v>0</v>
      </c>
      <c r="F122" s="366"/>
      <c r="G122" s="366"/>
      <c r="H122" s="366"/>
      <c r="I122" s="362">
        <f t="shared" si="16"/>
        <v>0</v>
      </c>
      <c r="J122" s="373">
        <f t="shared" si="17"/>
        <v>0</v>
      </c>
    </row>
    <row r="123" spans="1:10" ht="12" customHeight="1">
      <c r="A123" s="11" t="s">
        <v>124</v>
      </c>
      <c r="B123" s="66" t="s">
        <v>283</v>
      </c>
      <c r="C123" s="357"/>
      <c r="D123" s="185"/>
      <c r="E123" s="185">
        <f t="shared" si="24"/>
        <v>0</v>
      </c>
      <c r="F123" s="366"/>
      <c r="G123" s="366"/>
      <c r="H123" s="366"/>
      <c r="I123" s="362">
        <f t="shared" si="16"/>
        <v>0</v>
      </c>
      <c r="J123" s="373">
        <f t="shared" si="17"/>
        <v>0</v>
      </c>
    </row>
    <row r="124" spans="1:10" ht="12" customHeight="1">
      <c r="A124" s="11" t="s">
        <v>125</v>
      </c>
      <c r="B124" s="66" t="s">
        <v>282</v>
      </c>
      <c r="C124" s="357"/>
      <c r="D124" s="185"/>
      <c r="E124" s="185">
        <f t="shared" si="24"/>
        <v>0</v>
      </c>
      <c r="F124" s="366"/>
      <c r="G124" s="366"/>
      <c r="H124" s="366"/>
      <c r="I124" s="362">
        <f t="shared" si="16"/>
        <v>0</v>
      </c>
      <c r="J124" s="373">
        <f t="shared" si="17"/>
        <v>0</v>
      </c>
    </row>
    <row r="125" spans="1:10" ht="12" customHeight="1">
      <c r="A125" s="11" t="s">
        <v>275</v>
      </c>
      <c r="B125" s="66" t="s">
        <v>270</v>
      </c>
      <c r="C125" s="357"/>
      <c r="D125" s="185"/>
      <c r="E125" s="185">
        <f t="shared" si="24"/>
        <v>0</v>
      </c>
      <c r="F125" s="366"/>
      <c r="G125" s="366"/>
      <c r="H125" s="366"/>
      <c r="I125" s="362">
        <f t="shared" si="16"/>
        <v>0</v>
      </c>
      <c r="J125" s="373">
        <f t="shared" si="17"/>
        <v>0</v>
      </c>
    </row>
    <row r="126" spans="1:10" ht="12" customHeight="1">
      <c r="A126" s="11" t="s">
        <v>276</v>
      </c>
      <c r="B126" s="66" t="s">
        <v>281</v>
      </c>
      <c r="C126" s="357"/>
      <c r="D126" s="185"/>
      <c r="E126" s="185">
        <f t="shared" si="24"/>
        <v>0</v>
      </c>
      <c r="F126" s="366"/>
      <c r="G126" s="366"/>
      <c r="H126" s="366"/>
      <c r="I126" s="362">
        <f t="shared" si="16"/>
        <v>0</v>
      </c>
      <c r="J126" s="373">
        <f t="shared" si="17"/>
        <v>0</v>
      </c>
    </row>
    <row r="127" spans="1:10" ht="12" thickBot="1">
      <c r="A127" s="9" t="s">
        <v>277</v>
      </c>
      <c r="B127" s="66" t="s">
        <v>280</v>
      </c>
      <c r="C127" s="358"/>
      <c r="D127" s="185"/>
      <c r="E127" s="185">
        <f t="shared" si="24"/>
        <v>0</v>
      </c>
      <c r="F127" s="366"/>
      <c r="G127" s="366"/>
      <c r="H127" s="366"/>
      <c r="I127" s="362">
        <f t="shared" si="16"/>
        <v>0</v>
      </c>
      <c r="J127" s="373">
        <f t="shared" si="17"/>
        <v>0</v>
      </c>
    </row>
    <row r="128" spans="1:10" ht="12" customHeight="1" thickBot="1">
      <c r="A128" s="16" t="s">
        <v>9</v>
      </c>
      <c r="B128" s="53" t="s">
        <v>359</v>
      </c>
      <c r="C128" s="342">
        <f aca="true" t="shared" si="25" ref="C128:H128">+C93+C114</f>
        <v>286919384</v>
      </c>
      <c r="D128" s="342">
        <f t="shared" si="25"/>
        <v>13325442</v>
      </c>
      <c r="E128" s="495">
        <f t="shared" si="25"/>
        <v>300244826</v>
      </c>
      <c r="F128" s="406">
        <f>+F93+F114</f>
        <v>132393649</v>
      </c>
      <c r="G128" s="362">
        <f t="shared" si="25"/>
        <v>61142549</v>
      </c>
      <c r="H128" s="362">
        <f t="shared" si="25"/>
        <v>106708628</v>
      </c>
      <c r="I128" s="362">
        <f t="shared" si="16"/>
        <v>300244826</v>
      </c>
      <c r="J128" s="373">
        <f t="shared" si="17"/>
        <v>13325442</v>
      </c>
    </row>
    <row r="129" spans="1:10" ht="12" customHeight="1" thickBot="1">
      <c r="A129" s="16" t="s">
        <v>10</v>
      </c>
      <c r="B129" s="53" t="s">
        <v>360</v>
      </c>
      <c r="C129" s="342">
        <f>+C130+C131+C132</f>
        <v>0</v>
      </c>
      <c r="D129" s="342">
        <f>+D130+D131+D132</f>
        <v>0</v>
      </c>
      <c r="E129" s="495">
        <f>+E130+E131+E132</f>
        <v>0</v>
      </c>
      <c r="F129" s="500"/>
      <c r="G129" s="366"/>
      <c r="H129" s="366"/>
      <c r="I129" s="362">
        <f t="shared" si="16"/>
        <v>0</v>
      </c>
      <c r="J129" s="373">
        <f t="shared" si="17"/>
        <v>0</v>
      </c>
    </row>
    <row r="130" spans="1:10" ht="12" customHeight="1">
      <c r="A130" s="11" t="s">
        <v>175</v>
      </c>
      <c r="B130" s="8" t="s">
        <v>367</v>
      </c>
      <c r="C130" s="357"/>
      <c r="D130" s="185"/>
      <c r="E130" s="185">
        <f>SUM(C130:D130)</f>
        <v>0</v>
      </c>
      <c r="F130" s="366"/>
      <c r="G130" s="366"/>
      <c r="H130" s="366"/>
      <c r="I130" s="362">
        <f t="shared" si="16"/>
        <v>0</v>
      </c>
      <c r="J130" s="373">
        <f t="shared" si="17"/>
        <v>0</v>
      </c>
    </row>
    <row r="131" spans="1:10" ht="12" customHeight="1">
      <c r="A131" s="11" t="s">
        <v>178</v>
      </c>
      <c r="B131" s="8" t="s">
        <v>368</v>
      </c>
      <c r="C131" s="357"/>
      <c r="D131" s="185"/>
      <c r="E131" s="185">
        <f>SUM(C131:D131)</f>
        <v>0</v>
      </c>
      <c r="F131" s="366"/>
      <c r="G131" s="366"/>
      <c r="H131" s="366"/>
      <c r="I131" s="362">
        <f t="shared" si="16"/>
        <v>0</v>
      </c>
      <c r="J131" s="373">
        <f t="shared" si="17"/>
        <v>0</v>
      </c>
    </row>
    <row r="132" spans="1:10" ht="12" customHeight="1" thickBot="1">
      <c r="A132" s="9" t="s">
        <v>179</v>
      </c>
      <c r="B132" s="8" t="s">
        <v>369</v>
      </c>
      <c r="C132" s="357"/>
      <c r="D132" s="185"/>
      <c r="E132" s="185">
        <f>SUM(C132:D132)</f>
        <v>0</v>
      </c>
      <c r="F132" s="366"/>
      <c r="G132" s="366"/>
      <c r="H132" s="366"/>
      <c r="I132" s="362">
        <f t="shared" si="16"/>
        <v>0</v>
      </c>
      <c r="J132" s="373">
        <f t="shared" si="17"/>
        <v>0</v>
      </c>
    </row>
    <row r="133" spans="1:10" ht="12" customHeight="1" thickBot="1">
      <c r="A133" s="16" t="s">
        <v>11</v>
      </c>
      <c r="B133" s="53" t="s">
        <v>361</v>
      </c>
      <c r="C133" s="342">
        <f aca="true" t="shared" si="26" ref="C133:I133">SUM(C134:C139)</f>
        <v>0</v>
      </c>
      <c r="D133" s="342">
        <f t="shared" si="26"/>
        <v>17000000</v>
      </c>
      <c r="E133" s="495">
        <f t="shared" si="26"/>
        <v>17000000</v>
      </c>
      <c r="F133" s="495">
        <f t="shared" si="26"/>
        <v>17000000</v>
      </c>
      <c r="G133" s="495">
        <f t="shared" si="26"/>
        <v>0</v>
      </c>
      <c r="H133" s="495">
        <f t="shared" si="26"/>
        <v>0</v>
      </c>
      <c r="I133" s="495">
        <f t="shared" si="26"/>
        <v>17000000</v>
      </c>
      <c r="J133" s="373">
        <f t="shared" si="17"/>
        <v>17000000</v>
      </c>
    </row>
    <row r="134" spans="1:10" ht="12" customHeight="1">
      <c r="A134" s="11" t="s">
        <v>60</v>
      </c>
      <c r="B134" s="5" t="s">
        <v>370</v>
      </c>
      <c r="C134" s="357"/>
      <c r="D134" s="185">
        <v>17000000</v>
      </c>
      <c r="E134" s="185">
        <f aca="true" t="shared" si="27" ref="E134:E139">SUM(C134:D134)</f>
        <v>17000000</v>
      </c>
      <c r="F134" s="366">
        <v>17000000</v>
      </c>
      <c r="G134" s="366"/>
      <c r="H134" s="366"/>
      <c r="I134" s="362">
        <f aca="true" t="shared" si="28" ref="I134:I153">SUM(F134:H134)</f>
        <v>17000000</v>
      </c>
      <c r="J134" s="373">
        <f aca="true" t="shared" si="29" ref="J134:J154">I134-C134</f>
        <v>17000000</v>
      </c>
    </row>
    <row r="135" spans="1:10" ht="12" customHeight="1">
      <c r="A135" s="11" t="s">
        <v>61</v>
      </c>
      <c r="B135" s="5" t="s">
        <v>362</v>
      </c>
      <c r="C135" s="357"/>
      <c r="D135" s="185"/>
      <c r="E135" s="185">
        <f t="shared" si="27"/>
        <v>0</v>
      </c>
      <c r="F135" s="366"/>
      <c r="G135" s="366"/>
      <c r="H135" s="366"/>
      <c r="I135" s="362">
        <f t="shared" si="28"/>
        <v>0</v>
      </c>
      <c r="J135" s="373">
        <f t="shared" si="29"/>
        <v>0</v>
      </c>
    </row>
    <row r="136" spans="1:10" ht="12" customHeight="1">
      <c r="A136" s="11" t="s">
        <v>62</v>
      </c>
      <c r="B136" s="5" t="s">
        <v>363</v>
      </c>
      <c r="C136" s="357"/>
      <c r="D136" s="185"/>
      <c r="E136" s="185">
        <f t="shared" si="27"/>
        <v>0</v>
      </c>
      <c r="F136" s="366"/>
      <c r="G136" s="366"/>
      <c r="H136" s="366"/>
      <c r="I136" s="362">
        <f t="shared" si="28"/>
        <v>0</v>
      </c>
      <c r="J136" s="373">
        <f t="shared" si="29"/>
        <v>0</v>
      </c>
    </row>
    <row r="137" spans="1:10" ht="12" customHeight="1">
      <c r="A137" s="11" t="s">
        <v>110</v>
      </c>
      <c r="B137" s="5" t="s">
        <v>364</v>
      </c>
      <c r="C137" s="357"/>
      <c r="D137" s="185"/>
      <c r="E137" s="185">
        <f t="shared" si="27"/>
        <v>0</v>
      </c>
      <c r="F137" s="366"/>
      <c r="G137" s="366"/>
      <c r="H137" s="366"/>
      <c r="I137" s="362">
        <f t="shared" si="28"/>
        <v>0</v>
      </c>
      <c r="J137" s="373">
        <f t="shared" si="29"/>
        <v>0</v>
      </c>
    </row>
    <row r="138" spans="1:10" ht="12" customHeight="1">
      <c r="A138" s="11" t="s">
        <v>111</v>
      </c>
      <c r="B138" s="5" t="s">
        <v>365</v>
      </c>
      <c r="C138" s="357"/>
      <c r="D138" s="185"/>
      <c r="E138" s="185">
        <f t="shared" si="27"/>
        <v>0</v>
      </c>
      <c r="F138" s="366"/>
      <c r="G138" s="366"/>
      <c r="H138" s="366"/>
      <c r="I138" s="362">
        <f t="shared" si="28"/>
        <v>0</v>
      </c>
      <c r="J138" s="373">
        <f t="shared" si="29"/>
        <v>0</v>
      </c>
    </row>
    <row r="139" spans="1:10" ht="12" customHeight="1" thickBot="1">
      <c r="A139" s="9" t="s">
        <v>112</v>
      </c>
      <c r="B139" s="5" t="s">
        <v>366</v>
      </c>
      <c r="C139" s="357"/>
      <c r="D139" s="185"/>
      <c r="E139" s="185">
        <f t="shared" si="27"/>
        <v>0</v>
      </c>
      <c r="F139" s="366"/>
      <c r="G139" s="366"/>
      <c r="H139" s="366"/>
      <c r="I139" s="362">
        <f t="shared" si="28"/>
        <v>0</v>
      </c>
      <c r="J139" s="373">
        <f t="shared" si="29"/>
        <v>0</v>
      </c>
    </row>
    <row r="140" spans="1:10" ht="12" customHeight="1" thickBot="1">
      <c r="A140" s="16" t="s">
        <v>12</v>
      </c>
      <c r="B140" s="53" t="s">
        <v>374</v>
      </c>
      <c r="C140" s="346">
        <f aca="true" t="shared" si="30" ref="C140:H140">+C141+C142+C143+C144</f>
        <v>0</v>
      </c>
      <c r="D140" s="346">
        <f t="shared" si="30"/>
        <v>4077539</v>
      </c>
      <c r="E140" s="496">
        <f t="shared" si="30"/>
        <v>4077539</v>
      </c>
      <c r="F140" s="410">
        <f t="shared" si="30"/>
        <v>4077539</v>
      </c>
      <c r="G140" s="364">
        <f t="shared" si="30"/>
        <v>0</v>
      </c>
      <c r="H140" s="364">
        <f t="shared" si="30"/>
        <v>0</v>
      </c>
      <c r="I140" s="362">
        <f t="shared" si="28"/>
        <v>4077539</v>
      </c>
      <c r="J140" s="373">
        <f t="shared" si="29"/>
        <v>4077539</v>
      </c>
    </row>
    <row r="141" spans="1:10" ht="12" customHeight="1">
      <c r="A141" s="11" t="s">
        <v>63</v>
      </c>
      <c r="B141" s="5" t="s">
        <v>285</v>
      </c>
      <c r="C141" s="357"/>
      <c r="D141" s="185">
        <v>4077539</v>
      </c>
      <c r="E141" s="185">
        <f>SUM(C141:D141)</f>
        <v>4077539</v>
      </c>
      <c r="F141" s="366">
        <v>4077539</v>
      </c>
      <c r="G141" s="366"/>
      <c r="H141" s="366"/>
      <c r="I141" s="362">
        <f t="shared" si="28"/>
        <v>4077539</v>
      </c>
      <c r="J141" s="373">
        <f t="shared" si="29"/>
        <v>4077539</v>
      </c>
    </row>
    <row r="142" spans="1:10" ht="12" customHeight="1">
      <c r="A142" s="11" t="s">
        <v>64</v>
      </c>
      <c r="B142" s="5" t="s">
        <v>286</v>
      </c>
      <c r="C142" s="357"/>
      <c r="D142" s="185"/>
      <c r="E142" s="185">
        <f>SUM(C142:D142)</f>
        <v>0</v>
      </c>
      <c r="F142" s="366"/>
      <c r="G142" s="366"/>
      <c r="H142" s="366"/>
      <c r="I142" s="362">
        <f t="shared" si="28"/>
        <v>0</v>
      </c>
      <c r="J142" s="373">
        <f t="shared" si="29"/>
        <v>0</v>
      </c>
    </row>
    <row r="143" spans="1:10" ht="12" customHeight="1">
      <c r="A143" s="11" t="s">
        <v>199</v>
      </c>
      <c r="B143" s="5" t="s">
        <v>375</v>
      </c>
      <c r="C143" s="357"/>
      <c r="D143" s="185"/>
      <c r="E143" s="185">
        <f>SUM(C143:D143)</f>
        <v>0</v>
      </c>
      <c r="F143" s="366"/>
      <c r="G143" s="366"/>
      <c r="H143" s="366"/>
      <c r="I143" s="362">
        <f t="shared" si="28"/>
        <v>0</v>
      </c>
      <c r="J143" s="373">
        <f t="shared" si="29"/>
        <v>0</v>
      </c>
    </row>
    <row r="144" spans="1:10" ht="12" customHeight="1" thickBot="1">
      <c r="A144" s="9" t="s">
        <v>200</v>
      </c>
      <c r="B144" s="3" t="s">
        <v>305</v>
      </c>
      <c r="C144" s="357"/>
      <c r="D144" s="185"/>
      <c r="E144" s="185">
        <f>SUM(C144:D144)</f>
        <v>0</v>
      </c>
      <c r="F144" s="366"/>
      <c r="G144" s="366"/>
      <c r="H144" s="366"/>
      <c r="I144" s="362">
        <f t="shared" si="28"/>
        <v>0</v>
      </c>
      <c r="J144" s="373">
        <f t="shared" si="29"/>
        <v>0</v>
      </c>
    </row>
    <row r="145" spans="1:10" ht="12" customHeight="1" thickBot="1">
      <c r="A145" s="16" t="s">
        <v>13</v>
      </c>
      <c r="B145" s="53" t="s">
        <v>376</v>
      </c>
      <c r="C145" s="359">
        <f>SUM(C146:C150)</f>
        <v>0</v>
      </c>
      <c r="D145" s="359">
        <f>SUM(D146:D150)</f>
        <v>0</v>
      </c>
      <c r="E145" s="502">
        <f>SUM(E146:E150)</f>
        <v>0</v>
      </c>
      <c r="F145" s="500"/>
      <c r="G145" s="366"/>
      <c r="H145" s="366"/>
      <c r="I145" s="362">
        <f t="shared" si="28"/>
        <v>0</v>
      </c>
      <c r="J145" s="373">
        <f t="shared" si="29"/>
        <v>0</v>
      </c>
    </row>
    <row r="146" spans="1:10" ht="12" customHeight="1">
      <c r="A146" s="11" t="s">
        <v>65</v>
      </c>
      <c r="B146" s="5" t="s">
        <v>371</v>
      </c>
      <c r="C146" s="357"/>
      <c r="D146" s="185"/>
      <c r="E146" s="185">
        <f>SUM(C146:D146)</f>
        <v>0</v>
      </c>
      <c r="F146" s="366"/>
      <c r="G146" s="366"/>
      <c r="H146" s="366"/>
      <c r="I146" s="362">
        <f t="shared" si="28"/>
        <v>0</v>
      </c>
      <c r="J146" s="373">
        <f t="shared" si="29"/>
        <v>0</v>
      </c>
    </row>
    <row r="147" spans="1:10" ht="12" customHeight="1">
      <c r="A147" s="11" t="s">
        <v>66</v>
      </c>
      <c r="B147" s="5" t="s">
        <v>378</v>
      </c>
      <c r="C147" s="357"/>
      <c r="D147" s="185"/>
      <c r="E147" s="185">
        <f>SUM(C147:D147)</f>
        <v>0</v>
      </c>
      <c r="F147" s="366"/>
      <c r="G147" s="366"/>
      <c r="H147" s="366"/>
      <c r="I147" s="362">
        <f t="shared" si="28"/>
        <v>0</v>
      </c>
      <c r="J147" s="373">
        <f t="shared" si="29"/>
        <v>0</v>
      </c>
    </row>
    <row r="148" spans="1:10" ht="12" customHeight="1">
      <c r="A148" s="11" t="s">
        <v>211</v>
      </c>
      <c r="B148" s="5" t="s">
        <v>373</v>
      </c>
      <c r="C148" s="357"/>
      <c r="D148" s="185"/>
      <c r="E148" s="185">
        <f>SUM(C148:D148)</f>
        <v>0</v>
      </c>
      <c r="F148" s="366"/>
      <c r="G148" s="366"/>
      <c r="H148" s="366"/>
      <c r="I148" s="362">
        <f t="shared" si="28"/>
        <v>0</v>
      </c>
      <c r="J148" s="373">
        <f t="shared" si="29"/>
        <v>0</v>
      </c>
    </row>
    <row r="149" spans="1:10" ht="12" customHeight="1">
      <c r="A149" s="11" t="s">
        <v>212</v>
      </c>
      <c r="B149" s="5" t="s">
        <v>379</v>
      </c>
      <c r="C149" s="357"/>
      <c r="D149" s="185"/>
      <c r="E149" s="185">
        <f>SUM(C149:D149)</f>
        <v>0</v>
      </c>
      <c r="F149" s="366"/>
      <c r="G149" s="366"/>
      <c r="H149" s="366"/>
      <c r="I149" s="362">
        <f t="shared" si="28"/>
        <v>0</v>
      </c>
      <c r="J149" s="373">
        <f t="shared" si="29"/>
        <v>0</v>
      </c>
    </row>
    <row r="150" spans="1:10" ht="12" customHeight="1" thickBot="1">
      <c r="A150" s="11" t="s">
        <v>377</v>
      </c>
      <c r="B150" s="5" t="s">
        <v>380</v>
      </c>
      <c r="C150" s="357"/>
      <c r="D150" s="185"/>
      <c r="E150" s="185">
        <f>SUM(C150:D150)</f>
        <v>0</v>
      </c>
      <c r="F150" s="366"/>
      <c r="G150" s="366"/>
      <c r="H150" s="366"/>
      <c r="I150" s="362">
        <f t="shared" si="28"/>
        <v>0</v>
      </c>
      <c r="J150" s="373">
        <f t="shared" si="29"/>
        <v>0</v>
      </c>
    </row>
    <row r="151" spans="1:10" ht="12" customHeight="1" thickBot="1">
      <c r="A151" s="16" t="s">
        <v>14</v>
      </c>
      <c r="B151" s="53" t="s">
        <v>381</v>
      </c>
      <c r="C151" s="360"/>
      <c r="D151" s="360"/>
      <c r="E151" s="501"/>
      <c r="F151" s="500"/>
      <c r="G151" s="366"/>
      <c r="H151" s="366"/>
      <c r="I151" s="362">
        <f t="shared" si="28"/>
        <v>0</v>
      </c>
      <c r="J151" s="373">
        <f t="shared" si="29"/>
        <v>0</v>
      </c>
    </row>
    <row r="152" spans="1:10" ht="12" customHeight="1" thickBot="1">
      <c r="A152" s="16" t="s">
        <v>15</v>
      </c>
      <c r="B152" s="53" t="s">
        <v>382</v>
      </c>
      <c r="C152" s="360"/>
      <c r="D152" s="360"/>
      <c r="E152" s="501"/>
      <c r="F152" s="500"/>
      <c r="G152" s="366"/>
      <c r="H152" s="366"/>
      <c r="I152" s="362">
        <f t="shared" si="28"/>
        <v>0</v>
      </c>
      <c r="J152" s="373">
        <f t="shared" si="29"/>
        <v>0</v>
      </c>
    </row>
    <row r="153" spans="1:11" ht="15" customHeight="1" thickBot="1">
      <c r="A153" s="16" t="s">
        <v>16</v>
      </c>
      <c r="B153" s="53" t="s">
        <v>384</v>
      </c>
      <c r="C153" s="361">
        <f>+C129+C133+C140+C145+C151+C152</f>
        <v>0</v>
      </c>
      <c r="D153" s="361">
        <f>+D129+D133+D140+D145+D151+D152</f>
        <v>21077539</v>
      </c>
      <c r="E153" s="361">
        <f>+E129+E133+E140+E145+E151+E152</f>
        <v>21077539</v>
      </c>
      <c r="F153" s="367"/>
      <c r="G153" s="367">
        <f>+G129+G133+G140+G145+G151+G152</f>
        <v>0</v>
      </c>
      <c r="H153" s="367">
        <f>+H129+H133+H140+H145+H151+H152</f>
        <v>0</v>
      </c>
      <c r="I153" s="362">
        <f t="shared" si="28"/>
        <v>0</v>
      </c>
      <c r="J153" s="373">
        <f t="shared" si="29"/>
        <v>0</v>
      </c>
      <c r="K153" s="252"/>
    </row>
    <row r="154" spans="1:10" s="192" customFormat="1" ht="12.75" customHeight="1" thickBot="1">
      <c r="A154" s="116" t="s">
        <v>17</v>
      </c>
      <c r="B154" s="253" t="s">
        <v>383</v>
      </c>
      <c r="C154" s="361">
        <f>+C128+C153</f>
        <v>286919384</v>
      </c>
      <c r="D154" s="361">
        <f>+D128+D153</f>
        <v>34402981</v>
      </c>
      <c r="E154" s="361">
        <f>+E128+E153</f>
        <v>321322365</v>
      </c>
      <c r="F154" s="367">
        <f>+F128+F153+F140+F133</f>
        <v>153471188</v>
      </c>
      <c r="G154" s="367">
        <f>+G128+G153+G140+G133</f>
        <v>61142549</v>
      </c>
      <c r="H154" s="367">
        <f>+H128+H153+H140+H133</f>
        <v>106708628</v>
      </c>
      <c r="I154" s="367">
        <f>+I128+I153+I140+I133</f>
        <v>321322365</v>
      </c>
      <c r="J154" s="373">
        <f t="shared" si="29"/>
        <v>34402981</v>
      </c>
    </row>
    <row r="155" ht="7.5" customHeight="1"/>
    <row r="156" spans="1:5" ht="11.25">
      <c r="A156" s="631" t="s">
        <v>287</v>
      </c>
      <c r="B156" s="631"/>
      <c r="C156" s="631"/>
      <c r="D156" s="403"/>
      <c r="E156" s="403"/>
    </row>
    <row r="157" spans="1:5" ht="15" customHeight="1" thickBot="1">
      <c r="A157" s="629" t="s">
        <v>98</v>
      </c>
      <c r="B157" s="629"/>
      <c r="C157" s="246" t="s">
        <v>573</v>
      </c>
      <c r="D157" s="404"/>
      <c r="E157" s="404"/>
    </row>
    <row r="158" spans="1:6" ht="13.5" customHeight="1" thickBot="1">
      <c r="A158" s="16">
        <v>1</v>
      </c>
      <c r="B158" s="21" t="s">
        <v>385</v>
      </c>
      <c r="C158" s="117">
        <f>+C62-C128</f>
        <v>-61379419</v>
      </c>
      <c r="D158" s="249"/>
      <c r="E158" s="249"/>
      <c r="F158" s="255"/>
    </row>
    <row r="159" spans="1:5" ht="27.75" customHeight="1" thickBot="1">
      <c r="A159" s="16" t="s">
        <v>8</v>
      </c>
      <c r="B159" s="385" t="s">
        <v>391</v>
      </c>
      <c r="C159" s="117">
        <f>+C86-C153</f>
        <v>61379419</v>
      </c>
      <c r="D159" s="249"/>
      <c r="E159" s="249"/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0" r:id="rId1"/>
  <headerFooter alignWithMargins="0">
    <oddHeader>&amp;C&amp;"Times New Roman CE,Félkövér"&amp;12
KUNSZÁLLÁS Önkormányzat
2015. ÉVI KÖLTSÉGVETÉSÉNEK ÖSSZEVONT MÉRLEGE&amp;10
&amp;R&amp;"Times New Roman CE,Félkövér dőlt"&amp;11 1.1. melléklet a ........./2015. (.......) önkormányzati rendelethez</oddHeader>
  </headerFooter>
  <rowBreaks count="1" manualBreakCount="1">
    <brk id="87" max="7" man="1"/>
  </rowBreaks>
  <colBreaks count="1" manualBreakCount="1">
    <brk id="9" max="1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SheetLayoutView="100" workbookViewId="0" topLeftCell="A1">
      <selection activeCell="G40" sqref="G40"/>
    </sheetView>
  </sheetViews>
  <sheetFormatPr defaultColWidth="9.00390625" defaultRowHeight="12.75"/>
  <cols>
    <col min="1" max="1" width="6.875" style="35" customWidth="1"/>
    <col min="2" max="2" width="55.125" style="74" customWidth="1"/>
    <col min="3" max="5" width="16.375" style="35" customWidth="1"/>
    <col min="6" max="6" width="55.125" style="35" customWidth="1"/>
    <col min="7" max="9" width="16.375" style="35" customWidth="1"/>
    <col min="10" max="10" width="4.875" style="35" customWidth="1"/>
    <col min="11" max="16384" width="9.375" style="35" customWidth="1"/>
  </cols>
  <sheetData>
    <row r="1" spans="2:10" ht="39.75" customHeight="1">
      <c r="B1" s="130" t="s">
        <v>102</v>
      </c>
      <c r="C1" s="131"/>
      <c r="D1" s="131"/>
      <c r="E1" s="131"/>
      <c r="F1" s="131"/>
      <c r="G1" s="131"/>
      <c r="H1" s="131"/>
      <c r="I1" s="131"/>
      <c r="J1" s="634" t="str">
        <f>+CONCATENATE("2.1. melléklet a ………../",LEFT(ÖSSZEFÜGGÉSEK!A5,4),". (……….) önkormányzati rendelethez")</f>
        <v>2.1. melléklet a ………../2017. (……….) önkormányzati rendelethez</v>
      </c>
    </row>
    <row r="2" spans="7:10" ht="14.25" thickBot="1">
      <c r="G2" s="132" t="s">
        <v>573</v>
      </c>
      <c r="H2" s="132"/>
      <c r="I2" s="132"/>
      <c r="J2" s="634"/>
    </row>
    <row r="3" spans="1:10" ht="18" customHeight="1" thickBot="1">
      <c r="A3" s="632" t="s">
        <v>55</v>
      </c>
      <c r="B3" s="133" t="s">
        <v>45</v>
      </c>
      <c r="C3" s="134"/>
      <c r="D3" s="415"/>
      <c r="E3" s="415"/>
      <c r="F3" s="424" t="s">
        <v>46</v>
      </c>
      <c r="G3" s="488"/>
      <c r="H3" s="489"/>
      <c r="I3" s="490"/>
      <c r="J3" s="634"/>
    </row>
    <row r="4" spans="1:10" s="135" customFormat="1" ht="35.25" customHeight="1" thickBot="1">
      <c r="A4" s="633"/>
      <c r="B4" s="75" t="s">
        <v>48</v>
      </c>
      <c r="C4" s="76" t="str">
        <f>+'1.1.sz.mell.'!C3</f>
        <v>2017. évi előirányzat</v>
      </c>
      <c r="D4" s="416" t="s">
        <v>567</v>
      </c>
      <c r="E4" s="454" t="s">
        <v>575</v>
      </c>
      <c r="F4" s="425" t="s">
        <v>48</v>
      </c>
      <c r="G4" s="75" t="str">
        <f>+C4</f>
        <v>2017. évi előirányzat</v>
      </c>
      <c r="H4" s="416" t="s">
        <v>567</v>
      </c>
      <c r="I4" s="476" t="s">
        <v>575</v>
      </c>
      <c r="J4" s="634"/>
    </row>
    <row r="5" spans="1:10" s="140" customFormat="1" ht="12" customHeight="1" thickBot="1">
      <c r="A5" s="136" t="s">
        <v>404</v>
      </c>
      <c r="B5" s="137" t="s">
        <v>405</v>
      </c>
      <c r="C5" s="138" t="s">
        <v>406</v>
      </c>
      <c r="D5" s="417"/>
      <c r="E5" s="417"/>
      <c r="F5" s="426" t="s">
        <v>408</v>
      </c>
      <c r="G5" s="137" t="s">
        <v>407</v>
      </c>
      <c r="H5" s="138"/>
      <c r="I5" s="139"/>
      <c r="J5" s="634"/>
    </row>
    <row r="6" spans="1:10" ht="12.75" customHeight="1">
      <c r="A6" s="141" t="s">
        <v>7</v>
      </c>
      <c r="B6" s="142" t="s">
        <v>288</v>
      </c>
      <c r="C6" s="120">
        <v>113629965</v>
      </c>
      <c r="D6" s="418">
        <v>1244141</v>
      </c>
      <c r="E6" s="418">
        <f>C6+D6</f>
        <v>114874106</v>
      </c>
      <c r="F6" s="427" t="s">
        <v>49</v>
      </c>
      <c r="G6" s="491">
        <v>116461066</v>
      </c>
      <c r="H6" s="120">
        <v>4254403</v>
      </c>
      <c r="I6" s="126">
        <f>G6+H6</f>
        <v>120715469</v>
      </c>
      <c r="J6" s="634"/>
    </row>
    <row r="7" spans="1:10" ht="12.75" customHeight="1">
      <c r="A7" s="143" t="s">
        <v>8</v>
      </c>
      <c r="B7" s="144" t="s">
        <v>289</v>
      </c>
      <c r="C7" s="121">
        <v>11604000</v>
      </c>
      <c r="D7" s="419">
        <v>1921984</v>
      </c>
      <c r="E7" s="418">
        <f aca="true" t="shared" si="0" ref="E7:E13">C7+D7</f>
        <v>13525984</v>
      </c>
      <c r="F7" s="428" t="s">
        <v>118</v>
      </c>
      <c r="G7" s="432">
        <v>36101501</v>
      </c>
      <c r="H7" s="185">
        <v>825294</v>
      </c>
      <c r="I7" s="126">
        <f aca="true" t="shared" si="1" ref="I7:I12">G7+H7</f>
        <v>36926795</v>
      </c>
      <c r="J7" s="634"/>
    </row>
    <row r="8" spans="1:10" ht="12.75" customHeight="1">
      <c r="A8" s="143" t="s">
        <v>9</v>
      </c>
      <c r="B8" s="144" t="s">
        <v>310</v>
      </c>
      <c r="C8" s="121"/>
      <c r="D8" s="419"/>
      <c r="E8" s="418">
        <f t="shared" si="0"/>
        <v>0</v>
      </c>
      <c r="F8" s="428" t="s">
        <v>144</v>
      </c>
      <c r="G8" s="432">
        <v>99083331</v>
      </c>
      <c r="H8" s="185">
        <v>2385168</v>
      </c>
      <c r="I8" s="126">
        <f t="shared" si="1"/>
        <v>101468499</v>
      </c>
      <c r="J8" s="634"/>
    </row>
    <row r="9" spans="1:10" ht="12.75" customHeight="1">
      <c r="A9" s="143" t="s">
        <v>10</v>
      </c>
      <c r="B9" s="144" t="s">
        <v>109</v>
      </c>
      <c r="C9" s="121">
        <v>77700000</v>
      </c>
      <c r="D9" s="419"/>
      <c r="E9" s="418">
        <f t="shared" si="0"/>
        <v>77700000</v>
      </c>
      <c r="F9" s="428" t="s">
        <v>119</v>
      </c>
      <c r="G9" s="432">
        <v>3000000</v>
      </c>
      <c r="H9" s="185"/>
      <c r="I9" s="126">
        <f t="shared" si="1"/>
        <v>3000000</v>
      </c>
      <c r="J9" s="634"/>
    </row>
    <row r="10" spans="1:10" ht="12.75" customHeight="1">
      <c r="A10" s="143" t="s">
        <v>11</v>
      </c>
      <c r="B10" s="145" t="s">
        <v>332</v>
      </c>
      <c r="C10" s="121">
        <v>22606000</v>
      </c>
      <c r="D10" s="419"/>
      <c r="E10" s="418">
        <f t="shared" si="0"/>
        <v>22606000</v>
      </c>
      <c r="F10" s="428" t="s">
        <v>120</v>
      </c>
      <c r="G10" s="432">
        <v>2000000</v>
      </c>
      <c r="H10" s="185">
        <v>1360577</v>
      </c>
      <c r="I10" s="126">
        <f t="shared" si="1"/>
        <v>3360577</v>
      </c>
      <c r="J10" s="634"/>
    </row>
    <row r="11" spans="1:10" ht="12.75" customHeight="1">
      <c r="A11" s="143" t="s">
        <v>12</v>
      </c>
      <c r="B11" s="144" t="s">
        <v>290</v>
      </c>
      <c r="C11" s="121"/>
      <c r="D11" s="121"/>
      <c r="E11" s="418">
        <f t="shared" si="0"/>
        <v>0</v>
      </c>
      <c r="F11" s="453" t="s">
        <v>39</v>
      </c>
      <c r="G11" s="432"/>
      <c r="H11" s="121"/>
      <c r="I11" s="126">
        <f t="shared" si="1"/>
        <v>0</v>
      </c>
      <c r="J11" s="634"/>
    </row>
    <row r="12" spans="1:10" ht="12.75" customHeight="1">
      <c r="A12" s="143" t="s">
        <v>13</v>
      </c>
      <c r="B12" s="144" t="s">
        <v>392</v>
      </c>
      <c r="C12" s="121"/>
      <c r="D12" s="419"/>
      <c r="E12" s="418">
        <f t="shared" si="0"/>
        <v>0</v>
      </c>
      <c r="F12" s="429"/>
      <c r="G12" s="432"/>
      <c r="H12" s="121"/>
      <c r="I12" s="126">
        <f t="shared" si="1"/>
        <v>0</v>
      </c>
      <c r="J12" s="634"/>
    </row>
    <row r="13" spans="1:10" ht="12.75" customHeight="1">
      <c r="A13" s="143" t="s">
        <v>14</v>
      </c>
      <c r="B13" s="31"/>
      <c r="C13" s="121"/>
      <c r="D13" s="121"/>
      <c r="E13" s="418">
        <f t="shared" si="0"/>
        <v>0</v>
      </c>
      <c r="F13" s="455"/>
      <c r="G13" s="432"/>
      <c r="H13" s="121"/>
      <c r="I13" s="127"/>
      <c r="J13" s="634"/>
    </row>
    <row r="14" spans="1:10" ht="12.75" customHeight="1">
      <c r="A14" s="143" t="s">
        <v>15</v>
      </c>
      <c r="B14" s="203"/>
      <c r="C14" s="121"/>
      <c r="D14" s="121"/>
      <c r="E14" s="121"/>
      <c r="F14" s="455"/>
      <c r="G14" s="432"/>
      <c r="H14" s="121"/>
      <c r="I14" s="127"/>
      <c r="J14" s="634"/>
    </row>
    <row r="15" spans="1:10" ht="12.75" customHeight="1">
      <c r="A15" s="143" t="s">
        <v>16</v>
      </c>
      <c r="B15" s="31"/>
      <c r="C15" s="121"/>
      <c r="D15" s="419"/>
      <c r="E15" s="419"/>
      <c r="F15" s="429"/>
      <c r="G15" s="432"/>
      <c r="H15" s="121"/>
      <c r="I15" s="127"/>
      <c r="J15" s="634"/>
    </row>
    <row r="16" spans="1:10" ht="12.75" customHeight="1">
      <c r="A16" s="143" t="s">
        <v>17</v>
      </c>
      <c r="B16" s="31"/>
      <c r="C16" s="121"/>
      <c r="D16" s="419"/>
      <c r="E16" s="419"/>
      <c r="F16" s="429"/>
      <c r="G16" s="432"/>
      <c r="H16" s="121"/>
      <c r="I16" s="127"/>
      <c r="J16" s="634"/>
    </row>
    <row r="17" spans="1:10" ht="12.75" customHeight="1" thickBot="1">
      <c r="A17" s="143" t="s">
        <v>18</v>
      </c>
      <c r="B17" s="36"/>
      <c r="C17" s="123"/>
      <c r="D17" s="420"/>
      <c r="E17" s="420"/>
      <c r="F17" s="429"/>
      <c r="G17" s="492"/>
      <c r="H17" s="123"/>
      <c r="I17" s="128"/>
      <c r="J17" s="634"/>
    </row>
    <row r="18" spans="1:10" ht="15.75" customHeight="1" thickBot="1">
      <c r="A18" s="146" t="s">
        <v>19</v>
      </c>
      <c r="B18" s="54" t="s">
        <v>393</v>
      </c>
      <c r="C18" s="124">
        <f>SUM(C6:C17)</f>
        <v>225539965</v>
      </c>
      <c r="D18" s="461">
        <f>SUM(D6:D17)</f>
        <v>3166125</v>
      </c>
      <c r="E18" s="462">
        <f>SUM(E6:E17)</f>
        <v>228706090</v>
      </c>
      <c r="F18" s="430" t="s">
        <v>296</v>
      </c>
      <c r="G18" s="478">
        <f>SUM(G6:G17)</f>
        <v>256645898</v>
      </c>
      <c r="H18" s="478">
        <f>SUM(H6:H17)</f>
        <v>8825442</v>
      </c>
      <c r="I18" s="478">
        <f>SUM(I6:I17)</f>
        <v>265471340</v>
      </c>
      <c r="J18" s="634"/>
    </row>
    <row r="19" spans="1:10" ht="12.75" customHeight="1">
      <c r="A19" s="147" t="s">
        <v>20</v>
      </c>
      <c r="B19" s="148" t="s">
        <v>293</v>
      </c>
      <c r="C19" s="242">
        <f>+C20+C21+C22+C23</f>
        <v>0</v>
      </c>
      <c r="D19" s="421">
        <v>14236856</v>
      </c>
      <c r="E19" s="162">
        <f>C19+D19</f>
        <v>14236856</v>
      </c>
      <c r="F19" s="456" t="s">
        <v>126</v>
      </c>
      <c r="G19" s="493"/>
      <c r="H19" s="477"/>
      <c r="I19" s="41">
        <f>G19+H19</f>
        <v>0</v>
      </c>
      <c r="J19" s="634"/>
    </row>
    <row r="20" spans="1:10" ht="12.75" customHeight="1">
      <c r="A20" s="150" t="s">
        <v>21</v>
      </c>
      <c r="B20" s="149" t="s">
        <v>137</v>
      </c>
      <c r="C20" s="42"/>
      <c r="D20" s="59">
        <v>14236856</v>
      </c>
      <c r="E20" s="151">
        <f aca="true" t="shared" si="2" ref="E20:E28">C20+D20</f>
        <v>14236856</v>
      </c>
      <c r="F20" s="456" t="s">
        <v>295</v>
      </c>
      <c r="G20" s="433"/>
      <c r="H20" s="42"/>
      <c r="I20" s="41">
        <f aca="true" t="shared" si="3" ref="I20:I28">G20+H20</f>
        <v>0</v>
      </c>
      <c r="J20" s="634"/>
    </row>
    <row r="21" spans="1:10" ht="12.75" customHeight="1">
      <c r="A21" s="150" t="s">
        <v>22</v>
      </c>
      <c r="B21" s="149" t="s">
        <v>138</v>
      </c>
      <c r="C21" s="42"/>
      <c r="D21" s="59"/>
      <c r="E21" s="151">
        <f t="shared" si="2"/>
        <v>0</v>
      </c>
      <c r="F21" s="456" t="s">
        <v>100</v>
      </c>
      <c r="G21" s="433"/>
      <c r="H21" s="42"/>
      <c r="I21" s="41">
        <f t="shared" si="3"/>
        <v>0</v>
      </c>
      <c r="J21" s="634"/>
    </row>
    <row r="22" spans="1:10" ht="12.75" customHeight="1">
      <c r="A22" s="150" t="s">
        <v>23</v>
      </c>
      <c r="B22" s="149" t="s">
        <v>142</v>
      </c>
      <c r="C22" s="42"/>
      <c r="D22" s="59"/>
      <c r="E22" s="151">
        <f t="shared" si="2"/>
        <v>0</v>
      </c>
      <c r="F22" s="456" t="s">
        <v>101</v>
      </c>
      <c r="G22" s="433"/>
      <c r="H22" s="42"/>
      <c r="I22" s="41">
        <f t="shared" si="3"/>
        <v>0</v>
      </c>
      <c r="J22" s="634"/>
    </row>
    <row r="23" spans="1:10" ht="12.75" customHeight="1">
      <c r="A23" s="150" t="s">
        <v>24</v>
      </c>
      <c r="B23" s="149" t="s">
        <v>143</v>
      </c>
      <c r="C23" s="42"/>
      <c r="D23" s="422"/>
      <c r="E23" s="151">
        <f t="shared" si="2"/>
        <v>0</v>
      </c>
      <c r="F23" s="457" t="s">
        <v>145</v>
      </c>
      <c r="G23" s="433"/>
      <c r="H23" s="42"/>
      <c r="I23" s="41">
        <f t="shared" si="3"/>
        <v>0</v>
      </c>
      <c r="J23" s="634"/>
    </row>
    <row r="24" spans="1:10" ht="12.75" customHeight="1">
      <c r="A24" s="150" t="s">
        <v>25</v>
      </c>
      <c r="B24" s="149" t="s">
        <v>294</v>
      </c>
      <c r="C24" s="151">
        <v>31105933</v>
      </c>
      <c r="D24" s="151">
        <v>12500000</v>
      </c>
      <c r="E24" s="151">
        <f t="shared" si="2"/>
        <v>43605933</v>
      </c>
      <c r="F24" s="456" t="s">
        <v>127</v>
      </c>
      <c r="G24" s="433"/>
      <c r="H24" s="42">
        <v>17000000</v>
      </c>
      <c r="I24" s="41">
        <f t="shared" si="3"/>
        <v>17000000</v>
      </c>
      <c r="J24" s="634"/>
    </row>
    <row r="25" spans="1:10" ht="12.75" customHeight="1">
      <c r="A25" s="147" t="s">
        <v>26</v>
      </c>
      <c r="B25" s="148" t="s">
        <v>291</v>
      </c>
      <c r="C25" s="125"/>
      <c r="D25" s="422"/>
      <c r="E25" s="151">
        <f t="shared" si="2"/>
        <v>0</v>
      </c>
      <c r="F25" s="458" t="s">
        <v>375</v>
      </c>
      <c r="G25" s="433"/>
      <c r="H25" s="42"/>
      <c r="I25" s="41">
        <f t="shared" si="3"/>
        <v>0</v>
      </c>
      <c r="J25" s="634"/>
    </row>
    <row r="26" spans="1:10" ht="12.75" customHeight="1">
      <c r="A26" s="150" t="s">
        <v>27</v>
      </c>
      <c r="B26" s="149" t="s">
        <v>292</v>
      </c>
      <c r="C26" s="42">
        <v>31105933</v>
      </c>
      <c r="D26" s="59">
        <v>12500000</v>
      </c>
      <c r="E26" s="151">
        <f t="shared" si="2"/>
        <v>43605933</v>
      </c>
      <c r="F26" s="453" t="s">
        <v>381</v>
      </c>
      <c r="G26" s="433"/>
      <c r="H26" s="42"/>
      <c r="I26" s="41">
        <f t="shared" si="3"/>
        <v>0</v>
      </c>
      <c r="J26" s="634"/>
    </row>
    <row r="27" spans="1:10" ht="12.75" customHeight="1">
      <c r="A27" s="143" t="s">
        <v>28</v>
      </c>
      <c r="B27" s="149" t="s">
        <v>386</v>
      </c>
      <c r="C27" s="42"/>
      <c r="D27" s="59"/>
      <c r="E27" s="151">
        <f t="shared" si="2"/>
        <v>0</v>
      </c>
      <c r="F27" s="453" t="s">
        <v>382</v>
      </c>
      <c r="G27" s="433"/>
      <c r="H27" s="42"/>
      <c r="I27" s="41">
        <f t="shared" si="3"/>
        <v>0</v>
      </c>
      <c r="J27" s="634"/>
    </row>
    <row r="28" spans="1:10" ht="12.75" customHeight="1" thickBot="1">
      <c r="A28" s="183" t="s">
        <v>29</v>
      </c>
      <c r="B28" s="148" t="s">
        <v>249</v>
      </c>
      <c r="C28" s="125"/>
      <c r="D28" s="422"/>
      <c r="E28" s="463">
        <f t="shared" si="2"/>
        <v>0</v>
      </c>
      <c r="F28" s="459" t="s">
        <v>589</v>
      </c>
      <c r="G28" s="494"/>
      <c r="H28" s="479">
        <v>4077539</v>
      </c>
      <c r="I28" s="41">
        <f t="shared" si="3"/>
        <v>4077539</v>
      </c>
      <c r="J28" s="634"/>
    </row>
    <row r="29" spans="1:10" ht="19.5" customHeight="1" thickBot="1">
      <c r="A29" s="146" t="s">
        <v>30</v>
      </c>
      <c r="B29" s="54" t="s">
        <v>394</v>
      </c>
      <c r="C29" s="124">
        <f>+C19+C24+C27+C28</f>
        <v>31105933</v>
      </c>
      <c r="D29" s="124">
        <f>+D19+D24+D27+D28</f>
        <v>26736856</v>
      </c>
      <c r="E29" s="124">
        <f>+E19+E24+E27+E28</f>
        <v>57842789</v>
      </c>
      <c r="F29" s="430" t="s">
        <v>396</v>
      </c>
      <c r="G29" s="478">
        <f>SUM(G19:G28)</f>
        <v>0</v>
      </c>
      <c r="H29" s="478">
        <f>SUM(H19:H28)</f>
        <v>21077539</v>
      </c>
      <c r="I29" s="478">
        <f>SUM(I19:I28)</f>
        <v>21077539</v>
      </c>
      <c r="J29" s="634"/>
    </row>
    <row r="30" spans="1:10" ht="13.5" thickBot="1">
      <c r="A30" s="146" t="s">
        <v>31</v>
      </c>
      <c r="B30" s="152" t="s">
        <v>395</v>
      </c>
      <c r="C30" s="153">
        <f>+C18+C29</f>
        <v>256645898</v>
      </c>
      <c r="D30" s="153">
        <f>+D18+D29</f>
        <v>29902981</v>
      </c>
      <c r="E30" s="153">
        <f>+E18+E29</f>
        <v>286548879</v>
      </c>
      <c r="F30" s="431" t="s">
        <v>397</v>
      </c>
      <c r="G30" s="480">
        <f>+G18+G29</f>
        <v>256645898</v>
      </c>
      <c r="H30" s="480">
        <f>+H18+H29</f>
        <v>29902981</v>
      </c>
      <c r="I30" s="480">
        <f>+I18+I29</f>
        <v>286548879</v>
      </c>
      <c r="J30" s="634"/>
    </row>
    <row r="31" spans="1:10" ht="13.5" thickBot="1">
      <c r="A31" s="146" t="s">
        <v>32</v>
      </c>
      <c r="B31" s="152" t="s">
        <v>104</v>
      </c>
      <c r="C31" s="153">
        <f>IF(C18-G18&lt;0,G18-C18,"-")</f>
        <v>31105933</v>
      </c>
      <c r="D31" s="153">
        <f>IF(D18-H18&lt;0,H18-D18,"-")</f>
        <v>5659317</v>
      </c>
      <c r="E31" s="153">
        <f>IF(E18-I18&lt;0,I18-E18,"-")</f>
        <v>36765250</v>
      </c>
      <c r="F31" s="431" t="s">
        <v>105</v>
      </c>
      <c r="G31" s="480" t="str">
        <f>IF(C18-G18&gt;0,C18-G18,"-")</f>
        <v>-</v>
      </c>
      <c r="H31" s="480" t="str">
        <f>IF(D18-H18&gt;0,D18-H18,"-")</f>
        <v>-</v>
      </c>
      <c r="I31" s="480" t="str">
        <f>IF(E18-I18&gt;0,E18-I18,"-")</f>
        <v>-</v>
      </c>
      <c r="J31" s="634"/>
    </row>
    <row r="32" spans="1:10" ht="13.5" thickBot="1">
      <c r="A32" s="146" t="s">
        <v>33</v>
      </c>
      <c r="B32" s="152" t="s">
        <v>146</v>
      </c>
      <c r="C32" s="153" t="str">
        <f>IF(C18+C29-G30&lt;0,G30-(C18+C29),"-")</f>
        <v>-</v>
      </c>
      <c r="D32" s="153" t="str">
        <f>IF(D18+D29-H30&lt;0,H30-(D18+D29),"-")</f>
        <v>-</v>
      </c>
      <c r="E32" s="153" t="str">
        <f>IF(E18+E29-I30&lt;0,I30-(E18+E29),"-")</f>
        <v>-</v>
      </c>
      <c r="F32" s="431" t="s">
        <v>147</v>
      </c>
      <c r="G32" s="482" t="str">
        <f>IF(C18+C29-G30&gt;0,C18+C29-G30,"-")</f>
        <v>-</v>
      </c>
      <c r="H32" s="482" t="str">
        <f>IF(D18+D29-H30&gt;0,D18+D29-H30,"-")</f>
        <v>-</v>
      </c>
      <c r="I32" s="482" t="str">
        <f>IF(E18+E29-I30&gt;0,E18+E29-I30,"-")</f>
        <v>-</v>
      </c>
      <c r="J32" s="634"/>
    </row>
    <row r="33" spans="2:6" ht="18.75">
      <c r="B33" s="635"/>
      <c r="C33" s="635"/>
      <c r="D33" s="635"/>
      <c r="E33" s="635"/>
      <c r="F33" s="635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A1">
      <selection activeCell="D23" sqref="D23"/>
    </sheetView>
  </sheetViews>
  <sheetFormatPr defaultColWidth="9.00390625" defaultRowHeight="12.75"/>
  <cols>
    <col min="1" max="1" width="6.875" style="35" customWidth="1"/>
    <col min="2" max="2" width="55.125" style="74" customWidth="1"/>
    <col min="3" max="5" width="16.375" style="35" customWidth="1"/>
    <col min="6" max="6" width="55.125" style="35" customWidth="1"/>
    <col min="7" max="9" width="16.375" style="35" customWidth="1"/>
    <col min="10" max="10" width="4.875" style="35" customWidth="1"/>
    <col min="11" max="16384" width="9.375" style="35" customWidth="1"/>
  </cols>
  <sheetData>
    <row r="1" spans="2:10" ht="31.5">
      <c r="B1" s="130" t="s">
        <v>103</v>
      </c>
      <c r="C1" s="131"/>
      <c r="D1" s="131"/>
      <c r="E1" s="131"/>
      <c r="F1" s="131"/>
      <c r="G1" s="131"/>
      <c r="H1" s="131"/>
      <c r="I1" s="131"/>
      <c r="J1" s="634" t="str">
        <f>+CONCATENATE("2.2. melléklet a ………../",LEFT(ÖSSZEFÜGGÉSEK!A5,4),". (……….) önkormányzati rendelethez")</f>
        <v>2.2. melléklet a ………../2017. (……….) önkormányzati rendelethez</v>
      </c>
    </row>
    <row r="2" spans="7:10" ht="14.25" thickBot="1">
      <c r="G2" s="132" t="s">
        <v>573</v>
      </c>
      <c r="H2" s="132"/>
      <c r="I2" s="132"/>
      <c r="J2" s="634"/>
    </row>
    <row r="3" spans="1:10" ht="13.5" thickBot="1">
      <c r="A3" s="636" t="s">
        <v>55</v>
      </c>
      <c r="B3" s="133" t="s">
        <v>45</v>
      </c>
      <c r="C3" s="134"/>
      <c r="D3" s="415"/>
      <c r="E3" s="415"/>
      <c r="F3" s="133" t="s">
        <v>46</v>
      </c>
      <c r="G3" s="470"/>
      <c r="H3" s="475"/>
      <c r="I3" s="475"/>
      <c r="J3" s="634"/>
    </row>
    <row r="4" spans="1:10" s="135" customFormat="1" ht="24.75" thickBot="1">
      <c r="A4" s="637"/>
      <c r="B4" s="75" t="s">
        <v>48</v>
      </c>
      <c r="C4" s="76" t="str">
        <f>+'2.1.sz.mell  '!C4</f>
        <v>2017. évi előirányzat</v>
      </c>
      <c r="D4" s="416" t="s">
        <v>567</v>
      </c>
      <c r="E4" s="454" t="s">
        <v>575</v>
      </c>
      <c r="F4" s="75" t="s">
        <v>48</v>
      </c>
      <c r="G4" s="434" t="str">
        <f>+'2.1.sz.mell  '!C4</f>
        <v>2017. évi előirányzat</v>
      </c>
      <c r="H4" s="75" t="s">
        <v>567</v>
      </c>
      <c r="I4" s="476" t="s">
        <v>575</v>
      </c>
      <c r="J4" s="634"/>
    </row>
    <row r="5" spans="1:10" s="135" customFormat="1" ht="13.5" thickBot="1">
      <c r="A5" s="136" t="s">
        <v>404</v>
      </c>
      <c r="B5" s="137" t="s">
        <v>405</v>
      </c>
      <c r="C5" s="138" t="s">
        <v>406</v>
      </c>
      <c r="D5" s="417"/>
      <c r="E5" s="417"/>
      <c r="F5" s="137" t="s">
        <v>408</v>
      </c>
      <c r="G5" s="471" t="s">
        <v>407</v>
      </c>
      <c r="H5" s="137"/>
      <c r="I5" s="139"/>
      <c r="J5" s="634"/>
    </row>
    <row r="6" spans="1:10" ht="12.75" customHeight="1">
      <c r="A6" s="141" t="s">
        <v>7</v>
      </c>
      <c r="B6" s="142" t="s">
        <v>297</v>
      </c>
      <c r="C6" s="120"/>
      <c r="D6" s="418"/>
      <c r="E6" s="418"/>
      <c r="F6" s="142" t="s">
        <v>139</v>
      </c>
      <c r="G6" s="472">
        <v>30273486</v>
      </c>
      <c r="H6" s="120">
        <v>-3236155</v>
      </c>
      <c r="I6" s="120">
        <f>G6+H6</f>
        <v>27037331</v>
      </c>
      <c r="J6" s="634"/>
    </row>
    <row r="7" spans="1:10" ht="12.75">
      <c r="A7" s="143" t="s">
        <v>8</v>
      </c>
      <c r="B7" s="144" t="s">
        <v>298</v>
      </c>
      <c r="C7" s="121"/>
      <c r="D7" s="419"/>
      <c r="E7" s="419"/>
      <c r="F7" s="144" t="s">
        <v>303</v>
      </c>
      <c r="G7" s="122"/>
      <c r="H7" s="121"/>
      <c r="I7" s="120">
        <f aca="true" t="shared" si="0" ref="I7:I12">G7+H7</f>
        <v>0</v>
      </c>
      <c r="J7" s="634"/>
    </row>
    <row r="8" spans="1:10" ht="12.75" customHeight="1">
      <c r="A8" s="143" t="s">
        <v>9</v>
      </c>
      <c r="B8" s="144" t="s">
        <v>2</v>
      </c>
      <c r="C8" s="121"/>
      <c r="D8" s="419"/>
      <c r="E8" s="419"/>
      <c r="F8" s="144" t="s">
        <v>122</v>
      </c>
      <c r="G8" s="122">
        <v>0</v>
      </c>
      <c r="H8" s="121">
        <v>7736155</v>
      </c>
      <c r="I8" s="120">
        <f t="shared" si="0"/>
        <v>7736155</v>
      </c>
      <c r="J8" s="634"/>
    </row>
    <row r="9" spans="1:10" ht="12.75" customHeight="1">
      <c r="A9" s="143" t="s">
        <v>10</v>
      </c>
      <c r="B9" s="144" t="s">
        <v>299</v>
      </c>
      <c r="C9" s="121"/>
      <c r="D9" s="419"/>
      <c r="E9" s="419"/>
      <c r="F9" s="144" t="s">
        <v>304</v>
      </c>
      <c r="G9" s="122"/>
      <c r="H9" s="121"/>
      <c r="I9" s="120">
        <f t="shared" si="0"/>
        <v>0</v>
      </c>
      <c r="J9" s="634"/>
    </row>
    <row r="10" spans="1:10" ht="12.75" customHeight="1">
      <c r="A10" s="143" t="s">
        <v>11</v>
      </c>
      <c r="B10" s="144" t="s">
        <v>300</v>
      </c>
      <c r="C10" s="121"/>
      <c r="D10" s="419"/>
      <c r="E10" s="419"/>
      <c r="F10" s="144" t="s">
        <v>141</v>
      </c>
      <c r="G10" s="122"/>
      <c r="H10" s="121"/>
      <c r="I10" s="120">
        <f t="shared" si="0"/>
        <v>0</v>
      </c>
      <c r="J10" s="634"/>
    </row>
    <row r="11" spans="1:10" ht="12.75" customHeight="1">
      <c r="A11" s="143" t="s">
        <v>12</v>
      </c>
      <c r="B11" s="144" t="s">
        <v>301</v>
      </c>
      <c r="C11" s="121"/>
      <c r="D11" s="121"/>
      <c r="E11" s="121"/>
      <c r="F11" s="466"/>
      <c r="G11" s="122"/>
      <c r="H11" s="121"/>
      <c r="I11" s="120">
        <f t="shared" si="0"/>
        <v>0</v>
      </c>
      <c r="J11" s="634"/>
    </row>
    <row r="12" spans="1:10" ht="12.75" customHeight="1">
      <c r="A12" s="143" t="s">
        <v>13</v>
      </c>
      <c r="B12" s="31"/>
      <c r="C12" s="121"/>
      <c r="D12" s="121"/>
      <c r="E12" s="121"/>
      <c r="F12" s="466"/>
      <c r="G12" s="122"/>
      <c r="H12" s="121"/>
      <c r="I12" s="120">
        <f t="shared" si="0"/>
        <v>0</v>
      </c>
      <c r="J12" s="634"/>
    </row>
    <row r="13" spans="1:10" ht="12.75" customHeight="1">
      <c r="A13" s="143" t="s">
        <v>14</v>
      </c>
      <c r="B13" s="31"/>
      <c r="C13" s="121"/>
      <c r="D13" s="121"/>
      <c r="E13" s="121"/>
      <c r="F13" s="467"/>
      <c r="G13" s="122"/>
      <c r="H13" s="121"/>
      <c r="I13" s="121"/>
      <c r="J13" s="634"/>
    </row>
    <row r="14" spans="1:10" ht="12.75" customHeight="1">
      <c r="A14" s="143" t="s">
        <v>15</v>
      </c>
      <c r="B14" s="204"/>
      <c r="C14" s="121"/>
      <c r="D14" s="121"/>
      <c r="E14" s="121"/>
      <c r="F14" s="466"/>
      <c r="G14" s="122"/>
      <c r="H14" s="121"/>
      <c r="I14" s="121"/>
      <c r="J14" s="634"/>
    </row>
    <row r="15" spans="1:10" ht="12.75">
      <c r="A15" s="143" t="s">
        <v>16</v>
      </c>
      <c r="B15" s="31"/>
      <c r="C15" s="121"/>
      <c r="D15" s="121"/>
      <c r="E15" s="121"/>
      <c r="F15" s="466"/>
      <c r="G15" s="122"/>
      <c r="H15" s="121"/>
      <c r="I15" s="121"/>
      <c r="J15" s="634"/>
    </row>
    <row r="16" spans="1:10" ht="12.75" customHeight="1" thickBot="1">
      <c r="A16" s="183" t="s">
        <v>17</v>
      </c>
      <c r="B16" s="205"/>
      <c r="C16" s="121"/>
      <c r="D16" s="121"/>
      <c r="E16" s="121"/>
      <c r="F16" s="468" t="s">
        <v>39</v>
      </c>
      <c r="G16" s="184"/>
      <c r="H16" s="123"/>
      <c r="I16" s="123"/>
      <c r="J16" s="634"/>
    </row>
    <row r="17" spans="1:10" ht="15.75" customHeight="1" thickBot="1">
      <c r="A17" s="146" t="s">
        <v>18</v>
      </c>
      <c r="B17" s="54" t="s">
        <v>311</v>
      </c>
      <c r="C17" s="469">
        <f>+C6+C8+C9+C11+C12+C13+C14+C15+C16</f>
        <v>0</v>
      </c>
      <c r="D17" s="460"/>
      <c r="E17" s="460"/>
      <c r="F17" s="54" t="s">
        <v>312</v>
      </c>
      <c r="G17" s="461">
        <f>+G6+G8+G10+G11+G12+G13+G14+G15+G16</f>
        <v>30273486</v>
      </c>
      <c r="H17" s="461">
        <f>+H6+H8+H10+H11+H12+H13+H14+H15+H16</f>
        <v>4500000</v>
      </c>
      <c r="I17" s="461">
        <f>+I6+I8+I10+I11+I12+I13+I14+I15+I16</f>
        <v>34773486</v>
      </c>
      <c r="J17" s="634"/>
    </row>
    <row r="18" spans="1:10" ht="12.75" customHeight="1">
      <c r="A18" s="141" t="s">
        <v>19</v>
      </c>
      <c r="B18" s="155" t="s">
        <v>159</v>
      </c>
      <c r="C18" s="162">
        <f>+C19+C20+C21+C22+C23</f>
        <v>30273486</v>
      </c>
      <c r="D18" s="162">
        <f>+D19+D20+D21+D22+D23</f>
        <v>4500000</v>
      </c>
      <c r="E18" s="162">
        <f>D18+C18</f>
        <v>34773486</v>
      </c>
      <c r="F18" s="149" t="s">
        <v>126</v>
      </c>
      <c r="G18" s="473"/>
      <c r="H18" s="477"/>
      <c r="I18" s="477"/>
      <c r="J18" s="634"/>
    </row>
    <row r="19" spans="1:10" ht="12.75" customHeight="1">
      <c r="A19" s="143" t="s">
        <v>20</v>
      </c>
      <c r="B19" s="156" t="s">
        <v>148</v>
      </c>
      <c r="C19" s="42"/>
      <c r="D19" s="59"/>
      <c r="E19" s="162">
        <f aca="true" t="shared" si="1" ref="E19:E26">D19+C19</f>
        <v>0</v>
      </c>
      <c r="F19" s="149" t="s">
        <v>129</v>
      </c>
      <c r="G19" s="474"/>
      <c r="H19" s="42"/>
      <c r="I19" s="42"/>
      <c r="J19" s="634"/>
    </row>
    <row r="20" spans="1:10" ht="12.75" customHeight="1">
      <c r="A20" s="141" t="s">
        <v>21</v>
      </c>
      <c r="B20" s="156" t="s">
        <v>149</v>
      </c>
      <c r="C20" s="42"/>
      <c r="D20" s="59"/>
      <c r="E20" s="162">
        <f t="shared" si="1"/>
        <v>0</v>
      </c>
      <c r="F20" s="149" t="s">
        <v>100</v>
      </c>
      <c r="G20" s="474"/>
      <c r="H20" s="42"/>
      <c r="I20" s="42"/>
      <c r="J20" s="634"/>
    </row>
    <row r="21" spans="1:10" ht="12.75" customHeight="1">
      <c r="A21" s="143" t="s">
        <v>22</v>
      </c>
      <c r="B21" s="156" t="s">
        <v>150</v>
      </c>
      <c r="C21" s="42"/>
      <c r="D21" s="59"/>
      <c r="E21" s="162">
        <f t="shared" si="1"/>
        <v>0</v>
      </c>
      <c r="F21" s="149" t="s">
        <v>101</v>
      </c>
      <c r="G21" s="474"/>
      <c r="H21" s="42"/>
      <c r="I21" s="42"/>
      <c r="J21" s="634"/>
    </row>
    <row r="22" spans="1:10" ht="12.75" customHeight="1">
      <c r="A22" s="141" t="s">
        <v>23</v>
      </c>
      <c r="B22" s="156" t="s">
        <v>151</v>
      </c>
      <c r="C22" s="42">
        <v>30273486</v>
      </c>
      <c r="D22" s="422">
        <v>4500000</v>
      </c>
      <c r="E22" s="162">
        <f t="shared" si="1"/>
        <v>34773486</v>
      </c>
      <c r="F22" s="148" t="s">
        <v>145</v>
      </c>
      <c r="G22" s="474"/>
      <c r="H22" s="42"/>
      <c r="I22" s="42"/>
      <c r="J22" s="634"/>
    </row>
    <row r="23" spans="1:10" ht="12.75" customHeight="1">
      <c r="A23" s="143" t="s">
        <v>24</v>
      </c>
      <c r="B23" s="157" t="s">
        <v>152</v>
      </c>
      <c r="C23" s="42"/>
      <c r="D23" s="59"/>
      <c r="E23" s="162">
        <f t="shared" si="1"/>
        <v>0</v>
      </c>
      <c r="F23" s="149" t="s">
        <v>130</v>
      </c>
      <c r="G23" s="474"/>
      <c r="H23" s="42"/>
      <c r="I23" s="42"/>
      <c r="J23" s="634"/>
    </row>
    <row r="24" spans="1:10" ht="12.75" customHeight="1">
      <c r="A24" s="141" t="s">
        <v>25</v>
      </c>
      <c r="B24" s="158" t="s">
        <v>153</v>
      </c>
      <c r="C24" s="151">
        <f>+C25+C26+C27+C28+C29</f>
        <v>0</v>
      </c>
      <c r="D24" s="464"/>
      <c r="E24" s="162">
        <f t="shared" si="1"/>
        <v>0</v>
      </c>
      <c r="F24" s="159" t="s">
        <v>128</v>
      </c>
      <c r="G24" s="474"/>
      <c r="H24" s="42"/>
      <c r="I24" s="42"/>
      <c r="J24" s="634"/>
    </row>
    <row r="25" spans="1:10" ht="12.75" customHeight="1">
      <c r="A25" s="143" t="s">
        <v>26</v>
      </c>
      <c r="B25" s="157" t="s">
        <v>154</v>
      </c>
      <c r="C25" s="42"/>
      <c r="D25" s="465"/>
      <c r="E25" s="162">
        <f t="shared" si="1"/>
        <v>0</v>
      </c>
      <c r="F25" s="159" t="s">
        <v>305</v>
      </c>
      <c r="G25" s="474"/>
      <c r="H25" s="42"/>
      <c r="I25" s="42"/>
      <c r="J25" s="634"/>
    </row>
    <row r="26" spans="1:10" ht="12.75" customHeight="1">
      <c r="A26" s="141" t="s">
        <v>27</v>
      </c>
      <c r="B26" s="157" t="s">
        <v>155</v>
      </c>
      <c r="C26" s="42"/>
      <c r="D26" s="465"/>
      <c r="E26" s="162">
        <f t="shared" si="1"/>
        <v>0</v>
      </c>
      <c r="F26" s="154"/>
      <c r="G26" s="474"/>
      <c r="H26" s="42"/>
      <c r="I26" s="42"/>
      <c r="J26" s="634"/>
    </row>
    <row r="27" spans="1:10" ht="12.75" customHeight="1">
      <c r="A27" s="143" t="s">
        <v>28</v>
      </c>
      <c r="B27" s="156" t="s">
        <v>156</v>
      </c>
      <c r="C27" s="42"/>
      <c r="D27" s="465"/>
      <c r="E27" s="465"/>
      <c r="F27" s="52"/>
      <c r="G27" s="474"/>
      <c r="H27" s="42"/>
      <c r="I27" s="42"/>
      <c r="J27" s="634"/>
    </row>
    <row r="28" spans="1:10" ht="12.75" customHeight="1">
      <c r="A28" s="141" t="s">
        <v>29</v>
      </c>
      <c r="B28" s="160" t="s">
        <v>157</v>
      </c>
      <c r="C28" s="42"/>
      <c r="D28" s="59"/>
      <c r="E28" s="59"/>
      <c r="F28" s="31"/>
      <c r="G28" s="474"/>
      <c r="H28" s="42"/>
      <c r="I28" s="42"/>
      <c r="J28" s="634"/>
    </row>
    <row r="29" spans="1:10" ht="12.75" customHeight="1" thickBot="1">
      <c r="A29" s="143" t="s">
        <v>30</v>
      </c>
      <c r="B29" s="161" t="s">
        <v>158</v>
      </c>
      <c r="C29" s="42"/>
      <c r="D29" s="465"/>
      <c r="E29" s="465"/>
      <c r="F29" s="52"/>
      <c r="G29" s="474"/>
      <c r="H29" s="479"/>
      <c r="I29" s="479"/>
      <c r="J29" s="634"/>
    </row>
    <row r="30" spans="1:10" ht="21.75" customHeight="1" thickBot="1">
      <c r="A30" s="146" t="s">
        <v>31</v>
      </c>
      <c r="B30" s="54" t="s">
        <v>302</v>
      </c>
      <c r="C30" s="461">
        <f>+C18+C24</f>
        <v>30273486</v>
      </c>
      <c r="D30" s="461">
        <f>+D18+D24</f>
        <v>4500000</v>
      </c>
      <c r="E30" s="461">
        <f>+E18+E24</f>
        <v>34773486</v>
      </c>
      <c r="F30" s="54" t="s">
        <v>306</v>
      </c>
      <c r="G30" s="461">
        <f>SUM(G18:G29)</f>
        <v>0</v>
      </c>
      <c r="H30" s="483"/>
      <c r="I30" s="484"/>
      <c r="J30" s="634"/>
    </row>
    <row r="31" spans="1:10" ht="13.5" thickBot="1">
      <c r="A31" s="146" t="s">
        <v>32</v>
      </c>
      <c r="B31" s="152" t="s">
        <v>307</v>
      </c>
      <c r="C31" s="153">
        <f>+C17+C30</f>
        <v>30273486</v>
      </c>
      <c r="D31" s="153">
        <f>+D17+D30</f>
        <v>4500000</v>
      </c>
      <c r="E31" s="153">
        <f>+E17+E30</f>
        <v>34773486</v>
      </c>
      <c r="F31" s="152" t="s">
        <v>308</v>
      </c>
      <c r="G31" s="423">
        <f>+G17+G30</f>
        <v>30273486</v>
      </c>
      <c r="H31" s="480">
        <f>+H17+H30</f>
        <v>4500000</v>
      </c>
      <c r="I31" s="481">
        <f>+I17+I30</f>
        <v>34773486</v>
      </c>
      <c r="J31" s="634"/>
    </row>
    <row r="32" spans="1:10" ht="13.5" thickBot="1">
      <c r="A32" s="146" t="s">
        <v>33</v>
      </c>
      <c r="B32" s="152" t="s">
        <v>104</v>
      </c>
      <c r="C32" s="153">
        <f>IF(C17-G17&lt;0,G17-C17,"-")</f>
        <v>30273486</v>
      </c>
      <c r="D32" s="153">
        <f>IF(D17-H17&lt;0,H17-D17,"-")</f>
        <v>4500000</v>
      </c>
      <c r="E32" s="153">
        <f>IF(E17-I17&lt;0,I17-E17,"-")</f>
        <v>34773486</v>
      </c>
      <c r="F32" s="152" t="s">
        <v>105</v>
      </c>
      <c r="G32" s="423" t="str">
        <f>IF(C17-G17&gt;0,C17-G17,"-")</f>
        <v>-</v>
      </c>
      <c r="H32" s="485"/>
      <c r="I32" s="486"/>
      <c r="J32" s="634"/>
    </row>
    <row r="33" spans="1:10" ht="13.5" thickBot="1">
      <c r="A33" s="146" t="s">
        <v>34</v>
      </c>
      <c r="B33" s="152" t="s">
        <v>146</v>
      </c>
      <c r="C33" s="153" t="str">
        <f>IF(C17+C30-G26&lt;0,G26-(C17+C30),"-")</f>
        <v>-</v>
      </c>
      <c r="D33" s="487"/>
      <c r="E33" s="423"/>
      <c r="F33" s="152" t="s">
        <v>147</v>
      </c>
      <c r="G33" s="423">
        <f>IF(C17+C30-G26&gt;0,C17+C30-G26,"-")</f>
        <v>30273486</v>
      </c>
      <c r="H33" s="480">
        <f>IF(D17+D30-H26&gt;0,D17+D30-H26,"-")</f>
        <v>4500000</v>
      </c>
      <c r="I33" s="481">
        <f>IF(E17+E30-I26&gt;0,E17+E30-I26,"-")</f>
        <v>34773486</v>
      </c>
      <c r="J33" s="634"/>
    </row>
  </sheetData>
  <sheetProtection/>
  <mergeCells count="2">
    <mergeCell ref="A3:A4"/>
    <mergeCell ref="J1:J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55" t="s">
        <v>96</v>
      </c>
      <c r="E1" s="58" t="s">
        <v>99</v>
      </c>
    </row>
    <row r="3" spans="1:5" ht="12.75">
      <c r="A3" s="60"/>
      <c r="B3" s="61"/>
      <c r="C3" s="60"/>
      <c r="D3" s="63"/>
      <c r="E3" s="61"/>
    </row>
    <row r="4" spans="1:5" ht="15.75">
      <c r="A4" s="45" t="str">
        <f>+ÖSSZEFÜGGÉSEK!A5</f>
        <v>2017. évi előirányzat BEVÉTELEK</v>
      </c>
      <c r="B4" s="62"/>
      <c r="C4" s="69"/>
      <c r="D4" s="63"/>
      <c r="E4" s="61"/>
    </row>
    <row r="5" spans="1:5" ht="12.75">
      <c r="A5" s="60"/>
      <c r="B5" s="61"/>
      <c r="C5" s="60"/>
      <c r="D5" s="63"/>
      <c r="E5" s="61"/>
    </row>
    <row r="6" spans="1:5" ht="12.75">
      <c r="A6" s="60" t="s">
        <v>434</v>
      </c>
      <c r="B6" s="61">
        <f>+'1.1.sz.mell.'!C62</f>
        <v>225539965</v>
      </c>
      <c r="C6" s="60" t="s">
        <v>398</v>
      </c>
      <c r="D6" s="63">
        <f>+'2.1.sz.mell  '!C18+'2.2.sz.mell  '!C17</f>
        <v>225539965</v>
      </c>
      <c r="E6" s="61">
        <f aca="true" t="shared" si="0" ref="E6:E15">+B6-D6</f>
        <v>0</v>
      </c>
    </row>
    <row r="7" spans="1:5" ht="12.75">
      <c r="A7" s="60" t="s">
        <v>435</v>
      </c>
      <c r="B7" s="61">
        <f>+'1.1.sz.mell.'!C86</f>
        <v>61379419</v>
      </c>
      <c r="C7" s="60" t="s">
        <v>399</v>
      </c>
      <c r="D7" s="63">
        <f>+'2.1.sz.mell  '!C29+'2.2.sz.mell  '!C30</f>
        <v>61379419</v>
      </c>
      <c r="E7" s="61">
        <f t="shared" si="0"/>
        <v>0</v>
      </c>
    </row>
    <row r="8" spans="1:5" ht="12.75">
      <c r="A8" s="60" t="s">
        <v>436</v>
      </c>
      <c r="B8" s="61">
        <f>+'1.1.sz.mell.'!C87</f>
        <v>286919384</v>
      </c>
      <c r="C8" s="60" t="s">
        <v>400</v>
      </c>
      <c r="D8" s="63">
        <f>+'2.1.sz.mell  '!C30+'2.2.sz.mell  '!C31</f>
        <v>286919384</v>
      </c>
      <c r="E8" s="61">
        <f t="shared" si="0"/>
        <v>0</v>
      </c>
    </row>
    <row r="9" spans="1:5" ht="12.75">
      <c r="A9" s="60"/>
      <c r="B9" s="61"/>
      <c r="C9" s="60"/>
      <c r="D9" s="63"/>
      <c r="E9" s="61"/>
    </row>
    <row r="10" spans="1:5" ht="12.75">
      <c r="A10" s="60"/>
      <c r="B10" s="61"/>
      <c r="C10" s="60"/>
      <c r="D10" s="63"/>
      <c r="E10" s="61"/>
    </row>
    <row r="11" spans="1:5" ht="15.75">
      <c r="A11" s="45" t="str">
        <f>+ÖSSZEFÜGGÉSEK!A12</f>
        <v>2017. évi előirányzat KIADÁSOK</v>
      </c>
      <c r="B11" s="62"/>
      <c r="C11" s="69"/>
      <c r="D11" s="63"/>
      <c r="E11" s="61"/>
    </row>
    <row r="12" spans="1:5" ht="12.75">
      <c r="A12" s="60"/>
      <c r="B12" s="61"/>
      <c r="C12" s="60"/>
      <c r="D12" s="63"/>
      <c r="E12" s="61"/>
    </row>
    <row r="13" spans="1:5" ht="12.75">
      <c r="A13" s="60" t="s">
        <v>437</v>
      </c>
      <c r="B13" s="61">
        <f>+'1.1.sz.mell.'!C128</f>
        <v>286919384</v>
      </c>
      <c r="C13" s="60" t="s">
        <v>401</v>
      </c>
      <c r="D13" s="63">
        <f>+'2.1.sz.mell  '!G18+'2.2.sz.mell  '!G17</f>
        <v>286919384</v>
      </c>
      <c r="E13" s="61">
        <f t="shared" si="0"/>
        <v>0</v>
      </c>
    </row>
    <row r="14" spans="1:5" ht="12.75">
      <c r="A14" s="60" t="s">
        <v>438</v>
      </c>
      <c r="B14" s="61">
        <f>+'1.1.sz.mell.'!C153</f>
        <v>0</v>
      </c>
      <c r="C14" s="60" t="s">
        <v>402</v>
      </c>
      <c r="D14" s="63">
        <f>+'2.1.sz.mell  '!G29+'2.2.sz.mell  '!G30</f>
        <v>0</v>
      </c>
      <c r="E14" s="61">
        <f t="shared" si="0"/>
        <v>0</v>
      </c>
    </row>
    <row r="15" spans="1:5" ht="12.75">
      <c r="A15" s="60" t="s">
        <v>439</v>
      </c>
      <c r="B15" s="61">
        <f>+'1.1.sz.mell.'!C154</f>
        <v>286919384</v>
      </c>
      <c r="C15" s="60" t="s">
        <v>403</v>
      </c>
      <c r="D15" s="63">
        <f>+'2.1.sz.mell  '!G30+'2.2.sz.mell  '!G31</f>
        <v>286919384</v>
      </c>
      <c r="E15" s="61">
        <f t="shared" si="0"/>
        <v>0</v>
      </c>
    </row>
    <row r="16" spans="1:5" ht="12.75">
      <c r="A16" s="56"/>
      <c r="B16" s="56"/>
      <c r="C16" s="60"/>
      <c r="D16" s="63"/>
      <c r="E16" s="57"/>
    </row>
    <row r="17" spans="1:5" ht="12.75">
      <c r="A17" s="56"/>
      <c r="B17" s="56"/>
      <c r="C17" s="56"/>
      <c r="D17" s="56"/>
      <c r="E17" s="56"/>
    </row>
    <row r="18" spans="1:5" ht="12.75">
      <c r="A18" s="56"/>
      <c r="B18" s="56"/>
      <c r="C18" s="56"/>
      <c r="D18" s="56"/>
      <c r="E18" s="56"/>
    </row>
    <row r="19" spans="1:5" ht="12.75">
      <c r="A19" s="56"/>
      <c r="B19" s="56"/>
      <c r="C19" s="56"/>
      <c r="D19" s="56"/>
      <c r="E19" s="56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view="pageBreakPreview" zoomScale="60" workbookViewId="0" topLeftCell="A1">
      <selection activeCell="E8" sqref="E8"/>
    </sheetView>
  </sheetViews>
  <sheetFormatPr defaultColWidth="9.00390625" defaultRowHeight="12.75"/>
  <cols>
    <col min="1" max="1" width="47.125" style="29" customWidth="1"/>
    <col min="2" max="2" width="15.625" style="28" customWidth="1"/>
    <col min="3" max="3" width="16.375" style="28" customWidth="1"/>
    <col min="4" max="4" width="18.00390625" style="28" customWidth="1"/>
    <col min="5" max="6" width="12.875" style="28" customWidth="1"/>
    <col min="7" max="7" width="13.875" style="28" customWidth="1"/>
    <col min="8" max="16384" width="9.375" style="28" customWidth="1"/>
  </cols>
  <sheetData>
    <row r="1" spans="1:4" ht="25.5" customHeight="1">
      <c r="A1" s="638" t="s">
        <v>0</v>
      </c>
      <c r="B1" s="638"/>
      <c r="C1" s="638"/>
      <c r="D1" s="638"/>
    </row>
    <row r="2" spans="1:4" ht="22.5" customHeight="1" thickBot="1">
      <c r="A2" s="74"/>
      <c r="B2" s="35"/>
      <c r="C2" s="35"/>
      <c r="D2" s="383" t="s">
        <v>455</v>
      </c>
    </row>
    <row r="3" spans="1:6" s="30" customFormat="1" ht="44.25" customHeight="1" thickBot="1">
      <c r="A3" s="75" t="s">
        <v>51</v>
      </c>
      <c r="B3" s="76" t="s">
        <v>52</v>
      </c>
      <c r="C3" s="76" t="s">
        <v>53</v>
      </c>
      <c r="D3" s="434" t="s">
        <v>577</v>
      </c>
      <c r="E3" s="441" t="s">
        <v>570</v>
      </c>
      <c r="F3" s="442" t="s">
        <v>574</v>
      </c>
    </row>
    <row r="4" spans="1:6" s="35" customFormat="1" ht="12" customHeight="1" thickBot="1">
      <c r="A4" s="33" t="s">
        <v>404</v>
      </c>
      <c r="B4" s="34" t="s">
        <v>405</v>
      </c>
      <c r="C4" s="34" t="s">
        <v>406</v>
      </c>
      <c r="D4" s="435" t="s">
        <v>408</v>
      </c>
      <c r="E4" s="445"/>
      <c r="F4" s="446"/>
    </row>
    <row r="5" spans="1:6" ht="15.75" customHeight="1">
      <c r="A5" s="377" t="s">
        <v>581</v>
      </c>
      <c r="B5" s="378">
        <v>30273486</v>
      </c>
      <c r="C5" s="235" t="s">
        <v>578</v>
      </c>
      <c r="D5" s="378">
        <v>30273486</v>
      </c>
      <c r="E5" s="443">
        <v>-7736155</v>
      </c>
      <c r="F5" s="444">
        <f>E5+D5</f>
        <v>22537331</v>
      </c>
    </row>
    <row r="6" spans="1:6" ht="15.75" customHeight="1">
      <c r="A6" s="384" t="s">
        <v>582</v>
      </c>
      <c r="B6" s="379">
        <v>3000000</v>
      </c>
      <c r="C6" s="380" t="s">
        <v>578</v>
      </c>
      <c r="D6" s="379"/>
      <c r="E6" s="440">
        <v>3000000</v>
      </c>
      <c r="F6" s="444">
        <f aca="true" t="shared" si="0" ref="F6:F11">E6+D6</f>
        <v>3000000</v>
      </c>
    </row>
    <row r="7" spans="1:6" ht="15.75" customHeight="1">
      <c r="A7" s="377" t="s">
        <v>583</v>
      </c>
      <c r="B7" s="378">
        <v>1500000</v>
      </c>
      <c r="C7" s="235" t="s">
        <v>584</v>
      </c>
      <c r="D7" s="378"/>
      <c r="E7" s="440">
        <v>1500000</v>
      </c>
      <c r="F7" s="444">
        <f t="shared" si="0"/>
        <v>1500000</v>
      </c>
    </row>
    <row r="8" spans="1:6" ht="15.75" customHeight="1">
      <c r="A8" s="377"/>
      <c r="B8" s="378"/>
      <c r="C8" s="235"/>
      <c r="D8" s="378"/>
      <c r="E8" s="440"/>
      <c r="F8" s="444">
        <f t="shared" si="0"/>
        <v>0</v>
      </c>
    </row>
    <row r="9" spans="1:6" ht="15.75" customHeight="1">
      <c r="A9" s="377"/>
      <c r="B9" s="378"/>
      <c r="C9" s="235"/>
      <c r="D9" s="378"/>
      <c r="E9" s="440"/>
      <c r="F9" s="444">
        <f t="shared" si="0"/>
        <v>0</v>
      </c>
    </row>
    <row r="10" spans="1:6" ht="15.75" customHeight="1">
      <c r="A10" s="377"/>
      <c r="B10" s="378"/>
      <c r="C10" s="235"/>
      <c r="D10" s="378"/>
      <c r="E10" s="440"/>
      <c r="F10" s="444">
        <f t="shared" si="0"/>
        <v>0</v>
      </c>
    </row>
    <row r="11" spans="1:6" ht="15.75" customHeight="1">
      <c r="A11" s="377"/>
      <c r="B11" s="378"/>
      <c r="C11" s="235"/>
      <c r="D11" s="378"/>
      <c r="E11" s="440"/>
      <c r="F11" s="444">
        <f t="shared" si="0"/>
        <v>0</v>
      </c>
    </row>
    <row r="12" spans="1:6" ht="15.75" customHeight="1">
      <c r="A12" s="449"/>
      <c r="B12" s="378"/>
      <c r="C12" s="235"/>
      <c r="D12" s="436"/>
      <c r="E12" s="440"/>
      <c r="F12" s="444"/>
    </row>
    <row r="13" spans="1:6" ht="27.75" customHeight="1">
      <c r="A13" s="377"/>
      <c r="B13" s="378"/>
      <c r="C13" s="235"/>
      <c r="D13" s="436"/>
      <c r="E13" s="440"/>
      <c r="F13" s="444"/>
    </row>
    <row r="14" spans="1:6" ht="15.75" customHeight="1">
      <c r="A14" s="377"/>
      <c r="B14" s="19"/>
      <c r="C14" s="233"/>
      <c r="D14" s="437"/>
      <c r="E14" s="440"/>
      <c r="F14" s="444"/>
    </row>
    <row r="15" spans="1:6" ht="15.75" customHeight="1">
      <c r="A15" s="377"/>
      <c r="B15" s="19"/>
      <c r="C15" s="233"/>
      <c r="D15" s="437"/>
      <c r="E15" s="440"/>
      <c r="F15" s="444"/>
    </row>
    <row r="16" spans="1:6" ht="15.75" customHeight="1">
      <c r="A16" s="232"/>
      <c r="B16" s="19"/>
      <c r="C16" s="233"/>
      <c r="D16" s="437"/>
      <c r="E16" s="440"/>
      <c r="F16" s="444"/>
    </row>
    <row r="17" spans="1:6" ht="15.75" customHeight="1">
      <c r="A17" s="232"/>
      <c r="B17" s="19"/>
      <c r="C17" s="233"/>
      <c r="D17" s="437"/>
      <c r="E17" s="440"/>
      <c r="F17" s="381"/>
    </row>
    <row r="18" spans="1:6" ht="15.75" customHeight="1" thickBot="1">
      <c r="A18" s="36"/>
      <c r="B18" s="20"/>
      <c r="C18" s="234"/>
      <c r="D18" s="438"/>
      <c r="E18" s="447"/>
      <c r="F18" s="448"/>
    </row>
    <row r="19" spans="1:6" s="39" customFormat="1" ht="18" customHeight="1" thickBot="1">
      <c r="A19" s="77" t="s">
        <v>50</v>
      </c>
      <c r="B19" s="37">
        <f>SUM(B5:B18)</f>
        <v>34773486</v>
      </c>
      <c r="C19" s="51"/>
      <c r="D19" s="439">
        <f>SUM(D5:D18)</f>
        <v>30273486</v>
      </c>
      <c r="E19" s="499">
        <f>SUM(E5:E18)</f>
        <v>-3236155</v>
      </c>
      <c r="F19" s="38">
        <f>SUM(F5:F18)</f>
        <v>27037331</v>
      </c>
    </row>
  </sheetData>
  <sheetProtection/>
  <mergeCells count="1">
    <mergeCell ref="A1:D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……/2017. (….)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view="pageBreakPreview" zoomScale="60" workbookViewId="0" topLeftCell="A1">
      <selection activeCell="F6" sqref="F6"/>
    </sheetView>
  </sheetViews>
  <sheetFormatPr defaultColWidth="9.00390625" defaultRowHeight="12.75"/>
  <cols>
    <col min="1" max="1" width="43.625" style="29" bestFit="1" customWidth="1"/>
    <col min="2" max="2" width="15.625" style="28" customWidth="1"/>
    <col min="3" max="3" width="16.375" style="28" customWidth="1"/>
    <col min="4" max="4" width="18.00390625" style="28" customWidth="1"/>
    <col min="5" max="6" width="12.875" style="28" customWidth="1"/>
    <col min="7" max="7" width="13.875" style="28" customWidth="1"/>
    <col min="8" max="16384" width="9.375" style="28" customWidth="1"/>
  </cols>
  <sheetData>
    <row r="1" spans="1:4" ht="25.5" customHeight="1">
      <c r="A1" s="638" t="s">
        <v>541</v>
      </c>
      <c r="B1" s="638"/>
      <c r="C1" s="638"/>
      <c r="D1" s="638"/>
    </row>
    <row r="2" spans="1:4" ht="22.5" customHeight="1" thickBot="1">
      <c r="A2" s="74"/>
      <c r="B2" s="35"/>
      <c r="C2" s="35"/>
      <c r="D2" s="383" t="s">
        <v>457</v>
      </c>
    </row>
    <row r="3" spans="1:6" s="30" customFormat="1" ht="44.25" customHeight="1" thickBot="1">
      <c r="A3" s="75" t="s">
        <v>54</v>
      </c>
      <c r="B3" s="76" t="s">
        <v>52</v>
      </c>
      <c r="C3" s="76" t="s">
        <v>53</v>
      </c>
      <c r="D3" s="434" t="s">
        <v>577</v>
      </c>
      <c r="E3" s="441" t="s">
        <v>570</v>
      </c>
      <c r="F3" s="442" t="s">
        <v>574</v>
      </c>
    </row>
    <row r="4" spans="1:6" s="35" customFormat="1" ht="12" customHeight="1" thickBot="1">
      <c r="A4" s="33" t="s">
        <v>404</v>
      </c>
      <c r="B4" s="34" t="s">
        <v>405</v>
      </c>
      <c r="C4" s="34" t="s">
        <v>406</v>
      </c>
      <c r="D4" s="435" t="s">
        <v>408</v>
      </c>
      <c r="E4" s="445"/>
      <c r="F4" s="446"/>
    </row>
    <row r="5" spans="1:6" ht="15.75" customHeight="1">
      <c r="A5" s="232" t="s">
        <v>579</v>
      </c>
      <c r="B5" s="623">
        <v>7736155</v>
      </c>
      <c r="C5" s="233" t="s">
        <v>580</v>
      </c>
      <c r="D5" s="622">
        <v>0</v>
      </c>
      <c r="E5" s="451">
        <v>7736155</v>
      </c>
      <c r="F5" s="451">
        <v>7736155</v>
      </c>
    </row>
    <row r="6" spans="1:6" ht="15.75" customHeight="1">
      <c r="A6" s="374"/>
      <c r="B6" s="376"/>
      <c r="C6" s="375"/>
      <c r="D6" s="450"/>
      <c r="E6" s="376"/>
      <c r="F6" s="451"/>
    </row>
    <row r="7" spans="1:6" ht="15.75" customHeight="1">
      <c r="A7" s="377"/>
      <c r="B7" s="19"/>
      <c r="C7" s="233"/>
      <c r="D7" s="437"/>
      <c r="E7" s="376"/>
      <c r="F7" s="451"/>
    </row>
    <row r="8" spans="1:6" ht="15.75" customHeight="1">
      <c r="A8" s="377"/>
      <c r="B8" s="19"/>
      <c r="C8" s="233"/>
      <c r="D8" s="437"/>
      <c r="E8" s="376"/>
      <c r="F8" s="451"/>
    </row>
    <row r="9" spans="1:6" ht="15.75" customHeight="1">
      <c r="A9" s="232"/>
      <c r="B9" s="19"/>
      <c r="C9" s="233"/>
      <c r="D9" s="437"/>
      <c r="E9" s="376"/>
      <c r="F9" s="451">
        <f>D9+E9</f>
        <v>0</v>
      </c>
    </row>
    <row r="10" spans="1:6" ht="15.75" customHeight="1">
      <c r="A10" s="232"/>
      <c r="B10" s="19"/>
      <c r="C10" s="233"/>
      <c r="D10" s="437"/>
      <c r="E10" s="376"/>
      <c r="F10" s="451">
        <f>D10+E10</f>
        <v>0</v>
      </c>
    </row>
    <row r="11" spans="1:6" ht="15.75" customHeight="1">
      <c r="A11" s="232"/>
      <c r="B11" s="19"/>
      <c r="C11" s="233"/>
      <c r="D11" s="437"/>
      <c r="E11" s="376"/>
      <c r="F11" s="376"/>
    </row>
    <row r="12" spans="1:6" ht="15.75" customHeight="1">
      <c r="A12" s="382"/>
      <c r="B12" s="19"/>
      <c r="C12" s="233"/>
      <c r="D12" s="437"/>
      <c r="E12" s="376"/>
      <c r="F12" s="376"/>
    </row>
    <row r="13" spans="1:6" ht="15.75" customHeight="1">
      <c r="A13" s="232"/>
      <c r="B13" s="19"/>
      <c r="C13" s="233"/>
      <c r="D13" s="437"/>
      <c r="E13" s="376"/>
      <c r="F13" s="376"/>
    </row>
    <row r="14" spans="1:6" ht="15.75" customHeight="1">
      <c r="A14" s="232"/>
      <c r="B14" s="19"/>
      <c r="C14" s="233"/>
      <c r="D14" s="437"/>
      <c r="E14" s="376"/>
      <c r="F14" s="376"/>
    </row>
    <row r="15" spans="1:6" ht="15.75" customHeight="1">
      <c r="A15" s="232"/>
      <c r="B15" s="19"/>
      <c r="C15" s="233"/>
      <c r="D15" s="437"/>
      <c r="E15" s="376"/>
      <c r="F15" s="376"/>
    </row>
    <row r="16" spans="1:6" ht="15.75" customHeight="1">
      <c r="A16" s="232"/>
      <c r="B16" s="19"/>
      <c r="C16" s="233"/>
      <c r="D16" s="437"/>
      <c r="E16" s="376"/>
      <c r="F16" s="376"/>
    </row>
    <row r="17" spans="1:6" ht="15.75" customHeight="1">
      <c r="A17" s="232"/>
      <c r="B17" s="19"/>
      <c r="C17" s="233"/>
      <c r="D17" s="437"/>
      <c r="E17" s="376"/>
      <c r="F17" s="376"/>
    </row>
    <row r="18" spans="1:6" ht="15.75" customHeight="1" thickBot="1">
      <c r="A18" s="36"/>
      <c r="B18" s="20"/>
      <c r="C18" s="234"/>
      <c r="D18" s="438"/>
      <c r="E18" s="452"/>
      <c r="F18" s="452"/>
    </row>
    <row r="19" spans="1:6" s="39" customFormat="1" ht="18" customHeight="1" thickBot="1">
      <c r="A19" s="77" t="s">
        <v>50</v>
      </c>
      <c r="B19" s="37">
        <f>SUM(B5:B18)</f>
        <v>7736155</v>
      </c>
      <c r="C19" s="51"/>
      <c r="D19" s="439">
        <f>SUM(D5:D18)</f>
        <v>0</v>
      </c>
      <c r="E19" s="439">
        <f>SUM(E5:E18)</f>
        <v>7736155</v>
      </c>
      <c r="F19" s="509">
        <f>SUM(F5:F18)</f>
        <v>7736155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10" zoomScaleNormal="110" zoomScaleSheetLayoutView="85" workbookViewId="0" topLeftCell="A67">
      <selection activeCell="D118" sqref="D118"/>
    </sheetView>
  </sheetViews>
  <sheetFormatPr defaultColWidth="9.00390625" defaultRowHeight="12.75"/>
  <cols>
    <col min="1" max="1" width="19.50390625" style="180" customWidth="1"/>
    <col min="2" max="2" width="72.00390625" style="181" customWidth="1"/>
    <col min="3" max="3" width="25.00390625" style="182" customWidth="1"/>
    <col min="4" max="4" width="12.00390625" style="2" bestFit="1" customWidth="1"/>
    <col min="5" max="5" width="14.00390625" style="2" bestFit="1" customWidth="1"/>
    <col min="6" max="16384" width="9.375" style="2" customWidth="1"/>
  </cols>
  <sheetData>
    <row r="1" spans="1:3" s="1" customFormat="1" ht="16.5" customHeight="1" thickBot="1">
      <c r="A1" s="87"/>
      <c r="B1" s="89"/>
      <c r="C1" s="110" t="str">
        <f>+CONCATENATE("9.1. melléklet a ……/",LEFT(ÖSSZEFÜGGÉSEK!A5,4),". (….) önkormányzati rendelethez")</f>
        <v>9.1. melléklet a ……/2017. (….) önkormányzati rendelethez</v>
      </c>
    </row>
    <row r="2" spans="1:3" s="46" customFormat="1" ht="21" customHeight="1">
      <c r="A2" s="187" t="s">
        <v>48</v>
      </c>
      <c r="B2" s="164" t="s">
        <v>136</v>
      </c>
      <c r="C2" s="333" t="s">
        <v>578</v>
      </c>
    </row>
    <row r="3" spans="1:3" s="46" customFormat="1" ht="16.5" thickBot="1">
      <c r="A3" s="90" t="s">
        <v>132</v>
      </c>
      <c r="B3" s="165" t="s">
        <v>313</v>
      </c>
      <c r="C3" s="243" t="s">
        <v>42</v>
      </c>
    </row>
    <row r="4" spans="1:3" s="47" customFormat="1" ht="15.75" customHeight="1" thickBot="1">
      <c r="A4" s="91"/>
      <c r="B4" s="91"/>
      <c r="C4" s="92" t="s">
        <v>573</v>
      </c>
    </row>
    <row r="5" spans="1:5" ht="26.25" thickBot="1">
      <c r="A5" s="188" t="s">
        <v>134</v>
      </c>
      <c r="B5" s="93" t="s">
        <v>43</v>
      </c>
      <c r="C5" s="582" t="s">
        <v>44</v>
      </c>
      <c r="D5" s="594" t="s">
        <v>567</v>
      </c>
      <c r="E5" s="595" t="s">
        <v>574</v>
      </c>
    </row>
    <row r="6" spans="1:5" s="40" customFormat="1" ht="12.75" customHeight="1" thickBot="1">
      <c r="A6" s="78" t="s">
        <v>404</v>
      </c>
      <c r="B6" s="79" t="s">
        <v>405</v>
      </c>
      <c r="C6" s="511" t="s">
        <v>406</v>
      </c>
      <c r="D6" s="584"/>
      <c r="E6" s="585"/>
    </row>
    <row r="7" spans="1:5" s="40" customFormat="1" ht="15.75" customHeight="1" thickBot="1">
      <c r="A7" s="94"/>
      <c r="B7" s="95" t="s">
        <v>45</v>
      </c>
      <c r="C7" s="583"/>
      <c r="D7" s="584"/>
      <c r="E7" s="585"/>
    </row>
    <row r="8" spans="1:5" s="40" customFormat="1" ht="12" customHeight="1" thickBot="1">
      <c r="A8" s="26" t="s">
        <v>7</v>
      </c>
      <c r="B8" s="17" t="s">
        <v>160</v>
      </c>
      <c r="C8" s="342">
        <f>+C9+C10+C11+C12+C13+C14</f>
        <v>113629965</v>
      </c>
      <c r="D8" s="342">
        <f>+D9+D10+D11+D12+D13+D14</f>
        <v>1244141</v>
      </c>
      <c r="E8" s="342">
        <f>+E9+E10+E11+E12+E13+E14</f>
        <v>114874106</v>
      </c>
    </row>
    <row r="9" spans="1:5" s="48" customFormat="1" ht="12" customHeight="1">
      <c r="A9" s="206" t="s">
        <v>67</v>
      </c>
      <c r="B9" s="193" t="s">
        <v>161</v>
      </c>
      <c r="C9" s="343">
        <v>53441171</v>
      </c>
      <c r="D9" s="593"/>
      <c r="E9" s="601">
        <f aca="true" t="shared" si="0" ref="E9:E14">SUM(C9:D9)</f>
        <v>53441171</v>
      </c>
    </row>
    <row r="10" spans="1:5" s="49" customFormat="1" ht="12" customHeight="1">
      <c r="A10" s="207" t="s">
        <v>68</v>
      </c>
      <c r="B10" s="194" t="s">
        <v>162</v>
      </c>
      <c r="C10" s="344">
        <v>37748016</v>
      </c>
      <c r="D10" s="593"/>
      <c r="E10" s="601">
        <f t="shared" si="0"/>
        <v>37748016</v>
      </c>
    </row>
    <row r="11" spans="1:5" s="49" customFormat="1" ht="12" customHeight="1">
      <c r="A11" s="207" t="s">
        <v>69</v>
      </c>
      <c r="B11" s="194" t="s">
        <v>163</v>
      </c>
      <c r="C11" s="344">
        <v>20481118</v>
      </c>
      <c r="D11" s="593">
        <v>864370</v>
      </c>
      <c r="E11" s="601">
        <f t="shared" si="0"/>
        <v>21345488</v>
      </c>
    </row>
    <row r="12" spans="1:5" s="49" customFormat="1" ht="12" customHeight="1">
      <c r="A12" s="207" t="s">
        <v>70</v>
      </c>
      <c r="B12" s="194" t="s">
        <v>164</v>
      </c>
      <c r="C12" s="344">
        <v>1959660</v>
      </c>
      <c r="D12" s="593">
        <v>175503</v>
      </c>
      <c r="E12" s="601">
        <f t="shared" si="0"/>
        <v>2135163</v>
      </c>
    </row>
    <row r="13" spans="1:5" s="49" customFormat="1" ht="12" customHeight="1">
      <c r="A13" s="207" t="s">
        <v>93</v>
      </c>
      <c r="B13" s="194" t="s">
        <v>440</v>
      </c>
      <c r="C13" s="344">
        <v>0</v>
      </c>
      <c r="D13" s="593">
        <f>38836+165432</f>
        <v>204268</v>
      </c>
      <c r="E13" s="601">
        <f t="shared" si="0"/>
        <v>204268</v>
      </c>
    </row>
    <row r="14" spans="1:5" s="48" customFormat="1" ht="12" customHeight="1" thickBot="1">
      <c r="A14" s="208" t="s">
        <v>71</v>
      </c>
      <c r="B14" s="195" t="s">
        <v>441</v>
      </c>
      <c r="C14" s="344"/>
      <c r="D14" s="593"/>
      <c r="E14" s="601">
        <f t="shared" si="0"/>
        <v>0</v>
      </c>
    </row>
    <row r="15" spans="1:5" s="48" customFormat="1" ht="12" customHeight="1" thickBot="1">
      <c r="A15" s="26" t="s">
        <v>8</v>
      </c>
      <c r="B15" s="113" t="s">
        <v>165</v>
      </c>
      <c r="C15" s="342">
        <f>+C16+C17+C18+C19+C20+C21</f>
        <v>5604000</v>
      </c>
      <c r="D15" s="342">
        <f>+D16+D17+D18+D19+D20+D21</f>
        <v>1921984</v>
      </c>
      <c r="E15" s="342">
        <f>+E16+E17+E18+E19+E20+E21</f>
        <v>7525984</v>
      </c>
    </row>
    <row r="16" spans="1:5" s="48" customFormat="1" ht="12" customHeight="1">
      <c r="A16" s="206" t="s">
        <v>73</v>
      </c>
      <c r="B16" s="193" t="s">
        <v>166</v>
      </c>
      <c r="C16" s="343"/>
      <c r="D16" s="593"/>
      <c r="E16" s="601">
        <f aca="true" t="shared" si="1" ref="E16:E21">SUM(C16:D16)</f>
        <v>0</v>
      </c>
    </row>
    <row r="17" spans="1:5" s="48" customFormat="1" ht="12" customHeight="1">
      <c r="A17" s="207" t="s">
        <v>74</v>
      </c>
      <c r="B17" s="194" t="s">
        <v>167</v>
      </c>
      <c r="C17" s="344"/>
      <c r="D17" s="593"/>
      <c r="E17" s="601">
        <f t="shared" si="1"/>
        <v>0</v>
      </c>
    </row>
    <row r="18" spans="1:5" s="48" customFormat="1" ht="12" customHeight="1">
      <c r="A18" s="207" t="s">
        <v>75</v>
      </c>
      <c r="B18" s="194" t="s">
        <v>333</v>
      </c>
      <c r="C18" s="344"/>
      <c r="D18" s="593"/>
      <c r="E18" s="601">
        <f t="shared" si="1"/>
        <v>0</v>
      </c>
    </row>
    <row r="19" spans="1:5" s="48" customFormat="1" ht="12" customHeight="1">
      <c r="A19" s="207" t="s">
        <v>76</v>
      </c>
      <c r="B19" s="194" t="s">
        <v>334</v>
      </c>
      <c r="C19" s="344"/>
      <c r="D19" s="593"/>
      <c r="E19" s="601">
        <f t="shared" si="1"/>
        <v>0</v>
      </c>
    </row>
    <row r="20" spans="1:5" s="48" customFormat="1" ht="12" customHeight="1">
      <c r="A20" s="207" t="s">
        <v>77</v>
      </c>
      <c r="B20" s="194" t="s">
        <v>442</v>
      </c>
      <c r="C20" s="344">
        <v>5604000</v>
      </c>
      <c r="D20" s="593"/>
      <c r="E20" s="601">
        <f t="shared" si="1"/>
        <v>5604000</v>
      </c>
    </row>
    <row r="21" spans="1:5" s="49" customFormat="1" ht="12" customHeight="1" thickBot="1">
      <c r="A21" s="208" t="s">
        <v>83</v>
      </c>
      <c r="B21" s="195" t="s">
        <v>572</v>
      </c>
      <c r="C21" s="345"/>
      <c r="D21" s="593">
        <v>1921984</v>
      </c>
      <c r="E21" s="601">
        <f t="shared" si="1"/>
        <v>1921984</v>
      </c>
    </row>
    <row r="22" spans="1:5" s="49" customFormat="1" ht="12" customHeight="1" thickBot="1">
      <c r="A22" s="26" t="s">
        <v>9</v>
      </c>
      <c r="B22" s="17" t="s">
        <v>169</v>
      </c>
      <c r="C22" s="342">
        <f>+C23+C24+C25+C26+C27</f>
        <v>0</v>
      </c>
      <c r="D22" s="342">
        <f>+D23+D24+D25+D26+D27</f>
        <v>0</v>
      </c>
      <c r="E22" s="342">
        <f>+E23+E24+E25+E26+E27</f>
        <v>0</v>
      </c>
    </row>
    <row r="23" spans="1:5" s="49" customFormat="1" ht="12" customHeight="1">
      <c r="A23" s="206" t="s">
        <v>56</v>
      </c>
      <c r="B23" s="193" t="s">
        <v>170</v>
      </c>
      <c r="C23" s="343"/>
      <c r="D23" s="588"/>
      <c r="E23" s="589"/>
    </row>
    <row r="24" spans="1:5" s="48" customFormat="1" ht="12" customHeight="1">
      <c r="A24" s="207" t="s">
        <v>57</v>
      </c>
      <c r="B24" s="194" t="s">
        <v>171</v>
      </c>
      <c r="C24" s="344"/>
      <c r="D24" s="586"/>
      <c r="E24" s="587"/>
    </row>
    <row r="25" spans="1:5" s="49" customFormat="1" ht="12" customHeight="1">
      <c r="A25" s="207" t="s">
        <v>58</v>
      </c>
      <c r="B25" s="194" t="s">
        <v>335</v>
      </c>
      <c r="C25" s="344"/>
      <c r="D25" s="588"/>
      <c r="E25" s="589"/>
    </row>
    <row r="26" spans="1:5" s="49" customFormat="1" ht="12" customHeight="1">
      <c r="A26" s="207" t="s">
        <v>59</v>
      </c>
      <c r="B26" s="194" t="s">
        <v>336</v>
      </c>
      <c r="C26" s="344"/>
      <c r="D26" s="588"/>
      <c r="E26" s="589"/>
    </row>
    <row r="27" spans="1:5" s="49" customFormat="1" ht="12" customHeight="1">
      <c r="A27" s="207" t="s">
        <v>106</v>
      </c>
      <c r="B27" s="194" t="s">
        <v>172</v>
      </c>
      <c r="C27" s="344"/>
      <c r="D27" s="588"/>
      <c r="E27" s="589"/>
    </row>
    <row r="28" spans="1:5" s="49" customFormat="1" ht="12" customHeight="1" thickBot="1">
      <c r="A28" s="208" t="s">
        <v>107</v>
      </c>
      <c r="B28" s="195" t="s">
        <v>173</v>
      </c>
      <c r="C28" s="345"/>
      <c r="D28" s="588"/>
      <c r="E28" s="589"/>
    </row>
    <row r="29" spans="1:5" s="49" customFormat="1" ht="12" customHeight="1" thickBot="1">
      <c r="A29" s="26" t="s">
        <v>108</v>
      </c>
      <c r="B29" s="17" t="s">
        <v>174</v>
      </c>
      <c r="C29" s="346">
        <f>+C30+C34+C35+C36</f>
        <v>77700000</v>
      </c>
      <c r="D29" s="346">
        <f>+D30+D34+D35+D36</f>
        <v>0</v>
      </c>
      <c r="E29" s="346">
        <f>+E30+E34+E35+E36</f>
        <v>77700000</v>
      </c>
    </row>
    <row r="30" spans="1:5" s="49" customFormat="1" ht="12" customHeight="1">
      <c r="A30" s="206" t="s">
        <v>175</v>
      </c>
      <c r="B30" s="193" t="s">
        <v>409</v>
      </c>
      <c r="C30" s="347">
        <f>+C31+C32+C33</f>
        <v>69650000</v>
      </c>
      <c r="D30" s="602"/>
      <c r="E30" s="603">
        <f>SUM(C30:D30)</f>
        <v>69650000</v>
      </c>
    </row>
    <row r="31" spans="1:5" s="49" customFormat="1" ht="12" customHeight="1">
      <c r="A31" s="207" t="s">
        <v>176</v>
      </c>
      <c r="B31" s="194" t="s">
        <v>181</v>
      </c>
      <c r="C31" s="344">
        <v>2650000</v>
      </c>
      <c r="D31" s="602"/>
      <c r="E31" s="603">
        <f aca="true" t="shared" si="2" ref="E31:E36">SUM(C31:D31)</f>
        <v>2650000</v>
      </c>
    </row>
    <row r="32" spans="1:5" s="49" customFormat="1" ht="12" customHeight="1">
      <c r="A32" s="207" t="s">
        <v>177</v>
      </c>
      <c r="B32" s="194" t="s">
        <v>182</v>
      </c>
      <c r="C32" s="344"/>
      <c r="D32" s="602"/>
      <c r="E32" s="603">
        <f t="shared" si="2"/>
        <v>0</v>
      </c>
    </row>
    <row r="33" spans="1:5" s="49" customFormat="1" ht="12" customHeight="1">
      <c r="A33" s="207" t="s">
        <v>345</v>
      </c>
      <c r="B33" s="236" t="s">
        <v>346</v>
      </c>
      <c r="C33" s="344">
        <v>67000000</v>
      </c>
      <c r="D33" s="602"/>
      <c r="E33" s="603">
        <f t="shared" si="2"/>
        <v>67000000</v>
      </c>
    </row>
    <row r="34" spans="1:5" s="49" customFormat="1" ht="12" customHeight="1">
      <c r="A34" s="207" t="s">
        <v>178</v>
      </c>
      <c r="B34" s="194" t="s">
        <v>183</v>
      </c>
      <c r="C34" s="344">
        <v>8000000</v>
      </c>
      <c r="D34" s="602"/>
      <c r="E34" s="603">
        <f t="shared" si="2"/>
        <v>8000000</v>
      </c>
    </row>
    <row r="35" spans="1:5" s="49" customFormat="1" ht="12" customHeight="1">
      <c r="A35" s="207" t="s">
        <v>179</v>
      </c>
      <c r="B35" s="194" t="s">
        <v>184</v>
      </c>
      <c r="C35" s="344"/>
      <c r="D35" s="602"/>
      <c r="E35" s="603">
        <f t="shared" si="2"/>
        <v>0</v>
      </c>
    </row>
    <row r="36" spans="1:5" s="49" customFormat="1" ht="12" customHeight="1" thickBot="1">
      <c r="A36" s="208" t="s">
        <v>180</v>
      </c>
      <c r="B36" s="195" t="s">
        <v>185</v>
      </c>
      <c r="C36" s="345">
        <v>50000</v>
      </c>
      <c r="D36" s="602"/>
      <c r="E36" s="603">
        <f t="shared" si="2"/>
        <v>50000</v>
      </c>
    </row>
    <row r="37" spans="1:5" s="49" customFormat="1" ht="12" customHeight="1" thickBot="1">
      <c r="A37" s="26" t="s">
        <v>11</v>
      </c>
      <c r="B37" s="17" t="s">
        <v>342</v>
      </c>
      <c r="C37" s="342">
        <f>SUM(C38:C48)</f>
        <v>9753600</v>
      </c>
      <c r="D37" s="342">
        <f>SUM(D38:D48)</f>
        <v>0</v>
      </c>
      <c r="E37" s="342">
        <f>SUM(E38:E48)</f>
        <v>9753600</v>
      </c>
    </row>
    <row r="38" spans="1:5" s="49" customFormat="1" ht="12" customHeight="1">
      <c r="A38" s="206" t="s">
        <v>60</v>
      </c>
      <c r="B38" s="193" t="s">
        <v>188</v>
      </c>
      <c r="C38" s="343"/>
      <c r="D38" s="602"/>
      <c r="E38" s="603">
        <f>SUM(C38:D38)</f>
        <v>0</v>
      </c>
    </row>
    <row r="39" spans="1:5" s="49" customFormat="1" ht="12" customHeight="1">
      <c r="A39" s="207" t="s">
        <v>61</v>
      </c>
      <c r="B39" s="194" t="s">
        <v>189</v>
      </c>
      <c r="C39" s="344">
        <v>5970000</v>
      </c>
      <c r="D39" s="602"/>
      <c r="E39" s="603">
        <f aca="true" t="shared" si="3" ref="E39:E48">SUM(C39:D39)</f>
        <v>5970000</v>
      </c>
    </row>
    <row r="40" spans="1:5" s="49" customFormat="1" ht="12" customHeight="1">
      <c r="A40" s="207" t="s">
        <v>62</v>
      </c>
      <c r="B40" s="194" t="s">
        <v>190</v>
      </c>
      <c r="C40" s="344">
        <v>1710000</v>
      </c>
      <c r="D40" s="602"/>
      <c r="E40" s="603">
        <f t="shared" si="3"/>
        <v>1710000</v>
      </c>
    </row>
    <row r="41" spans="1:5" s="49" customFormat="1" ht="12" customHeight="1">
      <c r="A41" s="207" t="s">
        <v>110</v>
      </c>
      <c r="B41" s="194" t="s">
        <v>191</v>
      </c>
      <c r="C41" s="344"/>
      <c r="D41" s="602"/>
      <c r="E41" s="603">
        <f t="shared" si="3"/>
        <v>0</v>
      </c>
    </row>
    <row r="42" spans="1:5" s="49" customFormat="1" ht="12" customHeight="1">
      <c r="A42" s="207" t="s">
        <v>111</v>
      </c>
      <c r="B42" s="194" t="s">
        <v>192</v>
      </c>
      <c r="C42" s="344"/>
      <c r="D42" s="602"/>
      <c r="E42" s="603">
        <f t="shared" si="3"/>
        <v>0</v>
      </c>
    </row>
    <row r="43" spans="1:5" s="49" customFormat="1" ht="12" customHeight="1">
      <c r="A43" s="207" t="s">
        <v>112</v>
      </c>
      <c r="B43" s="194" t="s">
        <v>193</v>
      </c>
      <c r="C43" s="344">
        <v>2073600</v>
      </c>
      <c r="D43" s="602"/>
      <c r="E43" s="603">
        <f t="shared" si="3"/>
        <v>2073600</v>
      </c>
    </row>
    <row r="44" spans="1:5" s="49" customFormat="1" ht="12" customHeight="1">
      <c r="A44" s="207" t="s">
        <v>113</v>
      </c>
      <c r="B44" s="194" t="s">
        <v>194</v>
      </c>
      <c r="C44" s="344"/>
      <c r="D44" s="602"/>
      <c r="E44" s="603">
        <f t="shared" si="3"/>
        <v>0</v>
      </c>
    </row>
    <row r="45" spans="1:5" s="49" customFormat="1" ht="12" customHeight="1">
      <c r="A45" s="207" t="s">
        <v>114</v>
      </c>
      <c r="B45" s="194" t="s">
        <v>195</v>
      </c>
      <c r="C45" s="344"/>
      <c r="D45" s="602"/>
      <c r="E45" s="603">
        <f t="shared" si="3"/>
        <v>0</v>
      </c>
    </row>
    <row r="46" spans="1:5" s="49" customFormat="1" ht="12" customHeight="1">
      <c r="A46" s="207" t="s">
        <v>186</v>
      </c>
      <c r="B46" s="194" t="s">
        <v>196</v>
      </c>
      <c r="C46" s="348"/>
      <c r="D46" s="602"/>
      <c r="E46" s="603">
        <f t="shared" si="3"/>
        <v>0</v>
      </c>
    </row>
    <row r="47" spans="1:5" s="49" customFormat="1" ht="12" customHeight="1">
      <c r="A47" s="208" t="s">
        <v>187</v>
      </c>
      <c r="B47" s="195" t="s">
        <v>344</v>
      </c>
      <c r="C47" s="349"/>
      <c r="D47" s="602"/>
      <c r="E47" s="603">
        <f t="shared" si="3"/>
        <v>0</v>
      </c>
    </row>
    <row r="48" spans="1:5" s="49" customFormat="1" ht="12" customHeight="1" thickBot="1">
      <c r="A48" s="208" t="s">
        <v>343</v>
      </c>
      <c r="B48" s="195" t="s">
        <v>197</v>
      </c>
      <c r="C48" s="349"/>
      <c r="D48" s="602"/>
      <c r="E48" s="603">
        <f t="shared" si="3"/>
        <v>0</v>
      </c>
    </row>
    <row r="49" spans="1:5" s="49" customFormat="1" ht="12" customHeight="1" thickBot="1">
      <c r="A49" s="26" t="s">
        <v>12</v>
      </c>
      <c r="B49" s="17" t="s">
        <v>198</v>
      </c>
      <c r="C49" s="342">
        <f>SUM(C50:C54)</f>
        <v>0</v>
      </c>
      <c r="D49" s="342">
        <f>SUM(D50:D54)</f>
        <v>0</v>
      </c>
      <c r="E49" s="342">
        <f>SUM(E50:E54)</f>
        <v>0</v>
      </c>
    </row>
    <row r="50" spans="1:5" s="49" customFormat="1" ht="12" customHeight="1">
      <c r="A50" s="206" t="s">
        <v>63</v>
      </c>
      <c r="B50" s="193" t="s">
        <v>202</v>
      </c>
      <c r="C50" s="350"/>
      <c r="D50" s="588"/>
      <c r="E50" s="589"/>
    </row>
    <row r="51" spans="1:5" s="49" customFormat="1" ht="12" customHeight="1">
      <c r="A51" s="207" t="s">
        <v>64</v>
      </c>
      <c r="B51" s="194" t="s">
        <v>203</v>
      </c>
      <c r="C51" s="348"/>
      <c r="D51" s="588"/>
      <c r="E51" s="589"/>
    </row>
    <row r="52" spans="1:5" s="49" customFormat="1" ht="12" customHeight="1">
      <c r="A52" s="207" t="s">
        <v>199</v>
      </c>
      <c r="B52" s="194" t="s">
        <v>204</v>
      </c>
      <c r="C52" s="348"/>
      <c r="D52" s="588"/>
      <c r="E52" s="589"/>
    </row>
    <row r="53" spans="1:5" s="49" customFormat="1" ht="12" customHeight="1">
      <c r="A53" s="207" t="s">
        <v>200</v>
      </c>
      <c r="B53" s="194" t="s">
        <v>205</v>
      </c>
      <c r="C53" s="348"/>
      <c r="D53" s="588"/>
      <c r="E53" s="589"/>
    </row>
    <row r="54" spans="1:5" s="49" customFormat="1" ht="12" customHeight="1" thickBot="1">
      <c r="A54" s="208" t="s">
        <v>201</v>
      </c>
      <c r="B54" s="195" t="s">
        <v>206</v>
      </c>
      <c r="C54" s="349"/>
      <c r="D54" s="588"/>
      <c r="E54" s="589"/>
    </row>
    <row r="55" spans="1:5" s="49" customFormat="1" ht="12" customHeight="1" thickBot="1">
      <c r="A55" s="26" t="s">
        <v>115</v>
      </c>
      <c r="B55" s="17" t="s">
        <v>207</v>
      </c>
      <c r="C55" s="342">
        <f>SUM(C56:C58)</f>
        <v>0</v>
      </c>
      <c r="D55" s="342">
        <f>SUM(D56:D58)</f>
        <v>0</v>
      </c>
      <c r="E55" s="342">
        <f>SUM(E56:E58)</f>
        <v>0</v>
      </c>
    </row>
    <row r="56" spans="1:5" s="49" customFormat="1" ht="12" customHeight="1">
      <c r="A56" s="206" t="s">
        <v>65</v>
      </c>
      <c r="B56" s="193" t="s">
        <v>208</v>
      </c>
      <c r="C56" s="343"/>
      <c r="D56" s="588"/>
      <c r="E56" s="589"/>
    </row>
    <row r="57" spans="1:5" s="49" customFormat="1" ht="12" customHeight="1">
      <c r="A57" s="207" t="s">
        <v>66</v>
      </c>
      <c r="B57" s="194" t="s">
        <v>337</v>
      </c>
      <c r="C57" s="344"/>
      <c r="D57" s="588"/>
      <c r="E57" s="589"/>
    </row>
    <row r="58" spans="1:5" s="49" customFormat="1" ht="12" customHeight="1">
      <c r="A58" s="207" t="s">
        <v>211</v>
      </c>
      <c r="B58" s="194" t="s">
        <v>209</v>
      </c>
      <c r="C58" s="344"/>
      <c r="D58" s="588"/>
      <c r="E58" s="589"/>
    </row>
    <row r="59" spans="1:5" s="49" customFormat="1" ht="12" customHeight="1" thickBot="1">
      <c r="A59" s="208" t="s">
        <v>212</v>
      </c>
      <c r="B59" s="195" t="s">
        <v>210</v>
      </c>
      <c r="C59" s="345"/>
      <c r="D59" s="588"/>
      <c r="E59" s="589"/>
    </row>
    <row r="60" spans="1:5" s="49" customFormat="1" ht="12" customHeight="1" thickBot="1">
      <c r="A60" s="26" t="s">
        <v>14</v>
      </c>
      <c r="B60" s="113" t="s">
        <v>213</v>
      </c>
      <c r="C60" s="342">
        <f>SUM(C61:C63)</f>
        <v>0</v>
      </c>
      <c r="D60" s="342">
        <f>SUM(D61:D63)</f>
        <v>0</v>
      </c>
      <c r="E60" s="342">
        <f>SUM(E61:E63)</f>
        <v>0</v>
      </c>
    </row>
    <row r="61" spans="1:5" s="49" customFormat="1" ht="12" customHeight="1">
      <c r="A61" s="206" t="s">
        <v>116</v>
      </c>
      <c r="B61" s="193" t="s">
        <v>215</v>
      </c>
      <c r="C61" s="348"/>
      <c r="D61" s="588"/>
      <c r="E61" s="589"/>
    </row>
    <row r="62" spans="1:5" s="49" customFormat="1" ht="12" customHeight="1">
      <c r="A62" s="207" t="s">
        <v>117</v>
      </c>
      <c r="B62" s="194" t="s">
        <v>338</v>
      </c>
      <c r="C62" s="348"/>
      <c r="D62" s="588"/>
      <c r="E62" s="589"/>
    </row>
    <row r="63" spans="1:5" s="49" customFormat="1" ht="12" customHeight="1">
      <c r="A63" s="207" t="s">
        <v>140</v>
      </c>
      <c r="B63" s="194" t="s">
        <v>216</v>
      </c>
      <c r="C63" s="348"/>
      <c r="D63" s="588"/>
      <c r="E63" s="589"/>
    </row>
    <row r="64" spans="1:5" s="49" customFormat="1" ht="12" customHeight="1" thickBot="1">
      <c r="A64" s="208" t="s">
        <v>214</v>
      </c>
      <c r="B64" s="195" t="s">
        <v>217</v>
      </c>
      <c r="C64" s="348"/>
      <c r="D64" s="588"/>
      <c r="E64" s="589"/>
    </row>
    <row r="65" spans="1:5" s="49" customFormat="1" ht="12" customHeight="1" thickBot="1">
      <c r="A65" s="26" t="s">
        <v>15</v>
      </c>
      <c r="B65" s="17" t="s">
        <v>218</v>
      </c>
      <c r="C65" s="346">
        <f>+C8+C15+C22+C29+C37+C49+C55+C60</f>
        <v>206687565</v>
      </c>
      <c r="D65" s="506">
        <f>+D8+D15+D22+D29+D37+D49+D55+D60</f>
        <v>3166125</v>
      </c>
      <c r="E65" s="118">
        <f>+E8+E15+E22+E29+E37+E49+E55+E60</f>
        <v>209853690</v>
      </c>
    </row>
    <row r="66" spans="1:5" s="49" customFormat="1" ht="12" customHeight="1" thickBot="1">
      <c r="A66" s="209" t="s">
        <v>309</v>
      </c>
      <c r="B66" s="113" t="s">
        <v>220</v>
      </c>
      <c r="C66" s="342">
        <f>SUM(C67:C69)</f>
        <v>0</v>
      </c>
      <c r="D66" s="588"/>
      <c r="E66" s="589"/>
    </row>
    <row r="67" spans="1:5" s="49" customFormat="1" ht="12" customHeight="1">
      <c r="A67" s="206" t="s">
        <v>251</v>
      </c>
      <c r="B67" s="193" t="s">
        <v>221</v>
      </c>
      <c r="C67" s="348"/>
      <c r="D67" s="588"/>
      <c r="E67" s="589"/>
    </row>
    <row r="68" spans="1:5" s="49" customFormat="1" ht="12" customHeight="1">
      <c r="A68" s="207" t="s">
        <v>260</v>
      </c>
      <c r="B68" s="194" t="s">
        <v>222</v>
      </c>
      <c r="C68" s="348"/>
      <c r="D68" s="588"/>
      <c r="E68" s="589"/>
    </row>
    <row r="69" spans="1:5" s="49" customFormat="1" ht="12" customHeight="1" thickBot="1">
      <c r="A69" s="208" t="s">
        <v>261</v>
      </c>
      <c r="B69" s="196" t="s">
        <v>223</v>
      </c>
      <c r="C69" s="348"/>
      <c r="D69" s="588"/>
      <c r="E69" s="589"/>
    </row>
    <row r="70" spans="1:5" s="49" customFormat="1" ht="12" customHeight="1" thickBot="1">
      <c r="A70" s="209" t="s">
        <v>224</v>
      </c>
      <c r="B70" s="113" t="s">
        <v>225</v>
      </c>
      <c r="C70" s="342">
        <f>SUM(C71:C74)</f>
        <v>61379419</v>
      </c>
      <c r="D70" s="504">
        <f>SUM(D71:D74)</f>
        <v>17000000</v>
      </c>
      <c r="E70" s="117">
        <f>SUM(E71:E74)</f>
        <v>78379419</v>
      </c>
    </row>
    <row r="71" spans="1:5" s="49" customFormat="1" ht="12" customHeight="1">
      <c r="A71" s="206" t="s">
        <v>94</v>
      </c>
      <c r="B71" s="193" t="s">
        <v>226</v>
      </c>
      <c r="C71" s="348">
        <v>61379419</v>
      </c>
      <c r="D71" s="602">
        <v>17000000</v>
      </c>
      <c r="E71" s="603">
        <f>SUM(C71:D71)</f>
        <v>78379419</v>
      </c>
    </row>
    <row r="72" spans="1:5" s="49" customFormat="1" ht="12" customHeight="1">
      <c r="A72" s="207" t="s">
        <v>95</v>
      </c>
      <c r="B72" s="194" t="s">
        <v>227</v>
      </c>
      <c r="C72" s="348"/>
      <c r="D72" s="602"/>
      <c r="E72" s="604"/>
    </row>
    <row r="73" spans="1:5" s="49" customFormat="1" ht="12" customHeight="1">
      <c r="A73" s="207" t="s">
        <v>252</v>
      </c>
      <c r="B73" s="194" t="s">
        <v>228</v>
      </c>
      <c r="C73" s="348"/>
      <c r="D73" s="602"/>
      <c r="E73" s="604"/>
    </row>
    <row r="74" spans="1:5" s="49" customFormat="1" ht="12" customHeight="1" thickBot="1">
      <c r="A74" s="208" t="s">
        <v>253</v>
      </c>
      <c r="B74" s="195" t="s">
        <v>229</v>
      </c>
      <c r="C74" s="348"/>
      <c r="D74" s="602"/>
      <c r="E74" s="604"/>
    </row>
    <row r="75" spans="1:5" s="49" customFormat="1" ht="12" customHeight="1" thickBot="1">
      <c r="A75" s="209" t="s">
        <v>230</v>
      </c>
      <c r="B75" s="113" t="s">
        <v>231</v>
      </c>
      <c r="C75" s="342">
        <f>SUM(C76:C77)</f>
        <v>0</v>
      </c>
      <c r="D75" s="342">
        <f>SUM(D76:D77)</f>
        <v>12304084</v>
      </c>
      <c r="E75" s="342">
        <f>SUM(E76:E77)</f>
        <v>12304084</v>
      </c>
    </row>
    <row r="76" spans="1:5" s="49" customFormat="1" ht="12" customHeight="1">
      <c r="A76" s="206" t="s">
        <v>254</v>
      </c>
      <c r="B76" s="193" t="s">
        <v>232</v>
      </c>
      <c r="C76" s="348"/>
      <c r="D76" s="602">
        <v>12304084</v>
      </c>
      <c r="E76" s="603">
        <f>SUM(C76:D76)</f>
        <v>12304084</v>
      </c>
    </row>
    <row r="77" spans="1:5" s="49" customFormat="1" ht="12" customHeight="1" thickBot="1">
      <c r="A77" s="208" t="s">
        <v>255</v>
      </c>
      <c r="B77" s="195" t="s">
        <v>233</v>
      </c>
      <c r="C77" s="348"/>
      <c r="D77" s="602"/>
      <c r="E77" s="604"/>
    </row>
    <row r="78" spans="1:5" s="48" customFormat="1" ht="12" customHeight="1" thickBot="1">
      <c r="A78" s="209" t="s">
        <v>234</v>
      </c>
      <c r="B78" s="113" t="s">
        <v>235</v>
      </c>
      <c r="C78" s="342">
        <f>SUM(C79:C81)</f>
        <v>0</v>
      </c>
      <c r="D78" s="504">
        <f>SUM(D79:D81)</f>
        <v>0</v>
      </c>
      <c r="E78" s="117">
        <f>SUM(E79:E81)</f>
        <v>0</v>
      </c>
    </row>
    <row r="79" spans="1:5" s="49" customFormat="1" ht="12" customHeight="1">
      <c r="A79" s="206" t="s">
        <v>256</v>
      </c>
      <c r="B79" s="193" t="s">
        <v>236</v>
      </c>
      <c r="C79" s="348"/>
      <c r="D79" s="588"/>
      <c r="E79" s="589"/>
    </row>
    <row r="80" spans="1:5" s="49" customFormat="1" ht="12" customHeight="1">
      <c r="A80" s="207" t="s">
        <v>257</v>
      </c>
      <c r="B80" s="194" t="s">
        <v>237</v>
      </c>
      <c r="C80" s="348"/>
      <c r="D80" s="588"/>
      <c r="E80" s="589"/>
    </row>
    <row r="81" spans="1:5" s="49" customFormat="1" ht="12" customHeight="1" thickBot="1">
      <c r="A81" s="208" t="s">
        <v>258</v>
      </c>
      <c r="B81" s="195" t="s">
        <v>238</v>
      </c>
      <c r="C81" s="348"/>
      <c r="D81" s="588"/>
      <c r="E81" s="589"/>
    </row>
    <row r="82" spans="1:5" s="49" customFormat="1" ht="12" customHeight="1" thickBot="1">
      <c r="A82" s="209" t="s">
        <v>239</v>
      </c>
      <c r="B82" s="113" t="s">
        <v>259</v>
      </c>
      <c r="C82" s="342">
        <f>SUM(C83:C86)</f>
        <v>0</v>
      </c>
      <c r="D82" s="342">
        <f>SUM(D83:D86)</f>
        <v>0</v>
      </c>
      <c r="E82" s="342">
        <f>SUM(E83:E86)</f>
        <v>0</v>
      </c>
    </row>
    <row r="83" spans="1:5" s="49" customFormat="1" ht="12" customHeight="1">
      <c r="A83" s="210" t="s">
        <v>240</v>
      </c>
      <c r="B83" s="193" t="s">
        <v>241</v>
      </c>
      <c r="C83" s="348"/>
      <c r="D83" s="588"/>
      <c r="E83" s="589"/>
    </row>
    <row r="84" spans="1:5" s="49" customFormat="1" ht="12" customHeight="1">
      <c r="A84" s="211" t="s">
        <v>242</v>
      </c>
      <c r="B84" s="194" t="s">
        <v>243</v>
      </c>
      <c r="C84" s="348"/>
      <c r="D84" s="588"/>
      <c r="E84" s="589"/>
    </row>
    <row r="85" spans="1:5" s="49" customFormat="1" ht="12" customHeight="1">
      <c r="A85" s="211" t="s">
        <v>244</v>
      </c>
      <c r="B85" s="194" t="s">
        <v>245</v>
      </c>
      <c r="C85" s="348"/>
      <c r="D85" s="588"/>
      <c r="E85" s="589"/>
    </row>
    <row r="86" spans="1:5" s="48" customFormat="1" ht="12" customHeight="1" thickBot="1">
      <c r="A86" s="212" t="s">
        <v>246</v>
      </c>
      <c r="B86" s="195" t="s">
        <v>247</v>
      </c>
      <c r="C86" s="348"/>
      <c r="D86" s="605"/>
      <c r="E86" s="606"/>
    </row>
    <row r="87" spans="1:5" s="48" customFormat="1" ht="12" customHeight="1" thickBot="1">
      <c r="A87" s="209" t="s">
        <v>248</v>
      </c>
      <c r="B87" s="113" t="s">
        <v>386</v>
      </c>
      <c r="C87" s="351"/>
      <c r="D87" s="607"/>
      <c r="E87" s="608"/>
    </row>
    <row r="88" spans="1:5" s="48" customFormat="1" ht="12" customHeight="1" thickBot="1">
      <c r="A88" s="209" t="s">
        <v>410</v>
      </c>
      <c r="B88" s="113" t="s">
        <v>249</v>
      </c>
      <c r="C88" s="351"/>
      <c r="D88" s="607"/>
      <c r="E88" s="608"/>
    </row>
    <row r="89" spans="1:5" s="48" customFormat="1" ht="12" customHeight="1" thickBot="1">
      <c r="A89" s="209" t="s">
        <v>411</v>
      </c>
      <c r="B89" s="200" t="s">
        <v>389</v>
      </c>
      <c r="C89" s="346">
        <f>+C66+C70+C75+C78+C82+C88+C87</f>
        <v>61379419</v>
      </c>
      <c r="D89" s="506">
        <f>+D66+D70+D75+D78+D82+D88+D87</f>
        <v>29304084</v>
      </c>
      <c r="E89" s="118">
        <f>+E66+E70+E75+E78+E82+E88+E87</f>
        <v>90683503</v>
      </c>
    </row>
    <row r="90" spans="1:5" s="48" customFormat="1" ht="12" customHeight="1" thickBot="1">
      <c r="A90" s="213" t="s">
        <v>412</v>
      </c>
      <c r="B90" s="201" t="s">
        <v>413</v>
      </c>
      <c r="C90" s="346">
        <f>+C65+C89</f>
        <v>268066984</v>
      </c>
      <c r="D90" s="346">
        <f>+D65+D89</f>
        <v>32470209</v>
      </c>
      <c r="E90" s="346">
        <f>+E65+E89</f>
        <v>300537193</v>
      </c>
    </row>
    <row r="91" spans="1:3" s="49" customFormat="1" ht="15" customHeight="1" thickBot="1">
      <c r="A91" s="99"/>
      <c r="B91" s="100"/>
      <c r="C91" s="166"/>
    </row>
    <row r="92" spans="1:5" s="40" customFormat="1" ht="16.5" customHeight="1" thickBot="1">
      <c r="A92" s="103"/>
      <c r="B92" s="104" t="s">
        <v>46</v>
      </c>
      <c r="C92" s="520"/>
      <c r="D92" s="611"/>
      <c r="E92" s="612"/>
    </row>
    <row r="93" spans="1:5" s="50" customFormat="1" ht="12" customHeight="1" thickBot="1">
      <c r="A93" s="189" t="s">
        <v>7</v>
      </c>
      <c r="B93" s="22" t="s">
        <v>417</v>
      </c>
      <c r="C93" s="353">
        <f>+C94+C95+C96+C97+C98+C111</f>
        <v>91910971</v>
      </c>
      <c r="D93" s="504">
        <f>+D94+D95+D96+D97+D98+D111</f>
        <v>5709192</v>
      </c>
      <c r="E93" s="117">
        <f>+E94+E95+E96+E97+E98+E111</f>
        <v>97620163</v>
      </c>
    </row>
    <row r="94" spans="1:5" ht="12" customHeight="1">
      <c r="A94" s="214" t="s">
        <v>67</v>
      </c>
      <c r="B94" s="6" t="s">
        <v>38</v>
      </c>
      <c r="C94" s="354">
        <v>21657896</v>
      </c>
      <c r="D94" s="618">
        <f>49400+1731517</f>
        <v>1780917</v>
      </c>
      <c r="E94" s="619">
        <f>SUM(C94:D94)</f>
        <v>23438813</v>
      </c>
    </row>
    <row r="95" spans="1:5" ht="12" customHeight="1">
      <c r="A95" s="207" t="s">
        <v>68</v>
      </c>
      <c r="B95" s="4" t="s">
        <v>118</v>
      </c>
      <c r="C95" s="344">
        <v>8842871</v>
      </c>
      <c r="D95" s="593">
        <f>11263+190467</f>
        <v>201730</v>
      </c>
      <c r="E95" s="619">
        <f aca="true" t="shared" si="4" ref="E95:E112">SUM(C95:D95)</f>
        <v>9044601</v>
      </c>
    </row>
    <row r="96" spans="1:5" ht="12" customHeight="1">
      <c r="A96" s="207" t="s">
        <v>69</v>
      </c>
      <c r="B96" s="4" t="s">
        <v>92</v>
      </c>
      <c r="C96" s="345">
        <v>56410204</v>
      </c>
      <c r="D96" s="593">
        <f>2365968</f>
        <v>2365968</v>
      </c>
      <c r="E96" s="619">
        <f t="shared" si="4"/>
        <v>58776172</v>
      </c>
    </row>
    <row r="97" spans="1:5" ht="12" customHeight="1">
      <c r="A97" s="207" t="s">
        <v>70</v>
      </c>
      <c r="B97" s="7" t="s">
        <v>119</v>
      </c>
      <c r="C97" s="345">
        <v>3000000</v>
      </c>
      <c r="D97" s="593"/>
      <c r="E97" s="619">
        <f t="shared" si="4"/>
        <v>3000000</v>
      </c>
    </row>
    <row r="98" spans="1:5" ht="12" customHeight="1">
      <c r="A98" s="207" t="s">
        <v>78</v>
      </c>
      <c r="B98" s="15" t="s">
        <v>120</v>
      </c>
      <c r="C98" s="345">
        <v>2000000</v>
      </c>
      <c r="D98" s="593">
        <f>SUM(D99:D110)</f>
        <v>1360577</v>
      </c>
      <c r="E98" s="619">
        <f t="shared" si="4"/>
        <v>3360577</v>
      </c>
    </row>
    <row r="99" spans="1:5" ht="12" customHeight="1">
      <c r="A99" s="207" t="s">
        <v>71</v>
      </c>
      <c r="B99" s="4" t="s">
        <v>414</v>
      </c>
      <c r="C99" s="345"/>
      <c r="D99" s="593"/>
      <c r="E99" s="619">
        <f t="shared" si="4"/>
        <v>0</v>
      </c>
    </row>
    <row r="100" spans="1:5" ht="12" customHeight="1">
      <c r="A100" s="207" t="s">
        <v>72</v>
      </c>
      <c r="B100" s="65" t="s">
        <v>352</v>
      </c>
      <c r="C100" s="345"/>
      <c r="D100" s="593">
        <v>621858</v>
      </c>
      <c r="E100" s="619">
        <f t="shared" si="4"/>
        <v>621858</v>
      </c>
    </row>
    <row r="101" spans="1:5" ht="12" customHeight="1">
      <c r="A101" s="207" t="s">
        <v>79</v>
      </c>
      <c r="B101" s="65" t="s">
        <v>351</v>
      </c>
      <c r="C101" s="345"/>
      <c r="D101" s="593"/>
      <c r="E101" s="619">
        <f t="shared" si="4"/>
        <v>0</v>
      </c>
    </row>
    <row r="102" spans="1:5" ht="12" customHeight="1">
      <c r="A102" s="207" t="s">
        <v>80</v>
      </c>
      <c r="B102" s="65" t="s">
        <v>265</v>
      </c>
      <c r="C102" s="345"/>
      <c r="D102" s="593"/>
      <c r="E102" s="619">
        <f t="shared" si="4"/>
        <v>0</v>
      </c>
    </row>
    <row r="103" spans="1:5" ht="12" customHeight="1">
      <c r="A103" s="207" t="s">
        <v>81</v>
      </c>
      <c r="B103" s="66" t="s">
        <v>266</v>
      </c>
      <c r="C103" s="345"/>
      <c r="D103" s="593"/>
      <c r="E103" s="619">
        <f t="shared" si="4"/>
        <v>0</v>
      </c>
    </row>
    <row r="104" spans="1:5" ht="12" customHeight="1">
      <c r="A104" s="207" t="s">
        <v>82</v>
      </c>
      <c r="B104" s="66" t="s">
        <v>267</v>
      </c>
      <c r="C104" s="345"/>
      <c r="D104" s="593"/>
      <c r="E104" s="619">
        <f t="shared" si="4"/>
        <v>0</v>
      </c>
    </row>
    <row r="105" spans="1:5" ht="12" customHeight="1">
      <c r="A105" s="207" t="s">
        <v>84</v>
      </c>
      <c r="B105" s="65" t="s">
        <v>268</v>
      </c>
      <c r="C105" s="345"/>
      <c r="D105" s="593"/>
      <c r="E105" s="619">
        <f t="shared" si="4"/>
        <v>0</v>
      </c>
    </row>
    <row r="106" spans="1:5" ht="12" customHeight="1">
      <c r="A106" s="207" t="s">
        <v>121</v>
      </c>
      <c r="B106" s="65" t="s">
        <v>269</v>
      </c>
      <c r="C106" s="345"/>
      <c r="D106" s="593"/>
      <c r="E106" s="619">
        <f t="shared" si="4"/>
        <v>0</v>
      </c>
    </row>
    <row r="107" spans="1:5" ht="12" customHeight="1">
      <c r="A107" s="207" t="s">
        <v>263</v>
      </c>
      <c r="B107" s="66" t="s">
        <v>270</v>
      </c>
      <c r="C107" s="345"/>
      <c r="D107" s="593"/>
      <c r="E107" s="619">
        <f t="shared" si="4"/>
        <v>0</v>
      </c>
    </row>
    <row r="108" spans="1:5" ht="12" customHeight="1">
      <c r="A108" s="215" t="s">
        <v>264</v>
      </c>
      <c r="B108" s="67" t="s">
        <v>271</v>
      </c>
      <c r="C108" s="345"/>
      <c r="D108" s="593"/>
      <c r="E108" s="619">
        <f t="shared" si="4"/>
        <v>0</v>
      </c>
    </row>
    <row r="109" spans="1:5" ht="12" customHeight="1">
      <c r="A109" s="207" t="s">
        <v>349</v>
      </c>
      <c r="B109" s="67" t="s">
        <v>272</v>
      </c>
      <c r="C109" s="345"/>
      <c r="D109" s="593"/>
      <c r="E109" s="619">
        <f t="shared" si="4"/>
        <v>0</v>
      </c>
    </row>
    <row r="110" spans="1:5" ht="12" customHeight="1">
      <c r="A110" s="207" t="s">
        <v>350</v>
      </c>
      <c r="B110" s="66" t="s">
        <v>273</v>
      </c>
      <c r="C110" s="344">
        <v>2000000</v>
      </c>
      <c r="D110" s="593">
        <v>738719</v>
      </c>
      <c r="E110" s="619">
        <f t="shared" si="4"/>
        <v>2738719</v>
      </c>
    </row>
    <row r="111" spans="1:5" ht="12" customHeight="1">
      <c r="A111" s="207" t="s">
        <v>354</v>
      </c>
      <c r="B111" s="7" t="s">
        <v>39</v>
      </c>
      <c r="C111" s="344"/>
      <c r="D111" s="593"/>
      <c r="E111" s="619">
        <f t="shared" si="4"/>
        <v>0</v>
      </c>
    </row>
    <row r="112" spans="1:5" ht="12" customHeight="1">
      <c r="A112" s="208" t="s">
        <v>355</v>
      </c>
      <c r="B112" s="4" t="s">
        <v>415</v>
      </c>
      <c r="C112" s="345"/>
      <c r="D112" s="593"/>
      <c r="E112" s="619">
        <f t="shared" si="4"/>
        <v>0</v>
      </c>
    </row>
    <row r="113" spans="1:5" ht="12" customHeight="1" thickBot="1">
      <c r="A113" s="216" t="s">
        <v>356</v>
      </c>
      <c r="B113" s="68" t="s">
        <v>416</v>
      </c>
      <c r="C113" s="355"/>
      <c r="D113" s="593"/>
      <c r="E113" s="619">
        <f>SUM(C113:D113)</f>
        <v>0</v>
      </c>
    </row>
    <row r="114" spans="1:5" ht="12" customHeight="1" thickBot="1">
      <c r="A114" s="26" t="s">
        <v>8</v>
      </c>
      <c r="B114" s="21" t="s">
        <v>274</v>
      </c>
      <c r="C114" s="342">
        <f>+C115+C117+C119</f>
        <v>30273486</v>
      </c>
      <c r="D114" s="504">
        <f>+D115+D117+D119</f>
        <v>4500000</v>
      </c>
      <c r="E114" s="117">
        <f>+E115+E117+E119</f>
        <v>34773486</v>
      </c>
    </row>
    <row r="115" spans="1:5" ht="12" customHeight="1">
      <c r="A115" s="206" t="s">
        <v>73</v>
      </c>
      <c r="B115" s="4" t="s">
        <v>139</v>
      </c>
      <c r="C115" s="343">
        <v>30273486</v>
      </c>
      <c r="D115" s="591">
        <v>-3236155</v>
      </c>
      <c r="E115" s="381">
        <f>SUM(C115:D115)</f>
        <v>27037331</v>
      </c>
    </row>
    <row r="116" spans="1:5" ht="12" customHeight="1">
      <c r="A116" s="206" t="s">
        <v>74</v>
      </c>
      <c r="B116" s="8" t="s">
        <v>278</v>
      </c>
      <c r="C116" s="343"/>
      <c r="D116" s="591"/>
      <c r="E116" s="381">
        <f aca="true" t="shared" si="5" ref="E116:E127">SUM(C116:D116)</f>
        <v>0</v>
      </c>
    </row>
    <row r="117" spans="1:5" ht="12" customHeight="1">
      <c r="A117" s="206" t="s">
        <v>75</v>
      </c>
      <c r="B117" s="8" t="s">
        <v>122</v>
      </c>
      <c r="C117" s="344">
        <v>0</v>
      </c>
      <c r="D117" s="591">
        <v>7736155</v>
      </c>
      <c r="E117" s="381">
        <f t="shared" si="5"/>
        <v>7736155</v>
      </c>
    </row>
    <row r="118" spans="1:5" ht="12" customHeight="1">
      <c r="A118" s="206" t="s">
        <v>76</v>
      </c>
      <c r="B118" s="8" t="s">
        <v>279</v>
      </c>
      <c r="C118" s="357"/>
      <c r="D118" s="591"/>
      <c r="E118" s="381">
        <f t="shared" si="5"/>
        <v>0</v>
      </c>
    </row>
    <row r="119" spans="1:5" ht="12" customHeight="1">
      <c r="A119" s="206" t="s">
        <v>77</v>
      </c>
      <c r="B119" s="115" t="s">
        <v>141</v>
      </c>
      <c r="C119" s="357"/>
      <c r="D119" s="591"/>
      <c r="E119" s="381">
        <f t="shared" si="5"/>
        <v>0</v>
      </c>
    </row>
    <row r="120" spans="1:5" ht="12" customHeight="1">
      <c r="A120" s="206" t="s">
        <v>83</v>
      </c>
      <c r="B120" s="114" t="s">
        <v>339</v>
      </c>
      <c r="C120" s="357"/>
      <c r="D120" s="591"/>
      <c r="E120" s="381">
        <f t="shared" si="5"/>
        <v>0</v>
      </c>
    </row>
    <row r="121" spans="1:5" ht="12" customHeight="1">
      <c r="A121" s="206" t="s">
        <v>85</v>
      </c>
      <c r="B121" s="191" t="s">
        <v>284</v>
      </c>
      <c r="C121" s="357"/>
      <c r="D121" s="591"/>
      <c r="E121" s="381">
        <f t="shared" si="5"/>
        <v>0</v>
      </c>
    </row>
    <row r="122" spans="1:5" ht="12" customHeight="1">
      <c r="A122" s="206" t="s">
        <v>123</v>
      </c>
      <c r="B122" s="66" t="s">
        <v>267</v>
      </c>
      <c r="C122" s="357"/>
      <c r="D122" s="591"/>
      <c r="E122" s="381">
        <f t="shared" si="5"/>
        <v>0</v>
      </c>
    </row>
    <row r="123" spans="1:5" ht="12" customHeight="1">
      <c r="A123" s="206" t="s">
        <v>124</v>
      </c>
      <c r="B123" s="66" t="s">
        <v>283</v>
      </c>
      <c r="C123" s="357"/>
      <c r="D123" s="591"/>
      <c r="E123" s="381">
        <f t="shared" si="5"/>
        <v>0</v>
      </c>
    </row>
    <row r="124" spans="1:5" ht="12" customHeight="1">
      <c r="A124" s="206" t="s">
        <v>125</v>
      </c>
      <c r="B124" s="66" t="s">
        <v>282</v>
      </c>
      <c r="C124" s="357"/>
      <c r="D124" s="591"/>
      <c r="E124" s="381">
        <f t="shared" si="5"/>
        <v>0</v>
      </c>
    </row>
    <row r="125" spans="1:5" ht="12" customHeight="1">
      <c r="A125" s="206" t="s">
        <v>275</v>
      </c>
      <c r="B125" s="66" t="s">
        <v>270</v>
      </c>
      <c r="C125" s="357"/>
      <c r="D125" s="591"/>
      <c r="E125" s="381">
        <f t="shared" si="5"/>
        <v>0</v>
      </c>
    </row>
    <row r="126" spans="1:5" ht="12" customHeight="1">
      <c r="A126" s="206" t="s">
        <v>276</v>
      </c>
      <c r="B126" s="66" t="s">
        <v>281</v>
      </c>
      <c r="C126" s="357"/>
      <c r="D126" s="591"/>
      <c r="E126" s="381">
        <f t="shared" si="5"/>
        <v>0</v>
      </c>
    </row>
    <row r="127" spans="1:5" ht="12" customHeight="1" thickBot="1">
      <c r="A127" s="215" t="s">
        <v>277</v>
      </c>
      <c r="B127" s="66" t="s">
        <v>280</v>
      </c>
      <c r="C127" s="358"/>
      <c r="D127" s="591"/>
      <c r="E127" s="381">
        <f t="shared" si="5"/>
        <v>0</v>
      </c>
    </row>
    <row r="128" spans="1:5" ht="12" customHeight="1" thickBot="1">
      <c r="A128" s="26" t="s">
        <v>9</v>
      </c>
      <c r="B128" s="53" t="s">
        <v>359</v>
      </c>
      <c r="C128" s="342">
        <f>+C93+C114</f>
        <v>122184457</v>
      </c>
      <c r="D128" s="504">
        <f>+D93+D114</f>
        <v>10209192</v>
      </c>
      <c r="E128" s="117">
        <f>+E93+E114</f>
        <v>132393649</v>
      </c>
    </row>
    <row r="129" spans="1:5" ht="12" customHeight="1" thickBot="1">
      <c r="A129" s="26" t="s">
        <v>10</v>
      </c>
      <c r="B129" s="53" t="s">
        <v>360</v>
      </c>
      <c r="C129" s="342">
        <f>+C130+C131+C132</f>
        <v>0</v>
      </c>
      <c r="D129" s="598"/>
      <c r="E129" s="599"/>
    </row>
    <row r="130" spans="1:5" s="50" customFormat="1" ht="12" customHeight="1">
      <c r="A130" s="206" t="s">
        <v>175</v>
      </c>
      <c r="B130" s="5" t="s">
        <v>419</v>
      </c>
      <c r="C130" s="357"/>
      <c r="D130" s="609"/>
      <c r="E130" s="610"/>
    </row>
    <row r="131" spans="1:5" ht="12" customHeight="1">
      <c r="A131" s="206" t="s">
        <v>178</v>
      </c>
      <c r="B131" s="5" t="s">
        <v>368</v>
      </c>
      <c r="C131" s="357"/>
      <c r="D131" s="591"/>
      <c r="E131" s="592"/>
    </row>
    <row r="132" spans="1:5" ht="12" customHeight="1" thickBot="1">
      <c r="A132" s="215" t="s">
        <v>179</v>
      </c>
      <c r="B132" s="3" t="s">
        <v>418</v>
      </c>
      <c r="C132" s="357"/>
      <c r="D132" s="596"/>
      <c r="E132" s="597"/>
    </row>
    <row r="133" spans="1:5" ht="12" customHeight="1" thickBot="1">
      <c r="A133" s="26" t="s">
        <v>11</v>
      </c>
      <c r="B133" s="53" t="s">
        <v>361</v>
      </c>
      <c r="C133" s="342">
        <f>+C134+C135+C136+C137+C138+C139</f>
        <v>0</v>
      </c>
      <c r="D133" s="598"/>
      <c r="E133" s="599"/>
    </row>
    <row r="134" spans="1:5" ht="12" customHeight="1">
      <c r="A134" s="206" t="s">
        <v>60</v>
      </c>
      <c r="B134" s="5" t="s">
        <v>370</v>
      </c>
      <c r="C134" s="357"/>
      <c r="D134" s="613"/>
      <c r="E134" s="614"/>
    </row>
    <row r="135" spans="1:5" ht="12" customHeight="1">
      <c r="A135" s="206" t="s">
        <v>61</v>
      </c>
      <c r="B135" s="5" t="s">
        <v>362</v>
      </c>
      <c r="C135" s="357"/>
      <c r="D135" s="591"/>
      <c r="E135" s="592"/>
    </row>
    <row r="136" spans="1:5" ht="12" customHeight="1">
      <c r="A136" s="206" t="s">
        <v>62</v>
      </c>
      <c r="B136" s="5" t="s">
        <v>363</v>
      </c>
      <c r="C136" s="357"/>
      <c r="D136" s="591"/>
      <c r="E136" s="592"/>
    </row>
    <row r="137" spans="1:5" ht="12" customHeight="1">
      <c r="A137" s="206" t="s">
        <v>110</v>
      </c>
      <c r="B137" s="5" t="s">
        <v>443</v>
      </c>
      <c r="C137" s="357"/>
      <c r="D137" s="591"/>
      <c r="E137" s="592"/>
    </row>
    <row r="138" spans="1:5" ht="12" customHeight="1">
      <c r="A138" s="206" t="s">
        <v>111</v>
      </c>
      <c r="B138" s="5" t="s">
        <v>365</v>
      </c>
      <c r="C138" s="357"/>
      <c r="D138" s="591"/>
      <c r="E138" s="592"/>
    </row>
    <row r="139" spans="1:5" s="50" customFormat="1" ht="12" customHeight="1" thickBot="1">
      <c r="A139" s="215" t="s">
        <v>112</v>
      </c>
      <c r="B139" s="3" t="s">
        <v>366</v>
      </c>
      <c r="C139" s="357"/>
      <c r="D139" s="615"/>
      <c r="E139" s="616"/>
    </row>
    <row r="140" spans="1:11" ht="12" customHeight="1" thickBot="1">
      <c r="A140" s="26" t="s">
        <v>12</v>
      </c>
      <c r="B140" s="53" t="s">
        <v>433</v>
      </c>
      <c r="C140" s="346">
        <f>+C141+C142+C144+C145+C143</f>
        <v>145882527</v>
      </c>
      <c r="D140" s="506">
        <f>+D141+D142+D144+D145+D143</f>
        <v>5261017</v>
      </c>
      <c r="E140" s="118">
        <f>+E141+E142+E144+E145+E143</f>
        <v>151143544</v>
      </c>
      <c r="K140" s="111"/>
    </row>
    <row r="141" spans="1:5" ht="12.75">
      <c r="A141" s="206" t="s">
        <v>63</v>
      </c>
      <c r="B141" s="5" t="s">
        <v>285</v>
      </c>
      <c r="C141" s="357"/>
      <c r="D141" s="613"/>
      <c r="E141" s="444">
        <f>SUM(C141:D141)</f>
        <v>0</v>
      </c>
    </row>
    <row r="142" spans="1:5" ht="12" customHeight="1">
      <c r="A142" s="206" t="s">
        <v>64</v>
      </c>
      <c r="B142" s="5" t="s">
        <v>286</v>
      </c>
      <c r="C142" s="357"/>
      <c r="D142" s="593">
        <v>4077539</v>
      </c>
      <c r="E142" s="444">
        <f>SUM(C142:D142)</f>
        <v>4077539</v>
      </c>
    </row>
    <row r="143" spans="1:5" ht="12" customHeight="1">
      <c r="A143" s="206" t="s">
        <v>199</v>
      </c>
      <c r="B143" s="5" t="s">
        <v>432</v>
      </c>
      <c r="C143" s="357">
        <v>145882527</v>
      </c>
      <c r="D143" s="593">
        <f>38836+165432+655195+148512+175503</f>
        <v>1183478</v>
      </c>
      <c r="E143" s="444">
        <f>SUM(C143:D143)</f>
        <v>147066005</v>
      </c>
    </row>
    <row r="144" spans="1:5" s="50" customFormat="1" ht="12" customHeight="1">
      <c r="A144" s="206" t="s">
        <v>200</v>
      </c>
      <c r="B144" s="5" t="s">
        <v>375</v>
      </c>
      <c r="C144" s="357"/>
      <c r="D144" s="593"/>
      <c r="E144" s="444">
        <f>SUM(C144:D144)</f>
        <v>0</v>
      </c>
    </row>
    <row r="145" spans="1:5" s="50" customFormat="1" ht="12" customHeight="1" thickBot="1">
      <c r="A145" s="215" t="s">
        <v>201</v>
      </c>
      <c r="B145" s="3" t="s">
        <v>305</v>
      </c>
      <c r="C145" s="357"/>
      <c r="D145" s="615"/>
      <c r="E145" s="444">
        <f>SUM(C145:D145)</f>
        <v>0</v>
      </c>
    </row>
    <row r="146" spans="1:5" s="50" customFormat="1" ht="12" customHeight="1" thickBot="1">
      <c r="A146" s="26" t="s">
        <v>13</v>
      </c>
      <c r="B146" s="53" t="s">
        <v>376</v>
      </c>
      <c r="C146" s="359">
        <f>+C147+C148+C149+C150+C151</f>
        <v>0</v>
      </c>
      <c r="D146" s="621">
        <f>+D147+D148+D149+D150+D151</f>
        <v>17000000</v>
      </c>
      <c r="E146" s="119">
        <f>+E147+E148+E149+E150+E151</f>
        <v>17000000</v>
      </c>
    </row>
    <row r="147" spans="1:5" s="50" customFormat="1" ht="12" customHeight="1">
      <c r="A147" s="206" t="s">
        <v>65</v>
      </c>
      <c r="B147" s="5" t="s">
        <v>371</v>
      </c>
      <c r="C147" s="357"/>
      <c r="D147" s="618"/>
      <c r="E147" s="619">
        <f>SUM(C147:D147)</f>
        <v>0</v>
      </c>
    </row>
    <row r="148" spans="1:5" s="50" customFormat="1" ht="12" customHeight="1">
      <c r="A148" s="206" t="s">
        <v>66</v>
      </c>
      <c r="B148" s="5" t="s">
        <v>378</v>
      </c>
      <c r="C148" s="357"/>
      <c r="D148" s="593">
        <v>17000000</v>
      </c>
      <c r="E148" s="619">
        <f>SUM(C148:D148)</f>
        <v>17000000</v>
      </c>
    </row>
    <row r="149" spans="1:5" s="50" customFormat="1" ht="12" customHeight="1">
      <c r="A149" s="206" t="s">
        <v>211</v>
      </c>
      <c r="B149" s="5" t="s">
        <v>373</v>
      </c>
      <c r="C149" s="357"/>
      <c r="D149" s="593"/>
      <c r="E149" s="619">
        <f>SUM(C149:D149)</f>
        <v>0</v>
      </c>
    </row>
    <row r="150" spans="1:5" s="50" customFormat="1" ht="12" customHeight="1">
      <c r="A150" s="206" t="s">
        <v>212</v>
      </c>
      <c r="B150" s="5" t="s">
        <v>420</v>
      </c>
      <c r="C150" s="357"/>
      <c r="D150" s="593"/>
      <c r="E150" s="619">
        <f>SUM(C150:D150)</f>
        <v>0</v>
      </c>
    </row>
    <row r="151" spans="1:5" ht="12.75" customHeight="1" thickBot="1">
      <c r="A151" s="215" t="s">
        <v>377</v>
      </c>
      <c r="B151" s="3" t="s">
        <v>380</v>
      </c>
      <c r="C151" s="358"/>
      <c r="D151" s="620"/>
      <c r="E151" s="619">
        <f>SUM(C151:D151)</f>
        <v>0</v>
      </c>
    </row>
    <row r="152" spans="1:5" ht="12.75" customHeight="1" thickBot="1">
      <c r="A152" s="244" t="s">
        <v>14</v>
      </c>
      <c r="B152" s="53" t="s">
        <v>381</v>
      </c>
      <c r="C152" s="359"/>
      <c r="D152" s="598"/>
      <c r="E152" s="599"/>
    </row>
    <row r="153" spans="1:5" ht="12.75" customHeight="1" thickBot="1">
      <c r="A153" s="244" t="s">
        <v>15</v>
      </c>
      <c r="B153" s="53" t="s">
        <v>382</v>
      </c>
      <c r="C153" s="359"/>
      <c r="D153" s="613"/>
      <c r="E153" s="614"/>
    </row>
    <row r="154" spans="1:5" ht="12" customHeight="1" thickBot="1">
      <c r="A154" s="26" t="s">
        <v>16</v>
      </c>
      <c r="B154" s="53" t="s">
        <v>384</v>
      </c>
      <c r="C154" s="590">
        <f>+C129+C133+C140+C146+C152+C153</f>
        <v>145882527</v>
      </c>
      <c r="D154" s="617">
        <f>+D129+D133+D140+D146+D152+D153</f>
        <v>22261017</v>
      </c>
      <c r="E154" s="202">
        <f>+E129+E133+E140+E146+E152+E153</f>
        <v>168143544</v>
      </c>
    </row>
    <row r="155" spans="1:5" ht="15" customHeight="1" thickBot="1">
      <c r="A155" s="217" t="s">
        <v>17</v>
      </c>
      <c r="B155" s="176" t="s">
        <v>383</v>
      </c>
      <c r="C155" s="590">
        <f>+C128+C154</f>
        <v>268066984</v>
      </c>
      <c r="D155" s="617">
        <f>+D128+D154</f>
        <v>32470209</v>
      </c>
      <c r="E155" s="202">
        <f>+E128+E154</f>
        <v>300537193</v>
      </c>
    </row>
    <row r="156" spans="1:5" ht="13.5" thickBot="1">
      <c r="A156" s="177"/>
      <c r="B156" s="178"/>
      <c r="C156" s="179"/>
      <c r="D156" s="596"/>
      <c r="E156" s="597"/>
    </row>
    <row r="157" spans="1:5" ht="15" customHeight="1" thickBot="1">
      <c r="A157" s="108" t="s">
        <v>421</v>
      </c>
      <c r="B157" s="109"/>
      <c r="C157" s="530">
        <v>3.25</v>
      </c>
      <c r="D157" s="598"/>
      <c r="E157" s="600">
        <v>3</v>
      </c>
    </row>
    <row r="158" spans="1:5" ht="14.25" customHeight="1" thickBot="1">
      <c r="A158" s="108" t="s">
        <v>135</v>
      </c>
      <c r="B158" s="109"/>
      <c r="C158" s="530">
        <v>7</v>
      </c>
      <c r="D158" s="598"/>
      <c r="E158" s="600">
        <v>7</v>
      </c>
    </row>
  </sheetData>
  <sheetProtection formatCells="0"/>
  <printOptions horizontalCentered="1"/>
  <pageMargins left="0.7874015748031497" right="0.7874015748031497" top="0.1968503937007874" bottom="0.1968503937007874" header="0.7874015748031497" footer="0.7874015748031497"/>
  <pageSetup horizontalDpi="600" verticalDpi="600" orientation="portrait" paperSize="9" scale="62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Rendszergazda</cp:lastModifiedBy>
  <cp:lastPrinted>2017-06-26T12:12:51Z</cp:lastPrinted>
  <dcterms:created xsi:type="dcterms:W3CDTF">1999-10-30T10:30:45Z</dcterms:created>
  <dcterms:modified xsi:type="dcterms:W3CDTF">2017-06-28T13:19:03Z</dcterms:modified>
  <cp:category/>
  <cp:version/>
  <cp:contentType/>
  <cp:contentStatus/>
</cp:coreProperties>
</file>