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7620" firstSheet="8" activeTab="13"/>
  </bookViews>
  <sheets>
    <sheet name="1 . melléklet" sheetId="17" r:id="rId1"/>
    <sheet name="2 Állami bev" sheetId="18" r:id="rId2"/>
    <sheet name="3 Bev. össz" sheetId="1" r:id="rId3"/>
    <sheet name="4 Kiadások" sheetId="2" r:id="rId4"/>
    <sheet name="5 melléklet" sheetId="5" r:id="rId5"/>
    <sheet name="6 melléklet" sheetId="20" r:id="rId6"/>
    <sheet name="7 Cofogos" sheetId="6" r:id="rId7"/>
    <sheet name="8 ISZI melléklet" sheetId="21" r:id="rId8"/>
    <sheet name="9 Óvoda" sheetId="9" r:id="rId9"/>
    <sheet name="10 Óvoda 2" sheetId="22" r:id="rId10"/>
    <sheet name="11 ISZI" sheetId="10" r:id="rId11"/>
    <sheet name="12 létszámkeret" sheetId="15" r:id="rId12"/>
    <sheet name="13 felhasz. ütemterv." sheetId="16" r:id="rId13"/>
    <sheet name="14 melléklet" sheetId="14" r:id="rId14"/>
  </sheets>
  <definedNames>
    <definedName name="_xlnm.Print_Area" localSheetId="0">'1 . melléklet'!$A$1:$B$51</definedName>
    <definedName name="_xlnm.Print_Area" localSheetId="9">'10 Óvoda 2'!$A$1:$P$22</definedName>
    <definedName name="_xlnm.Print_Area" localSheetId="10">'11 ISZI'!$A$1:$P$22</definedName>
    <definedName name="_xlnm.Print_Area" localSheetId="13">'14 melléklet'!$A$1:$O$49</definedName>
    <definedName name="_xlnm.Print_Area" localSheetId="1">'2 Állami bev'!$A$1:$C$49</definedName>
    <definedName name="_xlnm.Print_Area" localSheetId="2">'3 Bev. össz'!$A$1:$D$75</definedName>
    <definedName name="_xlnm.Print_Area" localSheetId="3">'4 Kiadások'!$A$1:$D$50</definedName>
    <definedName name="_xlnm.Print_Area" localSheetId="7">'8 ISZI melléklet'!$A$1:$D$52</definedName>
    <definedName name="_xlnm.Print_Area" localSheetId="8">'9 Óvoda'!$A$1:$D$42</definedName>
  </definedNames>
  <calcPr calcId="125725"/>
</workbook>
</file>

<file path=xl/calcChain.xml><?xml version="1.0" encoding="utf-8"?>
<calcChain xmlns="http://schemas.openxmlformats.org/spreadsheetml/2006/main">
  <c r="C36" i="5"/>
  <c r="C31"/>
  <c r="C39"/>
  <c r="B29" i="20"/>
  <c r="B19"/>
  <c r="C32" l="1"/>
  <c r="C29"/>
  <c r="C19"/>
  <c r="G12" i="14"/>
  <c r="G24"/>
  <c r="G22"/>
  <c r="G18"/>
  <c r="G32"/>
  <c r="C24" i="21"/>
  <c r="G26" i="14"/>
  <c r="G7"/>
  <c r="C12"/>
  <c r="C24"/>
  <c r="C22"/>
  <c r="C18"/>
  <c r="C7"/>
  <c r="J48" i="16"/>
  <c r="B21"/>
  <c r="F24" i="6"/>
  <c r="F19"/>
  <c r="F18"/>
  <c r="F12"/>
  <c r="F11"/>
  <c r="C11"/>
  <c r="C24"/>
  <c r="C19"/>
  <c r="C18"/>
  <c r="C12"/>
  <c r="I30"/>
  <c r="F30"/>
  <c r="C30"/>
  <c r="L29"/>
  <c r="C35" i="2"/>
  <c r="C12" i="1"/>
  <c r="B31" i="5"/>
  <c r="C16" i="1"/>
  <c r="B29"/>
  <c r="C13"/>
  <c r="C11" i="2" l="1"/>
  <c r="O17" i="10"/>
  <c r="O18"/>
  <c r="I16"/>
  <c r="F16"/>
  <c r="O16" s="1"/>
  <c r="C16"/>
  <c r="C45" i="21"/>
  <c r="C46"/>
  <c r="C44"/>
  <c r="C43"/>
  <c r="C17"/>
  <c r="L17" i="22"/>
  <c r="L15"/>
  <c r="I15"/>
  <c r="F16"/>
  <c r="C16"/>
  <c r="O16" s="1"/>
  <c r="C15"/>
  <c r="O15" s="1"/>
  <c r="C32" i="9"/>
  <c r="C31"/>
  <c r="C30"/>
  <c r="C29"/>
  <c r="C17"/>
  <c r="C20" i="2"/>
  <c r="C16"/>
  <c r="C13"/>
  <c r="C12"/>
  <c r="C34"/>
  <c r="C30"/>
  <c r="C31"/>
  <c r="C29" s="1"/>
  <c r="C18" i="1"/>
  <c r="B11" l="1"/>
  <c r="C11" s="1"/>
  <c r="C25"/>
  <c r="B25"/>
  <c r="B18" i="18"/>
  <c r="B20" i="2"/>
  <c r="B19" s="1"/>
  <c r="B37" i="1"/>
  <c r="B28" s="1"/>
  <c r="B42"/>
  <c r="B7" i="18"/>
  <c r="G9" i="14"/>
  <c r="K25" i="6"/>
  <c r="D56" i="16"/>
  <c r="E56"/>
  <c r="F56"/>
  <c r="G56"/>
  <c r="H56"/>
  <c r="I56"/>
  <c r="J56"/>
  <c r="K56"/>
  <c r="L56"/>
  <c r="M56"/>
  <c r="N56"/>
  <c r="C56"/>
  <c r="B16"/>
  <c r="B13"/>
  <c r="L28"/>
  <c r="M28"/>
  <c r="N28"/>
  <c r="B13" i="5"/>
  <c r="B32" i="20"/>
  <c r="B15"/>
  <c r="D50" i="2"/>
  <c r="B64" i="1"/>
  <c r="B65"/>
  <c r="B18"/>
  <c r="N16" i="22"/>
  <c r="K17"/>
  <c r="N16" i="10"/>
  <c r="B11" i="9"/>
  <c r="B17" i="21"/>
  <c r="B23"/>
  <c r="C23" s="1"/>
  <c r="C22" s="1"/>
  <c r="C26" s="1"/>
  <c r="B29" i="2" l="1"/>
  <c r="B26"/>
  <c r="B14" i="1"/>
  <c r="H27" i="6"/>
  <c r="P17" i="22" l="1"/>
  <c r="O17"/>
  <c r="J17"/>
  <c r="I17"/>
  <c r="G17"/>
  <c r="F17"/>
  <c r="E17"/>
  <c r="D17"/>
  <c r="C17"/>
  <c r="B17"/>
  <c r="N15"/>
  <c r="H17"/>
  <c r="D42" i="21"/>
  <c r="C42"/>
  <c r="C50" s="1"/>
  <c r="B42"/>
  <c r="B50" s="1"/>
  <c r="B22"/>
  <c r="D19"/>
  <c r="O7" i="14"/>
  <c r="O9"/>
  <c r="O12"/>
  <c r="O13"/>
  <c r="O14"/>
  <c r="O15"/>
  <c r="O16"/>
  <c r="O17"/>
  <c r="O18"/>
  <c r="O19"/>
  <c r="O20"/>
  <c r="O23"/>
  <c r="O24"/>
  <c r="O26"/>
  <c r="O27"/>
  <c r="O28"/>
  <c r="O29"/>
  <c r="O30"/>
  <c r="O31"/>
  <c r="O32"/>
  <c r="O33"/>
  <c r="O34"/>
  <c r="C35"/>
  <c r="D35"/>
  <c r="E35"/>
  <c r="F35"/>
  <c r="G35"/>
  <c r="H35"/>
  <c r="I35"/>
  <c r="J35"/>
  <c r="K35"/>
  <c r="L35"/>
  <c r="M35"/>
  <c r="N35"/>
  <c r="O42"/>
  <c r="O44"/>
  <c r="C45"/>
  <c r="D45"/>
  <c r="E45"/>
  <c r="F45"/>
  <c r="G45"/>
  <c r="H45"/>
  <c r="I45"/>
  <c r="J45"/>
  <c r="K45"/>
  <c r="L45"/>
  <c r="L47" s="1"/>
  <c r="M45"/>
  <c r="N45"/>
  <c r="B12" i="16"/>
  <c r="C14"/>
  <c r="D14"/>
  <c r="E14"/>
  <c r="F14"/>
  <c r="G14"/>
  <c r="J14"/>
  <c r="K14"/>
  <c r="L14"/>
  <c r="M14"/>
  <c r="N14"/>
  <c r="C15"/>
  <c r="D15"/>
  <c r="E15"/>
  <c r="F15"/>
  <c r="G15"/>
  <c r="H15"/>
  <c r="H13" s="1"/>
  <c r="I15"/>
  <c r="I13" s="1"/>
  <c r="J15"/>
  <c r="K15"/>
  <c r="L15"/>
  <c r="M15"/>
  <c r="N15"/>
  <c r="C16"/>
  <c r="E16"/>
  <c r="G16"/>
  <c r="H16"/>
  <c r="J16"/>
  <c r="K16"/>
  <c r="M16"/>
  <c r="N16"/>
  <c r="D17"/>
  <c r="D16" s="1"/>
  <c r="F17"/>
  <c r="F16" s="1"/>
  <c r="I17"/>
  <c r="I16" s="1"/>
  <c r="L17"/>
  <c r="L16" s="1"/>
  <c r="B19"/>
  <c r="C20"/>
  <c r="C19" s="1"/>
  <c r="D20"/>
  <c r="D19" s="1"/>
  <c r="E20"/>
  <c r="E19" s="1"/>
  <c r="F20"/>
  <c r="F19" s="1"/>
  <c r="G20"/>
  <c r="G19" s="1"/>
  <c r="H20"/>
  <c r="H19" s="1"/>
  <c r="I20"/>
  <c r="I19" s="1"/>
  <c r="J20"/>
  <c r="J19" s="1"/>
  <c r="K20"/>
  <c r="K19" s="1"/>
  <c r="L20"/>
  <c r="L19" s="1"/>
  <c r="M20"/>
  <c r="M19" s="1"/>
  <c r="N20"/>
  <c r="N19" s="1"/>
  <c r="C22"/>
  <c r="C21" s="1"/>
  <c r="D22"/>
  <c r="D21" s="1"/>
  <c r="E22"/>
  <c r="E21" s="1"/>
  <c r="F22"/>
  <c r="F21" s="1"/>
  <c r="G22"/>
  <c r="G21" s="1"/>
  <c r="H22"/>
  <c r="H21" s="1"/>
  <c r="I22"/>
  <c r="I21" s="1"/>
  <c r="J22"/>
  <c r="J21" s="1"/>
  <c r="K22"/>
  <c r="K21" s="1"/>
  <c r="L22"/>
  <c r="L21" s="1"/>
  <c r="M22"/>
  <c r="M21" s="1"/>
  <c r="N22"/>
  <c r="N21" s="1"/>
  <c r="C24"/>
  <c r="D24"/>
  <c r="E24"/>
  <c r="F24"/>
  <c r="G24"/>
  <c r="H24"/>
  <c r="I24"/>
  <c r="J24"/>
  <c r="K24"/>
  <c r="L24"/>
  <c r="M24"/>
  <c r="N24"/>
  <c r="C28"/>
  <c r="D28"/>
  <c r="E28"/>
  <c r="F28"/>
  <c r="G28"/>
  <c r="H28"/>
  <c r="I28"/>
  <c r="J28"/>
  <c r="K28"/>
  <c r="C45"/>
  <c r="D45"/>
  <c r="E45"/>
  <c r="F45"/>
  <c r="G45"/>
  <c r="H45"/>
  <c r="I45"/>
  <c r="J45"/>
  <c r="K45"/>
  <c r="L45"/>
  <c r="M45"/>
  <c r="N45"/>
  <c r="C46"/>
  <c r="D46"/>
  <c r="E46"/>
  <c r="F46"/>
  <c r="G46"/>
  <c r="H46"/>
  <c r="I46"/>
  <c r="J46"/>
  <c r="K46"/>
  <c r="L46"/>
  <c r="M46"/>
  <c r="N46"/>
  <c r="C47"/>
  <c r="D47"/>
  <c r="E47"/>
  <c r="F47"/>
  <c r="G47"/>
  <c r="H47"/>
  <c r="I47"/>
  <c r="J47"/>
  <c r="K47"/>
  <c r="L47"/>
  <c r="M47"/>
  <c r="N47"/>
  <c r="C48"/>
  <c r="D48"/>
  <c r="E48"/>
  <c r="F48"/>
  <c r="G48"/>
  <c r="H48"/>
  <c r="I48"/>
  <c r="K48"/>
  <c r="L48"/>
  <c r="M48"/>
  <c r="N48"/>
  <c r="B49"/>
  <c r="C49"/>
  <c r="D49"/>
  <c r="E49"/>
  <c r="F49"/>
  <c r="G49"/>
  <c r="H49"/>
  <c r="I49"/>
  <c r="J49"/>
  <c r="K49"/>
  <c r="L49"/>
  <c r="M49"/>
  <c r="N49"/>
  <c r="C54"/>
  <c r="D54"/>
  <c r="E54"/>
  <c r="F54"/>
  <c r="G54"/>
  <c r="H54"/>
  <c r="I54"/>
  <c r="J54"/>
  <c r="K54"/>
  <c r="L54"/>
  <c r="M54"/>
  <c r="N54"/>
  <c r="C55"/>
  <c r="D55"/>
  <c r="E55"/>
  <c r="F55"/>
  <c r="G55"/>
  <c r="H55"/>
  <c r="I55"/>
  <c r="J55"/>
  <c r="K55"/>
  <c r="L55"/>
  <c r="M55"/>
  <c r="N55"/>
  <c r="C58"/>
  <c r="D58"/>
  <c r="E58"/>
  <c r="F58"/>
  <c r="G58"/>
  <c r="H58"/>
  <c r="I58"/>
  <c r="J58"/>
  <c r="K58"/>
  <c r="L58"/>
  <c r="M58"/>
  <c r="N58"/>
  <c r="B60"/>
  <c r="B26" i="15"/>
  <c r="B31" s="1"/>
  <c r="C26"/>
  <c r="N17" i="10"/>
  <c r="N18"/>
  <c r="B19"/>
  <c r="C19"/>
  <c r="D19"/>
  <c r="E19"/>
  <c r="F19"/>
  <c r="G19"/>
  <c r="H19"/>
  <c r="I19"/>
  <c r="J19"/>
  <c r="O19"/>
  <c r="P19"/>
  <c r="D13" i="9"/>
  <c r="C11"/>
  <c r="C20" s="1"/>
  <c r="B16"/>
  <c r="B20" s="1"/>
  <c r="C16"/>
  <c r="B28"/>
  <c r="B34" s="1"/>
  <c r="C28"/>
  <c r="C34" s="1"/>
  <c r="D28"/>
  <c r="K11" i="6"/>
  <c r="L11"/>
  <c r="M11"/>
  <c r="K12"/>
  <c r="L12"/>
  <c r="M12"/>
  <c r="K13"/>
  <c r="L13"/>
  <c r="M13"/>
  <c r="K14"/>
  <c r="L14"/>
  <c r="M14"/>
  <c r="K15"/>
  <c r="L15"/>
  <c r="M15"/>
  <c r="K16"/>
  <c r="L16"/>
  <c r="M16"/>
  <c r="K17"/>
  <c r="L17"/>
  <c r="M17"/>
  <c r="K18"/>
  <c r="L18"/>
  <c r="M18"/>
  <c r="K19"/>
  <c r="L19"/>
  <c r="M19"/>
  <c r="K20"/>
  <c r="L20"/>
  <c r="M20"/>
  <c r="K21"/>
  <c r="L21"/>
  <c r="M21"/>
  <c r="K22"/>
  <c r="L22"/>
  <c r="M22"/>
  <c r="K23"/>
  <c r="L23"/>
  <c r="M23"/>
  <c r="K24"/>
  <c r="L24"/>
  <c r="M24"/>
  <c r="K26"/>
  <c r="L26"/>
  <c r="M26"/>
  <c r="B27"/>
  <c r="C27"/>
  <c r="L27" s="1"/>
  <c r="D27"/>
  <c r="E27"/>
  <c r="F27"/>
  <c r="F32" s="1"/>
  <c r="G27"/>
  <c r="G32" s="1"/>
  <c r="I27"/>
  <c r="I32" s="1"/>
  <c r="J27"/>
  <c r="K28"/>
  <c r="L28"/>
  <c r="L30" s="1"/>
  <c r="M28"/>
  <c r="B30"/>
  <c r="B32" s="1"/>
  <c r="D30"/>
  <c r="E30"/>
  <c r="G30"/>
  <c r="H30"/>
  <c r="H32" s="1"/>
  <c r="J30"/>
  <c r="M30"/>
  <c r="D32"/>
  <c r="J32"/>
  <c r="C15" i="20"/>
  <c r="D15"/>
  <c r="D19"/>
  <c r="D29"/>
  <c r="D32"/>
  <c r="B16" i="5"/>
  <c r="C16"/>
  <c r="D16"/>
  <c r="C20"/>
  <c r="D20"/>
  <c r="B22"/>
  <c r="C22"/>
  <c r="B27"/>
  <c r="C27"/>
  <c r="B34"/>
  <c r="B36"/>
  <c r="D36"/>
  <c r="D39" s="1"/>
  <c r="B10" i="2"/>
  <c r="C10"/>
  <c r="D10"/>
  <c r="C19"/>
  <c r="D20"/>
  <c r="D19" s="1"/>
  <c r="D29"/>
  <c r="C33"/>
  <c r="C10" i="1"/>
  <c r="D10"/>
  <c r="B10"/>
  <c r="D18"/>
  <c r="C29"/>
  <c r="D29"/>
  <c r="D37"/>
  <c r="B44"/>
  <c r="C44"/>
  <c r="D44"/>
  <c r="B46"/>
  <c r="C46"/>
  <c r="D46"/>
  <c r="B48"/>
  <c r="D48"/>
  <c r="B54"/>
  <c r="C54"/>
  <c r="D54"/>
  <c r="B58"/>
  <c r="C58"/>
  <c r="D58"/>
  <c r="B63"/>
  <c r="C63"/>
  <c r="D63"/>
  <c r="B30" i="18"/>
  <c r="B45"/>
  <c r="C49"/>
  <c r="B33" i="2"/>
  <c r="C43" l="1"/>
  <c r="C50" s="1"/>
  <c r="B39" i="5"/>
  <c r="B40" i="1"/>
  <c r="C40"/>
  <c r="B43" i="2"/>
  <c r="B26" i="16"/>
  <c r="D28" i="1"/>
  <c r="C9"/>
  <c r="M27" i="6"/>
  <c r="M32" s="1"/>
  <c r="B49" i="18"/>
  <c r="L53" i="16"/>
  <c r="J53"/>
  <c r="H53"/>
  <c r="D53"/>
  <c r="M53"/>
  <c r="K53"/>
  <c r="I53"/>
  <c r="G53"/>
  <c r="E53"/>
  <c r="C53"/>
  <c r="H12"/>
  <c r="B30"/>
  <c r="N53"/>
  <c r="F53"/>
  <c r="H26"/>
  <c r="H30" s="1"/>
  <c r="B50" i="2"/>
  <c r="E47" i="14"/>
  <c r="I47"/>
  <c r="N47"/>
  <c r="K47"/>
  <c r="O45"/>
  <c r="F47"/>
  <c r="G47"/>
  <c r="J47"/>
  <c r="H47"/>
  <c r="D47"/>
  <c r="C32" i="6"/>
  <c r="L32"/>
  <c r="K27"/>
  <c r="D40" i="1"/>
  <c r="C28"/>
  <c r="I12" i="16"/>
  <c r="I26" s="1"/>
  <c r="I30" s="1"/>
  <c r="N13"/>
  <c r="N12" s="1"/>
  <c r="N26" s="1"/>
  <c r="N30" s="1"/>
  <c r="L13"/>
  <c r="L12" s="1"/>
  <c r="L26" s="1"/>
  <c r="L30" s="1"/>
  <c r="J13"/>
  <c r="J12" s="1"/>
  <c r="J26" s="1"/>
  <c r="J30" s="1"/>
  <c r="F13"/>
  <c r="F12" s="1"/>
  <c r="F26" s="1"/>
  <c r="F30" s="1"/>
  <c r="D13"/>
  <c r="D12" s="1"/>
  <c r="D26" s="1"/>
  <c r="D30" s="1"/>
  <c r="M13"/>
  <c r="M12" s="1"/>
  <c r="M26" s="1"/>
  <c r="M30" s="1"/>
  <c r="K13"/>
  <c r="K12" s="1"/>
  <c r="K26" s="1"/>
  <c r="K30" s="1"/>
  <c r="G13"/>
  <c r="G12" s="1"/>
  <c r="G26" s="1"/>
  <c r="G30" s="1"/>
  <c r="E13"/>
  <c r="E12" s="1"/>
  <c r="E26" s="1"/>
  <c r="E30" s="1"/>
  <c r="C13"/>
  <c r="C12" s="1"/>
  <c r="C26" s="1"/>
  <c r="C30" s="1"/>
  <c r="N44"/>
  <c r="L44"/>
  <c r="L61" s="1"/>
  <c r="J44"/>
  <c r="H44"/>
  <c r="F44"/>
  <c r="D44"/>
  <c r="M44"/>
  <c r="K44"/>
  <c r="I44"/>
  <c r="G44"/>
  <c r="G61" s="1"/>
  <c r="E44"/>
  <c r="C44"/>
  <c r="E37" i="14"/>
  <c r="J37"/>
  <c r="M47"/>
  <c r="C47"/>
  <c r="O35"/>
  <c r="N19" i="10"/>
  <c r="N17" i="22"/>
  <c r="B26" i="21"/>
  <c r="B9" i="1"/>
  <c r="E32" i="6"/>
  <c r="K30"/>
  <c r="C61" i="1" l="1"/>
  <c r="C68" s="1"/>
  <c r="B61"/>
  <c r="D61"/>
  <c r="D68" s="1"/>
  <c r="D75" s="1"/>
  <c r="K61" i="16"/>
  <c r="K64" s="1"/>
  <c r="B68" i="1"/>
  <c r="B75" s="1"/>
  <c r="L64" i="16"/>
  <c r="B53"/>
  <c r="F61"/>
  <c r="F64" s="1"/>
  <c r="J61"/>
  <c r="J64" s="1"/>
  <c r="G64"/>
  <c r="E49" i="14"/>
  <c r="O47"/>
  <c r="J49"/>
  <c r="E61" i="16"/>
  <c r="E64" s="1"/>
  <c r="I61"/>
  <c r="I64" s="1"/>
  <c r="M61"/>
  <c r="M64" s="1"/>
  <c r="N61"/>
  <c r="N64" s="1"/>
  <c r="B44"/>
  <c r="D61"/>
  <c r="D64" s="1"/>
  <c r="H61"/>
  <c r="H64" s="1"/>
  <c r="C61"/>
  <c r="C64" s="1"/>
  <c r="K32" i="6"/>
  <c r="C75" i="1" l="1"/>
  <c r="B61" i="16"/>
  <c r="B64" s="1"/>
</calcChain>
</file>

<file path=xl/sharedStrings.xml><?xml version="1.0" encoding="utf-8"?>
<sst xmlns="http://schemas.openxmlformats.org/spreadsheetml/2006/main" count="734" uniqueCount="524">
  <si>
    <t>5. Gyermekétkeztetés támogatása</t>
  </si>
  <si>
    <t xml:space="preserve">    b)Gyerm. Étk. Üzemeltetésének támogatása </t>
  </si>
  <si>
    <t xml:space="preserve">Összesen                                                           </t>
  </si>
  <si>
    <t>Támogatási összeg forintban</t>
  </si>
  <si>
    <t>1/c. Egyéb kötelező önkormányzati feladatok támogatása</t>
  </si>
  <si>
    <t>III. Települési önk. szociális és gyermekjóléti feladatainak támogatása</t>
  </si>
  <si>
    <t>Igazgatás</t>
  </si>
  <si>
    <t>Temetőfenntartás</t>
  </si>
  <si>
    <t>vagyon gazdálkodás</t>
  </si>
  <si>
    <t>állategészségügyi ellátás</t>
  </si>
  <si>
    <t>Közutak fenntartása</t>
  </si>
  <si>
    <t>Hulladékgazdálkodás</t>
  </si>
  <si>
    <t>Zöldterületgazdálkodás</t>
  </si>
  <si>
    <t>védőnői szolgálat</t>
  </si>
  <si>
    <t>III. Irányitó (felügyeleti) szervtől kapott támogatás</t>
  </si>
  <si>
    <t>Konyha</t>
  </si>
  <si>
    <t>3. Elvonások, befizetések</t>
  </si>
  <si>
    <t>4. Pénzeszközátadás</t>
  </si>
  <si>
    <t xml:space="preserve">                                                                                  BEVÉTELEK</t>
  </si>
  <si>
    <t xml:space="preserve">                  </t>
  </si>
  <si>
    <t>Bevételi    jogcímek</t>
  </si>
  <si>
    <t xml:space="preserve">              Előirányzat</t>
  </si>
  <si>
    <t>Teljesítés</t>
  </si>
  <si>
    <t>Módosított</t>
  </si>
  <si>
    <t xml:space="preserve">                                                                                  K I A D Á S O K</t>
  </si>
  <si>
    <t>Kiadási jogcímek</t>
  </si>
  <si>
    <t>I. Működési kiadások</t>
  </si>
  <si>
    <t>II. Juttatások, segélyek</t>
  </si>
  <si>
    <t>III. Fejlesztések, felújítások</t>
  </si>
  <si>
    <t>1./ Működési tartalék</t>
  </si>
  <si>
    <t xml:space="preserve">     - Általános</t>
  </si>
  <si>
    <t>2./ Fejlesztési</t>
  </si>
  <si>
    <t xml:space="preserve"> Fejlesztési  bevételek</t>
  </si>
  <si>
    <t>Módosított ei.</t>
  </si>
  <si>
    <t xml:space="preserve"> Adatok ezer Ft-ban!</t>
  </si>
  <si>
    <t xml:space="preserve"> Fejlesztési  kiadások</t>
  </si>
  <si>
    <t>2./ Felhalmozási célú pénzátadás lakosságnak</t>
  </si>
  <si>
    <t>Ebből: - lakásépítés, -vásárlás kölcs. Nyújtása</t>
  </si>
  <si>
    <t xml:space="preserve">            - közmű 15 %</t>
  </si>
  <si>
    <t>5./ Felújítások</t>
  </si>
  <si>
    <t>6./ Beruházások</t>
  </si>
  <si>
    <t xml:space="preserve">    - szabadon felhasználható</t>
  </si>
  <si>
    <t>1./ Önkormányzatoknak és költságvetési szerveinek</t>
  </si>
  <si>
    <t>7./ Tárgyi eszköz vásárlás</t>
  </si>
  <si>
    <t>Fejlesztési    pénzeszközök</t>
  </si>
  <si>
    <t>1. Hitel visszafizetés + kamat</t>
  </si>
  <si>
    <t xml:space="preserve">3./ Felhalmozási célú pénzátadás: </t>
  </si>
  <si>
    <t xml:space="preserve">      Ebből: - lakásvásárlási, -építési kölcsön visszafiz.</t>
  </si>
  <si>
    <t>Ebből:  - Vizmű hálózat, karbantartás, felújítás</t>
  </si>
  <si>
    <t>Eredeti</t>
  </si>
  <si>
    <t>Eredeti ei.</t>
  </si>
  <si>
    <t>8./  Tartalékok</t>
  </si>
  <si>
    <t>Fejlesztési   kiadások összesen (1+…+8) :</t>
  </si>
  <si>
    <t>VI. Felügyelet alá tartozó ktgv.szerv támogatása</t>
  </si>
  <si>
    <t>….sz. melléklet</t>
  </si>
  <si>
    <t xml:space="preserve">           - Csatorna hálózat felújítás</t>
  </si>
  <si>
    <t xml:space="preserve"> Ebből: - </t>
  </si>
  <si>
    <t xml:space="preserve">4./ Részvényvásárlás </t>
  </si>
  <si>
    <t xml:space="preserve">    - célhoz kötött ( Környezetvédelmi alap számlán lévő)</t>
  </si>
  <si>
    <t>Szakfeladat</t>
  </si>
  <si>
    <t>Bér</t>
  </si>
  <si>
    <t>Munkaadót terhelő járulékok</t>
  </si>
  <si>
    <t xml:space="preserve">   Egyéb müködési kiadás</t>
  </si>
  <si>
    <t>Összesen</t>
  </si>
  <si>
    <t xml:space="preserve">               megnevezése</t>
  </si>
  <si>
    <t xml:space="preserve">   Előirányzat</t>
  </si>
  <si>
    <t xml:space="preserve">      Előirányzat</t>
  </si>
  <si>
    <t xml:space="preserve">     Előirányzat</t>
  </si>
  <si>
    <t xml:space="preserve">    Előirányzat</t>
  </si>
  <si>
    <t xml:space="preserve"> Eredeti</t>
  </si>
  <si>
    <t>Háziorvosi szolgálat</t>
  </si>
  <si>
    <t xml:space="preserve">   ÖSSZESEN:</t>
  </si>
  <si>
    <t xml:space="preserve">    Összesen:</t>
  </si>
  <si>
    <t>I. Intézményi működési bevételek összesen:</t>
  </si>
  <si>
    <t xml:space="preserve">   - 1.) 51-52.Személyi juttatások</t>
  </si>
  <si>
    <t xml:space="preserve">   - 2.) 53. Munkaadókat terhelő járulékok</t>
  </si>
  <si>
    <t xml:space="preserve">   - 3.) 54-56.Dologi kiadások </t>
  </si>
  <si>
    <t>III. Kiegyenlítő, függő, átfutó kiadások</t>
  </si>
  <si>
    <t>II. ÁHT belülről műk pénzátvétel kp-i ktgvetési előirányzat</t>
  </si>
  <si>
    <t xml:space="preserve">           - Belső Ellenőrzési Társulás</t>
  </si>
  <si>
    <t>Kisértékű eszköz beszerzés</t>
  </si>
  <si>
    <t>Előirányzat</t>
  </si>
  <si>
    <t>Kamatbevételek</t>
  </si>
  <si>
    <t>1.2. Helyi adók</t>
  </si>
  <si>
    <t>1.2.1. Építmény adó</t>
  </si>
  <si>
    <t>1.2.2. Magánszemélyek kommunális adója</t>
  </si>
  <si>
    <t>1.3. Átengedett központi adók</t>
  </si>
  <si>
    <t>1.4. Különféle bírságok</t>
  </si>
  <si>
    <t>1.2. Működés általános támogatása</t>
  </si>
  <si>
    <t>1.3. Köznevelési feladatok támogatása</t>
  </si>
  <si>
    <t>1.4. Szociális és gyermekjóléti feladatok támogatása</t>
  </si>
  <si>
    <t>1.5. Kulturális feladatok támogatása</t>
  </si>
  <si>
    <t>1.1. Személyi juttatások</t>
  </si>
  <si>
    <t>1.2. Munkaadókat terhelő járulékok</t>
  </si>
  <si>
    <t xml:space="preserve">1.3. Dologi kiadások </t>
  </si>
  <si>
    <t>3./ Fejezeti kezelésű előirányzat részére BURSA</t>
  </si>
  <si>
    <t>Teljesítés %</t>
  </si>
  <si>
    <t>II.Beruházási kiadások (kisértékű eszközbeszerzés</t>
  </si>
  <si>
    <t>Összesn közfoglalkoztatás</t>
  </si>
  <si>
    <t xml:space="preserve">     - szabad </t>
  </si>
  <si>
    <t>KIADÁSOK</t>
  </si>
  <si>
    <t>IV. Elvonások, befizetések</t>
  </si>
  <si>
    <t>Teljesítés               %</t>
  </si>
  <si>
    <t>Közművelődés</t>
  </si>
  <si>
    <t xml:space="preserve">    Szakfeladatok</t>
  </si>
  <si>
    <t>Járulékok</t>
  </si>
  <si>
    <t>Önkorm.Igazg. tev.(polgármester,képviselők)</t>
  </si>
  <si>
    <t>Védőnői szolgálat</t>
  </si>
  <si>
    <t>Művelődési Ház</t>
  </si>
  <si>
    <t>Közműv. Könyvtár (megbizási jogviszony)</t>
  </si>
  <si>
    <t>Háziorvosi ell.</t>
  </si>
  <si>
    <t>1. CIM összesen:</t>
  </si>
  <si>
    <t>Összesen:(1+……+6)</t>
  </si>
  <si>
    <t>COFOG száma</t>
  </si>
  <si>
    <t>COFOG elnevezése</t>
  </si>
  <si>
    <t>063020</t>
  </si>
  <si>
    <t>Víztermelés-, kezelés-, ellátás</t>
  </si>
  <si>
    <t>045160</t>
  </si>
  <si>
    <t>Közutak, hidak, alagutak üzemeltetése, fenntartása</t>
  </si>
  <si>
    <t>013350</t>
  </si>
  <si>
    <t>Önkormányzati vagyonnal való gazdálkodással kapcsolatos feladatok (Lakóingatlan és nem lakóingatlan bérbeadása, üzemeltetése)</t>
  </si>
  <si>
    <t>042180</t>
  </si>
  <si>
    <t>Állat-egészségügy</t>
  </si>
  <si>
    <t>064010</t>
  </si>
  <si>
    <t>Közvilágítás</t>
  </si>
  <si>
    <t>066020</t>
  </si>
  <si>
    <t>Város-, és községgazdálkodási egyéb szolgáltatások</t>
  </si>
  <si>
    <t>018010</t>
  </si>
  <si>
    <t>018030</t>
  </si>
  <si>
    <t>Támogatási célú finanszírozási múveletek</t>
  </si>
  <si>
    <t>091110</t>
  </si>
  <si>
    <t>Óvodai nevelés, ellátás szakmai feladatai</t>
  </si>
  <si>
    <t>072111</t>
  </si>
  <si>
    <t>Háziorvosi alapellátás</t>
  </si>
  <si>
    <t>072112</t>
  </si>
  <si>
    <t>Háziorvosi ügyeleti ellátás</t>
  </si>
  <si>
    <t>074031</t>
  </si>
  <si>
    <t>Lakásfenntartással, lakhatással összefüggő ellátások</t>
  </si>
  <si>
    <t>Gyermekvédelmi pénzbeli és természetbeli ellátások</t>
  </si>
  <si>
    <t>Elhunyt személyek hátramaradottainak pénzbeli ellátása</t>
  </si>
  <si>
    <t>Betegséggel kapcsolatos pénzbeli ellátások</t>
  </si>
  <si>
    <t>Szociális étkeztetés</t>
  </si>
  <si>
    <t>041237</t>
  </si>
  <si>
    <t>082092</t>
  </si>
  <si>
    <t>Köztemető-fenntartás és működtetés</t>
  </si>
  <si>
    <t>011130</t>
  </si>
  <si>
    <t>Önkormányzatok és önkormányzati hivatalok jogalkotó és általános igazgatási tevékenysége</t>
  </si>
  <si>
    <t>ÁLLAMI TÁMOGATÁS</t>
  </si>
  <si>
    <t>I. Helyi önkormányzatok működésének általános támogatása</t>
  </si>
  <si>
    <t>1/b. Település üzemeltetéshez kapcsolódó feladatok</t>
  </si>
  <si>
    <t>II. A települési önkormányzatok egyes köznevelési feladatainak támogatása               (kötött támogatás)</t>
  </si>
  <si>
    <t>1. Óvoda pedagógusok és segítők bértámogatása</t>
  </si>
  <si>
    <t>1. Egyes jövedelempótló támogatások kiegészítése</t>
  </si>
  <si>
    <t>IV. Települési önkormányzatok kulturális feladatainak támogatása</t>
  </si>
  <si>
    <r>
      <t>1.)</t>
    </r>
    <r>
      <rPr>
        <sz val="7"/>
        <rFont val="Times New Roman"/>
        <family val="1"/>
        <charset val="238"/>
      </rPr>
      <t xml:space="preserve">    </t>
    </r>
    <r>
      <rPr>
        <sz val="12"/>
        <rFont val="Times New Roman"/>
        <family val="1"/>
        <charset val="238"/>
      </rPr>
      <t>Könyvtári, közművelődési feladatok támogatása</t>
    </r>
  </si>
  <si>
    <t>ELŐIRÁNYZAT   FELHASZNÁLÁSI  és FINANSZÍROZÁSI  ÜTEMTERV</t>
  </si>
  <si>
    <t xml:space="preserve">  ÉV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</si>
  <si>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</si>
  <si>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</si>
  <si>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</si>
  <si>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</si>
  <si>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</si>
  <si>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</si>
  <si>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</si>
  <si>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</si>
  <si>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</si>
  <si>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</si>
  <si>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</si>
  <si>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</si>
  <si>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BEVÉTELEK</t>
  </si>
  <si>
    <t>1. Saját bevételek ( a+b)</t>
  </si>
  <si>
    <t>a/ Folyó bevételek</t>
  </si>
  <si>
    <t xml:space="preserve">          - helyi adók</t>
  </si>
  <si>
    <t xml:space="preserve">          -intézményi mük. bevét.</t>
  </si>
  <si>
    <t>b/ Felhalmozási és tőkejell. bev</t>
  </si>
  <si>
    <t>2. Központilag szabály. bev.</t>
  </si>
  <si>
    <t>3. Átvett pénzeszközök</t>
  </si>
  <si>
    <t>Ebből:  - müködési célú</t>
  </si>
  <si>
    <t>4. Nyújtott kölcsön visszatér.</t>
  </si>
  <si>
    <t>Tárgyévi pénzforgalmi bev.össz.</t>
  </si>
  <si>
    <t>( 1+2+3+4)</t>
  </si>
  <si>
    <t>5. Pénzmaradvány, váll. eredm.</t>
  </si>
  <si>
    <t>igénybevétele</t>
  </si>
  <si>
    <t>I.GAZDÁLKODÁSI BEVÉTELEK</t>
  </si>
  <si>
    <t>ÖSSZESEN ( 1+2+3+4+5)</t>
  </si>
  <si>
    <t>XI:</t>
  </si>
  <si>
    <t>GAZDÁLKODÁSI KIADÁSOK</t>
  </si>
  <si>
    <t>1. Működési kiadások</t>
  </si>
  <si>
    <t>Ebből: - személyi juttatások</t>
  </si>
  <si>
    <t xml:space="preserve">          - munkaadót terh. járulék</t>
  </si>
  <si>
    <t xml:space="preserve">          - dologi kiadások</t>
  </si>
  <si>
    <t xml:space="preserve">         -pénzbeni juttatás, tám.</t>
  </si>
  <si>
    <t>2. Felhalmozási kiadások</t>
  </si>
  <si>
    <t>Ebből: - felújítások</t>
  </si>
  <si>
    <t xml:space="preserve">          - beruházások</t>
  </si>
  <si>
    <t xml:space="preserve">Ebből: - müködési célú </t>
  </si>
  <si>
    <t>( 1+2+3+4+5)</t>
  </si>
  <si>
    <t>egyenleg ( I.- II.)</t>
  </si>
  <si>
    <t xml:space="preserve">  Értékpapír eladás ( + )</t>
  </si>
  <si>
    <t xml:space="preserve">  Értékpapír vásárlás ( - )</t>
  </si>
  <si>
    <t xml:space="preserve">     egyenlege</t>
  </si>
  <si>
    <t xml:space="preserve">  Hitelfelvétel ( +)</t>
  </si>
  <si>
    <t xml:space="preserve">  Hiteltörlesztés ( - )</t>
  </si>
  <si>
    <t xml:space="preserve">     szírozási müveletek után</t>
  </si>
  <si>
    <r>
      <t xml:space="preserve">    </t>
    </r>
    <r>
      <rPr>
        <b/>
        <sz val="10"/>
        <rFont val="Arial CE"/>
        <family val="2"/>
        <charset val="238"/>
      </rPr>
      <t>( III +/- IV. +/- V.)</t>
    </r>
  </si>
  <si>
    <t>Önkormányzati kötelező feladatok</t>
  </si>
  <si>
    <t>Kiadások</t>
  </si>
  <si>
    <t>Bevételek</t>
  </si>
  <si>
    <t>fejlesztési célú kiadás</t>
  </si>
  <si>
    <t>Állami támogatás</t>
  </si>
  <si>
    <t>Átvett pénz</t>
  </si>
  <si>
    <t>Önkormányzati saját bevétel</t>
  </si>
  <si>
    <t>Feladat finanszírozás</t>
  </si>
  <si>
    <t xml:space="preserve">Működési </t>
  </si>
  <si>
    <t>Fejlesztési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</si>
  <si>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</si>
  <si>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</si>
  <si>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</si>
  <si>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</si>
  <si>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</si>
  <si>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</si>
  <si>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</si>
  <si>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</si>
  <si>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</si>
  <si>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</si>
  <si>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</si>
  <si>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</si>
  <si>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</si>
  <si>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</si>
  <si>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</si>
  <si>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19.</t>
  </si>
  <si>
    <t>20.</t>
  </si>
  <si>
    <t>21.</t>
  </si>
  <si>
    <t>22.</t>
  </si>
  <si>
    <t>25.</t>
  </si>
  <si>
    <t>26.</t>
  </si>
  <si>
    <t>6. Tervezett tartalék</t>
  </si>
  <si>
    <t xml:space="preserve"> Ebből   - Szociális és Gyermekjóléti Alapszolg. Központ</t>
  </si>
  <si>
    <t>igazgatás</t>
  </si>
  <si>
    <t>temető</t>
  </si>
  <si>
    <t>vagyon</t>
  </si>
  <si>
    <t>állateü</t>
  </si>
  <si>
    <t>közutak</t>
  </si>
  <si>
    <t>hulladék</t>
  </si>
  <si>
    <t>közvilágítás</t>
  </si>
  <si>
    <t>zöldterület gazdálkodás</t>
  </si>
  <si>
    <t>háziorvos</t>
  </si>
  <si>
    <t>védőnő</t>
  </si>
  <si>
    <t>sport</t>
  </si>
  <si>
    <t>könyvtár</t>
  </si>
  <si>
    <t>művház</t>
  </si>
  <si>
    <t>óvoda</t>
  </si>
  <si>
    <t>közfoglalkoztatás</t>
  </si>
  <si>
    <t>közös önkormányzati hivatal</t>
  </si>
  <si>
    <t>működési  kiadás</t>
  </si>
  <si>
    <t>juttatások segélyek</t>
  </si>
  <si>
    <t>szennyvíz</t>
  </si>
  <si>
    <t>víz</t>
  </si>
  <si>
    <t>pénzeszközátadás lakosságnak</t>
  </si>
  <si>
    <t>TARTALÉK</t>
  </si>
  <si>
    <t>pénzeszközátadás, befizetések, finanszírozás</t>
  </si>
  <si>
    <t>kamatbevételek</t>
  </si>
  <si>
    <t>2014 évi  Pénzmaradv.</t>
  </si>
  <si>
    <t>áfa bevétel</t>
  </si>
  <si>
    <t>Térítési díj és egyéb bevétel</t>
  </si>
  <si>
    <t xml:space="preserve">       -Kisértékű tárgyi eszközvásárlás </t>
  </si>
  <si>
    <t xml:space="preserve">Összesen:  (a + b + c )                             =                    </t>
  </si>
  <si>
    <t xml:space="preserve">1/d. Lakott külterületekkel kapcsolatos feladatok       </t>
  </si>
  <si>
    <r>
      <t xml:space="preserve">        bd. Közutak fenntartási támogatása:                 </t>
    </r>
    <r>
      <rPr>
        <u/>
        <sz val="12"/>
        <rFont val="Times New Roman"/>
        <family val="1"/>
        <charset val="238"/>
      </rPr>
      <t xml:space="preserve">       </t>
    </r>
  </si>
  <si>
    <t xml:space="preserve">        bc. Köztemető fenntartási támogatás                          </t>
  </si>
  <si>
    <t xml:space="preserve">        ba. Zöldterület- gazdálkodás:                                 </t>
  </si>
  <si>
    <t xml:space="preserve">        bb. Közvilágítás fenntartási támogatás                     </t>
  </si>
  <si>
    <t>2. Települési önkormányzatok szociális feladatainak támogatása</t>
  </si>
  <si>
    <t xml:space="preserve">     3. Egyes szociális és gyermekjóléti feladatok támogatása</t>
  </si>
  <si>
    <t>I. Műkködési célú támogatások államháztartáson belülről</t>
  </si>
  <si>
    <t>1. Központi költségvetésből kapott ktgvetési tám.</t>
  </si>
  <si>
    <t>2. Működési célra átvett pénz ÁHT belülről</t>
  </si>
  <si>
    <t>2.2. Működési célra átvett pénz a TB. Alapoktól</t>
  </si>
  <si>
    <t>2.3. Műk. Célú pénzátvétel az elkül. Állami pénzalapoktól</t>
  </si>
  <si>
    <t>1.3.1. Gépjárműadó helyi önkormányzatot megillető része</t>
  </si>
  <si>
    <t>III. Közhatalmi bevételek</t>
  </si>
  <si>
    <t>1.1. Készletértékesítés (kertészet)</t>
  </si>
  <si>
    <t>IV. Intézményi működési bevételek</t>
  </si>
  <si>
    <t>saját bevételek</t>
  </si>
  <si>
    <t xml:space="preserve"> feladattal terheltsaját bevételek</t>
  </si>
  <si>
    <t>011320</t>
  </si>
  <si>
    <t>Önkormányzatok elszámolásai a központi költségvetéssel</t>
  </si>
  <si>
    <t>Közfoglalkoztatási mintaprogram</t>
  </si>
  <si>
    <t>015030</t>
  </si>
  <si>
    <t>Nem veszélyes hulladék begyűjtése, szállítása, átrakása</t>
  </si>
  <si>
    <t>061030</t>
  </si>
  <si>
    <t>Lakáshoz jutást segítő támogatások</t>
  </si>
  <si>
    <t>Önkormányzati önként feladatok</t>
  </si>
  <si>
    <t>MINDÖSSZESEN</t>
  </si>
  <si>
    <t xml:space="preserve">          - bérleti díj</t>
  </si>
  <si>
    <t xml:space="preserve">          -  állami tám.</t>
  </si>
  <si>
    <t>066010</t>
  </si>
  <si>
    <t>Zöldterületkezelés</t>
  </si>
  <si>
    <t>család és nővédelmi egészségügyi gondozás</t>
  </si>
  <si>
    <t>Közművelődés- hagyományos közösségi kulturális értékek gondozása</t>
  </si>
  <si>
    <t>Óvodai nevelés , ellátás működési feladatai</t>
  </si>
  <si>
    <t>091220</t>
  </si>
  <si>
    <t>Köznevelési intézmény 1-4. évfolyamán tanulók nevelésével, oktatásával összefüggő működtetési feladatok</t>
  </si>
  <si>
    <t>101150</t>
  </si>
  <si>
    <t>103010</t>
  </si>
  <si>
    <t>104051</t>
  </si>
  <si>
    <t>106020</t>
  </si>
  <si>
    <t>107051</t>
  </si>
  <si>
    <t>107052</t>
  </si>
  <si>
    <t>házisegítségnyújtás</t>
  </si>
  <si>
    <t>107060</t>
  </si>
  <si>
    <t>Egyéb szociális pénzbeli és természetbeni ellátások, támogatások</t>
  </si>
  <si>
    <t>900020</t>
  </si>
  <si>
    <t>Önkormányzatok funkcióra nem sorolható bevételei államháztartáson kívülról</t>
  </si>
  <si>
    <t xml:space="preserve">         2.) Társadalmi szervezetek,  alapítványok összesen</t>
  </si>
  <si>
    <t>052020</t>
  </si>
  <si>
    <t>Szennyvíz ellátás</t>
  </si>
  <si>
    <t>091140</t>
  </si>
  <si>
    <t>096015</t>
  </si>
  <si>
    <t>Gyerekétkeztetés</t>
  </si>
  <si>
    <t>096025</t>
  </si>
  <si>
    <t>Munkahelyi vendéglátás</t>
  </si>
  <si>
    <t>2. Óvodaműködési támogatás 80.000 Ft/ fő / év</t>
  </si>
  <si>
    <t>b.) lakásfenntartási tám. 3600.- 90 %-a</t>
  </si>
  <si>
    <t xml:space="preserve">    a)Elismert dolgozók bértámogatása: 6,58 fő        </t>
  </si>
  <si>
    <t xml:space="preserve">   c)Gyermek étkeztetés szünidei támogatása                         --          </t>
  </si>
  <si>
    <t>3. melléklete</t>
  </si>
  <si>
    <t>2. melléklete</t>
  </si>
  <si>
    <t xml:space="preserve"> 4. melléklete</t>
  </si>
  <si>
    <t>e Ft-ban</t>
  </si>
  <si>
    <t>1.  melléklete</t>
  </si>
  <si>
    <t xml:space="preserve"> e Ft-ban</t>
  </si>
  <si>
    <t>6. melléklete</t>
  </si>
  <si>
    <t>1./ Csatorna hálózat bérleti díja</t>
  </si>
  <si>
    <t xml:space="preserve">2./ Vízműhálózat :   - bérleti díj, koncessziós díj </t>
  </si>
  <si>
    <t>3./ Lakossági (csat.hálózat) érdekeltségi hozzájárulás</t>
  </si>
  <si>
    <t>4./ Hosszú lejáratra ideigl.átadott kölcs.visszatér.</t>
  </si>
  <si>
    <t xml:space="preserve">6./  Iparüzési adó bevételből </t>
  </si>
  <si>
    <t xml:space="preserve">  Fejlesztési bevételek összesen: ( 1+….+7)</t>
  </si>
  <si>
    <t xml:space="preserve">            - út felújítás</t>
  </si>
  <si>
    <t>Működési    pénzeszközök</t>
  </si>
  <si>
    <t>1./ Központi költségvetésből kapott támogatások</t>
  </si>
  <si>
    <t>2./ Működési célra átvett pénz ÁHT belülről</t>
  </si>
  <si>
    <t>3./Közhatalmi bevételek</t>
  </si>
  <si>
    <t>4./ Intézményi működési bevételek</t>
  </si>
  <si>
    <t xml:space="preserve">    - kötött felhasználású</t>
  </si>
  <si>
    <t xml:space="preserve">    - szabad felhasználású</t>
  </si>
  <si>
    <t>Személyi jellegű juttatások</t>
  </si>
  <si>
    <t>Dologi kiadások</t>
  </si>
  <si>
    <t>2./ Juttatások, segélyek</t>
  </si>
  <si>
    <t>3./ Elvonások, befizetések</t>
  </si>
  <si>
    <t>4./ Működési pénzátadás áht-n belül</t>
  </si>
  <si>
    <t>5l./ Működési pénzátadás áht-n kívül</t>
  </si>
  <si>
    <t>6./ Felügyelet alá tartozó  költségvetési szervek támogatása</t>
  </si>
  <si>
    <t>9. melléklete</t>
  </si>
  <si>
    <t>10. melléklete</t>
  </si>
  <si>
    <t>Irányító(felügyeleti) szervtől kapott támogatás - állami támogatás címén</t>
  </si>
  <si>
    <t>Fenntartó települések hozzájárulása</t>
  </si>
  <si>
    <t>11. melléklete</t>
  </si>
  <si>
    <t>átlagos statisztikai létszám</t>
  </si>
  <si>
    <t>főfoglalkozású</t>
  </si>
  <si>
    <t>Részfoglalkozású</t>
  </si>
  <si>
    <t>e Ft</t>
  </si>
  <si>
    <t>felhalmozási célú kiadás</t>
  </si>
  <si>
    <t>egyéb pl adóbev</t>
  </si>
  <si>
    <t xml:space="preserve">  Működési bevételek összesen: ( 1+….+7)</t>
  </si>
  <si>
    <t>Működési   kiadások összesen (1+…+8) :</t>
  </si>
  <si>
    <t>7/ Megelőlegezés visszafizetése</t>
  </si>
  <si>
    <t>7. Megelőlegezés visszafizetés</t>
  </si>
  <si>
    <t>18.</t>
  </si>
  <si>
    <t>2015 évi  Pénzmaradv.</t>
  </si>
  <si>
    <t>konyha</t>
  </si>
  <si>
    <t>bölcsődei elltásá</t>
  </si>
  <si>
    <t>fogorvos</t>
  </si>
  <si>
    <t>egyéb civil szervezetek támogatása</t>
  </si>
  <si>
    <t>Cofog</t>
  </si>
  <si>
    <t>Zalaszentlászló  Község Önkormányzata</t>
  </si>
  <si>
    <t>042130</t>
  </si>
  <si>
    <t>Növénytermesztés,állattenyésztés és kapcsolodó szolgáltatások</t>
  </si>
  <si>
    <t>072390</t>
  </si>
  <si>
    <t>Fogorvosi ellátás finanszirozása</t>
  </si>
  <si>
    <t>081045</t>
  </si>
  <si>
    <t>Szabadidösport és tevékenység támogatása</t>
  </si>
  <si>
    <t>082044</t>
  </si>
  <si>
    <t>Könyvtári szolgáltatások</t>
  </si>
  <si>
    <t xml:space="preserve"> </t>
  </si>
  <si>
    <t xml:space="preserve">    - 2016. 8 hónapra óvoda ped. munkáját segítők létszáma 2 fő</t>
  </si>
  <si>
    <t xml:space="preserve">    - 2016. 4 hónapra óvoda ped. munkáját segítők létszáma  fő</t>
  </si>
  <si>
    <t>Város. és község gazdálkodás</t>
  </si>
  <si>
    <t>Könyvtár</t>
  </si>
  <si>
    <t xml:space="preserve"> Zalaszentlászló Község Önkormányzata  feladatainak bemutatása 2017. évre vonatkozóan</t>
  </si>
  <si>
    <t>állami megelőlegezés</t>
  </si>
  <si>
    <t>belső ellenőrzés</t>
  </si>
  <si>
    <t>gyernnekvédelem és csalás segítés</t>
  </si>
  <si>
    <t>Szolgáltatási bevétel</t>
  </si>
  <si>
    <t>egyéb</t>
  </si>
  <si>
    <t>város gazdálkodás</t>
  </si>
  <si>
    <t>ISZI</t>
  </si>
  <si>
    <t>növénytermesztés</t>
  </si>
  <si>
    <t xml:space="preserve">Közfoglalkoztatás           </t>
  </si>
  <si>
    <t>1.CÍM Zalaszentlászló Község Önkormányzata</t>
  </si>
  <si>
    <t>Zalaszentlászló   KÖZSÉG  ÖNKORMÁNYZATA</t>
  </si>
  <si>
    <t xml:space="preserve">           c. Szociális étkezés </t>
  </si>
  <si>
    <t xml:space="preserve">            </t>
  </si>
  <si>
    <t>1.6. Működési célú támogatások és kieg.  támogatások</t>
  </si>
  <si>
    <t>1/e üdülöhelyi feladatok támogatása</t>
  </si>
  <si>
    <t>1/1 kiegészítés</t>
  </si>
  <si>
    <t>2.4. Egyéb működési bevétel fejezettől</t>
  </si>
  <si>
    <t xml:space="preserve">    - ISZI</t>
  </si>
  <si>
    <t>Zalaszentlászló   KÖZSÉG    ÖNKORMÁNYZATA</t>
  </si>
  <si>
    <t>2017. évi költségvetés</t>
  </si>
  <si>
    <t xml:space="preserve">Közfoglalkoztatás </t>
  </si>
  <si>
    <t>Növénytermesztés</t>
  </si>
  <si>
    <t>Sport</t>
  </si>
  <si>
    <t>2017. évi költségvetése</t>
  </si>
  <si>
    <t>szolgáltatási bevétel</t>
  </si>
  <si>
    <t>ellátási bevétel</t>
  </si>
  <si>
    <t>kiszámlázott áfa</t>
  </si>
  <si>
    <t>III. Elvonás</t>
  </si>
  <si>
    <t>Önkorm. Fogl.</t>
  </si>
  <si>
    <t>Dologi kiadás</t>
  </si>
  <si>
    <t>I. Működési kiadások (Önk. Iszi. Ovi)</t>
  </si>
  <si>
    <t>5. melléklete</t>
  </si>
  <si>
    <t>7. mellékelete</t>
  </si>
  <si>
    <t>8. melléklete</t>
  </si>
  <si>
    <t>13. melléklete</t>
  </si>
  <si>
    <t xml:space="preserve">           Ágazati pótlék</t>
  </si>
  <si>
    <t>2017. évi  Működési kiadások részletezése kormányzati funkciónként és kiemelt előirányzatonként</t>
  </si>
  <si>
    <t>1.1. Működési (állami megelőlegezés: 2915</t>
  </si>
  <si>
    <t xml:space="preserve">            -Türje Község Önkormányzata</t>
  </si>
  <si>
    <t>1.2. Fejlesztési: (adósságkonszolidáció - út, viziközmű számla)</t>
  </si>
  <si>
    <t xml:space="preserve">     - Cél  (lakásbérlet szerződés szerint)</t>
  </si>
  <si>
    <t xml:space="preserve">     - célhoz kötött (viziközmű számla)</t>
  </si>
  <si>
    <t>5./ Pénzmaradvány    Adósság.konsz. - út, viziközmű</t>
  </si>
  <si>
    <t xml:space="preserve">         civil szervezetek részére</t>
  </si>
  <si>
    <t xml:space="preserve">        finanszírozás</t>
  </si>
  <si>
    <t>Integrált Szociális Intézmény</t>
  </si>
  <si>
    <t>Zalaszentlászlói Kerekerdő Óvoda</t>
  </si>
  <si>
    <t>Zalaszentlászlói kerekerdő óvoda</t>
  </si>
  <si>
    <t>Zalaszentlászló Kerekerdő óvoda</t>
  </si>
  <si>
    <t>Egyéb vendéglátás</t>
  </si>
  <si>
    <t>12. melléklet</t>
  </si>
  <si>
    <t>házi segítségnyújtás</t>
  </si>
  <si>
    <t>Jogcímek és fajlagos összegek a 2016. évi XC. Magyarország 2017. évi költségvetéséről szóló törvény  2. sz. melléklete alapján</t>
  </si>
  <si>
    <t>A finanszirozás szemponjábol elismert szakmai dolgozók bértámogatása</t>
  </si>
  <si>
    <t>1.2.3. telekadó</t>
  </si>
  <si>
    <t>1.2.4. Iparűzési adó</t>
  </si>
  <si>
    <t>1.2.5. talajterhelési díj</t>
  </si>
  <si>
    <t>1.2.6. idegenforgalmi adó</t>
  </si>
  <si>
    <t>1.2.7. Pótlékok, bírságok</t>
  </si>
  <si>
    <t>1.2. Tulajdonosi bevételek</t>
  </si>
  <si>
    <t>1.2.1. bérleti díj</t>
  </si>
  <si>
    <t>1.3.kiszámlázott Áfa bevétel</t>
  </si>
  <si>
    <t>1.3. ÁFA bevételek, visszatérülések</t>
  </si>
  <si>
    <t>1.4. Kamatbevételek</t>
  </si>
  <si>
    <t>1.4.1.Költségvetési és adószámlák kamata</t>
  </si>
  <si>
    <t>1.5. Egyéb bevételek</t>
  </si>
  <si>
    <t>1.5.1. biztositó által fizetett kártérítés</t>
  </si>
  <si>
    <t>1.5.2 Költségek visszatérítései</t>
  </si>
  <si>
    <t>1.5.3. Egyéb működési bevételek (sírhely megváltás)</t>
  </si>
  <si>
    <t>1.6. Biztosító Által fizetett kártérítés</t>
  </si>
  <si>
    <t>V. Felhalmozási és tőke jellegű bevételek</t>
  </si>
  <si>
    <t>VI. Felhalmozásra átvett pénz</t>
  </si>
  <si>
    <t>1. Lakásépítési, -vásárlási kölcsön visszatérülése</t>
  </si>
  <si>
    <t xml:space="preserve">1.Csatornahálózat bérleti díja </t>
  </si>
  <si>
    <t>2. Vízműhálózat bérleti díj ( koncessziós)</t>
  </si>
  <si>
    <t>VII. Bevételek Összesen ( I+…..+VIII)</t>
  </si>
  <si>
    <t>VIII. Előző évi korrigált pénzmaradvány</t>
  </si>
  <si>
    <t>IX. Zalaszentlászló Község Önkormányzata összesen ( XVI +….+XIX.)</t>
  </si>
  <si>
    <t>X. Iszi költségvetése</t>
  </si>
  <si>
    <t>XI. Óvoda költségvetése</t>
  </si>
  <si>
    <t>XII. Levonva az intézmények Finanszírozása</t>
  </si>
  <si>
    <t>XIII. Zalaszentlászló Község Önkormányzatának összevont bevételei</t>
  </si>
  <si>
    <t>V. Működési célú támogatásértékű pénzátadás</t>
  </si>
  <si>
    <t>VI. Működési pénzátadás ÁHT. Kívülre</t>
  </si>
  <si>
    <t>VII. Tartalékok</t>
  </si>
  <si>
    <t>VIII. Megelőlegezés visszafizetése</t>
  </si>
  <si>
    <t>IX. Zalszentlászló Község Önkormányzata  összesen ( I+….+VIII)</t>
  </si>
  <si>
    <t xml:space="preserve">    - célhoz kötött ( lakás bérleti díj)</t>
  </si>
  <si>
    <t xml:space="preserve">5./ Pénzmaradvány </t>
  </si>
  <si>
    <t>VI. Előző évi pénzmaradvány</t>
  </si>
  <si>
    <t>V. Intézményi bevételek összesen: (I+II+III)</t>
  </si>
  <si>
    <t>IV.Intézményi kiadások összesen: (I+II.)</t>
  </si>
  <si>
    <t>IV. Előző évi pénzmaradvány</t>
  </si>
  <si>
    <t>szociális étkeztetés</t>
  </si>
  <si>
    <t>köznevelés</t>
  </si>
  <si>
    <t>Időskorúak tartós bentlakásos ellátása</t>
  </si>
  <si>
    <t>időskorúak tartós bentakásos ellátása</t>
  </si>
  <si>
    <t>Zalaszentlászlói Kerekerdő Óvoda, Egységes Óvoda, Bölcsőde</t>
  </si>
  <si>
    <t>5. Kölcsönnyújtás</t>
  </si>
  <si>
    <t>I. Gazdálkodási kiadás össz.</t>
  </si>
  <si>
    <t>II. Tárgyévi gazdálkodási</t>
  </si>
  <si>
    <t>III. Értékpapír müveletek</t>
  </si>
  <si>
    <t>IV.Hitelmüveletek egyenlege</t>
  </si>
  <si>
    <t>V. Tárgyévi egyenleg finan-</t>
  </si>
  <si>
    <t>2016. évről áthúzódó kompenzáció</t>
  </si>
  <si>
    <t>Település Arculati Kézikönyv támogatása</t>
  </si>
  <si>
    <t xml:space="preserve">    - 2016. 8 hónapra óvoda pedagógusok elismert létszáma (2,4 fő)  </t>
  </si>
  <si>
    <t xml:space="preserve">    - 2016. 4 hónapra óvoda pedagógusok elismert létszáma (2,4 fő)  </t>
  </si>
  <si>
    <t xml:space="preserve">    - Pedagógusi bérfejlesztés pótlólagos összeg: 2,4 fő                               </t>
  </si>
  <si>
    <t xml:space="preserve"> 8 hónapra    81700,- x 18 fő x 8/12       =                                  </t>
  </si>
  <si>
    <t xml:space="preserve"> 4 hónapra    81.700,- x 22 fő x 4/12       =                                    </t>
  </si>
  <si>
    <t>Települési önkormányzatok által biztosított egyes szakosított ellátások</t>
  </si>
  <si>
    <t>Intézmény üzemeltetési támogatás</t>
  </si>
  <si>
    <t xml:space="preserve">                 2017. évi közmunkaprogram</t>
  </si>
  <si>
    <t>II Felhalmozásra átvett pénz ÁHT belülrő</t>
  </si>
  <si>
    <t>1 Fellhalmozási pénzátvétel elkülönített Állami pénzalaptól</t>
  </si>
  <si>
    <t>2.5 Egyéb működési bevételek - utalványk</t>
  </si>
  <si>
    <t xml:space="preserve">    - óvoda-  konyha</t>
  </si>
  <si>
    <t>költségek visszatérítései</t>
  </si>
  <si>
    <t>Tárgyi eszköz beszerzés</t>
  </si>
  <si>
    <t xml:space="preserve">       2017. évi</t>
  </si>
  <si>
    <t>Létszámkeret</t>
  </si>
  <si>
    <t>1.7. Elszámolásból származó bevételek</t>
  </si>
  <si>
    <t>7./ Kötött felhasználású támogatás - start 2017</t>
  </si>
  <si>
    <t>Ebből:  -   traktor beálló</t>
  </si>
  <si>
    <t xml:space="preserve">            - pótkocsi vásárlás</t>
  </si>
  <si>
    <t>Közfoglalkoztatás 2017</t>
  </si>
  <si>
    <t>Felhalmozási pénzeszközátvétel</t>
  </si>
  <si>
    <t>Zalaszentlászló  Község Önkormányzat 13/2017. (X.12.) rendelete a 2017. évi költségvetésről szóló 4/2017. (III.1.) rendelet módosításáról                                              14. Melléklet</t>
  </si>
  <si>
    <t>Zalaszentlászló  Község Önkormányzat 13/2017. (X.12.) rendelete a 2017. évi költségvetésről szóló 4/2017. (III.1.) rendelet módosításáról</t>
  </si>
  <si>
    <t xml:space="preserve"> Zalaszentlászló  Község Önkormányzat 13/2017. (X.12.) rendelete a 2017. évi költségvetésről szóló 4/2017. (III.1.) rendelet módosításáról</t>
  </si>
  <si>
    <t>2017. évben állami ktgv.-ből származó bevételek összesen:</t>
  </si>
  <si>
    <t>2017. évi  Működési kiadások részletezése szakfeladatonként és kiemelt előirányzatonként</t>
  </si>
</sst>
</file>

<file path=xl/styles.xml><?xml version="1.0" encoding="utf-8"?>
<styleSheet xmlns="http://schemas.openxmlformats.org/spreadsheetml/2006/main">
  <fonts count="17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1"/>
      <name val="Arial CE"/>
      <family val="2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7"/>
      <name val="Times New Roman"/>
      <family val="1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0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2" fillId="0" borderId="1" xfId="0" applyFont="1" applyBorder="1"/>
    <xf numFmtId="3" fontId="2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3" fontId="3" fillId="0" borderId="0" xfId="0" applyNumberFormat="1" applyFont="1" applyBorder="1"/>
    <xf numFmtId="0" fontId="3" fillId="0" borderId="0" xfId="0" applyFont="1" applyBorder="1"/>
    <xf numFmtId="0" fontId="3" fillId="0" borderId="5" xfId="0" applyFont="1" applyBorder="1"/>
    <xf numFmtId="0" fontId="2" fillId="0" borderId="6" xfId="0" applyFont="1" applyBorder="1"/>
    <xf numFmtId="3" fontId="3" fillId="0" borderId="7" xfId="0" applyNumberFormat="1" applyFont="1" applyBorder="1"/>
    <xf numFmtId="0" fontId="3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right"/>
    </xf>
    <xf numFmtId="14" fontId="3" fillId="0" borderId="11" xfId="0" applyNumberFormat="1" applyFont="1" applyBorder="1" applyAlignment="1">
      <alignment horizontal="center"/>
    </xf>
    <xf numFmtId="0" fontId="3" fillId="0" borderId="12" xfId="0" applyFont="1" applyBorder="1"/>
    <xf numFmtId="3" fontId="2" fillId="0" borderId="12" xfId="0" applyNumberFormat="1" applyFont="1" applyBorder="1"/>
    <xf numFmtId="3" fontId="2" fillId="0" borderId="12" xfId="0" applyNumberFormat="1" applyFont="1" applyBorder="1" applyAlignment="1">
      <alignment horizontal="right"/>
    </xf>
    <xf numFmtId="0" fontId="3" fillId="0" borderId="13" xfId="0" applyFont="1" applyBorder="1"/>
    <xf numFmtId="3" fontId="3" fillId="0" borderId="0" xfId="0" applyNumberFormat="1" applyFont="1" applyBorder="1" applyAlignment="1">
      <alignment horizontal="right"/>
    </xf>
    <xf numFmtId="3" fontId="3" fillId="0" borderId="14" xfId="0" applyNumberFormat="1" applyFont="1" applyBorder="1" applyAlignment="1">
      <alignment horizontal="center"/>
    </xf>
    <xf numFmtId="3" fontId="3" fillId="0" borderId="12" xfId="0" applyNumberFormat="1" applyFont="1" applyBorder="1"/>
    <xf numFmtId="0" fontId="2" fillId="0" borderId="12" xfId="0" applyFont="1" applyBorder="1"/>
    <xf numFmtId="0" fontId="3" fillId="0" borderId="15" xfId="0" applyFont="1" applyBorder="1"/>
    <xf numFmtId="3" fontId="2" fillId="2" borderId="12" xfId="0" applyNumberFormat="1" applyFont="1" applyFill="1" applyBorder="1"/>
    <xf numFmtId="0" fontId="2" fillId="0" borderId="15" xfId="0" applyFont="1" applyBorder="1"/>
    <xf numFmtId="0" fontId="3" fillId="0" borderId="12" xfId="0" applyFont="1" applyFill="1" applyBorder="1"/>
    <xf numFmtId="0" fontId="1" fillId="0" borderId="0" xfId="0" applyFont="1"/>
    <xf numFmtId="3" fontId="1" fillId="0" borderId="0" xfId="0" applyNumberFormat="1" applyFont="1"/>
    <xf numFmtId="0" fontId="0" fillId="0" borderId="0" xfId="0" applyBorder="1"/>
    <xf numFmtId="3" fontId="0" fillId="0" borderId="0" xfId="0" applyNumberFormat="1" applyBorder="1"/>
    <xf numFmtId="0" fontId="1" fillId="0" borderId="13" xfId="0" applyFont="1" applyBorder="1"/>
    <xf numFmtId="0" fontId="1" fillId="0" borderId="16" xfId="0" applyFont="1" applyBorder="1"/>
    <xf numFmtId="0" fontId="1" fillId="0" borderId="12" xfId="0" applyFont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7" xfId="0" applyFont="1" applyBorder="1"/>
    <xf numFmtId="0" fontId="1" fillId="0" borderId="15" xfId="0" applyFont="1" applyBorder="1"/>
    <xf numFmtId="3" fontId="1" fillId="0" borderId="12" xfId="0" applyNumberFormat="1" applyFont="1" applyBorder="1"/>
    <xf numFmtId="3" fontId="4" fillId="0" borderId="15" xfId="0" applyNumberFormat="1" applyFont="1" applyBorder="1"/>
    <xf numFmtId="0" fontId="4" fillId="0" borderId="20" xfId="0" applyFont="1" applyBorder="1"/>
    <xf numFmtId="0" fontId="1" fillId="0" borderId="13" xfId="0" applyFont="1" applyFill="1" applyBorder="1"/>
    <xf numFmtId="0" fontId="1" fillId="0" borderId="16" xfId="0" applyFont="1" applyFill="1" applyBorder="1"/>
    <xf numFmtId="0" fontId="4" fillId="0" borderId="23" xfId="0" applyFont="1" applyBorder="1"/>
    <xf numFmtId="3" fontId="4" fillId="0" borderId="9" xfId="0" applyNumberFormat="1" applyFont="1" applyBorder="1"/>
    <xf numFmtId="3" fontId="4" fillId="0" borderId="8" xfId="0" applyNumberFormat="1" applyFont="1" applyBorder="1"/>
    <xf numFmtId="0" fontId="4" fillId="0" borderId="24" xfId="0" applyFont="1" applyBorder="1"/>
    <xf numFmtId="3" fontId="2" fillId="0" borderId="13" xfId="0" applyNumberFormat="1" applyFont="1" applyBorder="1"/>
    <xf numFmtId="0" fontId="4" fillId="0" borderId="27" xfId="0" applyFont="1" applyBorder="1"/>
    <xf numFmtId="0" fontId="1" fillId="0" borderId="0" xfId="0" applyFont="1" applyBorder="1"/>
    <xf numFmtId="3" fontId="1" fillId="0" borderId="0" xfId="0" applyNumberFormat="1" applyFont="1" applyBorder="1"/>
    <xf numFmtId="0" fontId="4" fillId="0" borderId="0" xfId="0" applyFont="1" applyBorder="1"/>
    <xf numFmtId="3" fontId="4" fillId="0" borderId="0" xfId="0" applyNumberFormat="1" applyFont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0" fontId="3" fillId="0" borderId="28" xfId="0" applyFont="1" applyBorder="1"/>
    <xf numFmtId="3" fontId="4" fillId="0" borderId="33" xfId="0" applyNumberFormat="1" applyFont="1" applyBorder="1"/>
    <xf numFmtId="0" fontId="4" fillId="0" borderId="28" xfId="0" applyFont="1" applyBorder="1"/>
    <xf numFmtId="3" fontId="4" fillId="0" borderId="12" xfId="0" applyNumberFormat="1" applyFont="1" applyBorder="1"/>
    <xf numFmtId="0" fontId="4" fillId="0" borderId="12" xfId="0" applyFont="1" applyBorder="1"/>
    <xf numFmtId="3" fontId="4" fillId="0" borderId="13" xfId="0" applyNumberFormat="1" applyFont="1" applyBorder="1"/>
    <xf numFmtId="0" fontId="4" fillId="0" borderId="15" xfId="0" applyFont="1" applyBorder="1"/>
    <xf numFmtId="0" fontId="1" fillId="0" borderId="12" xfId="0" applyFont="1" applyFill="1" applyBorder="1"/>
    <xf numFmtId="3" fontId="4" fillId="0" borderId="34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4" fillId="0" borderId="16" xfId="0" applyNumberFormat="1" applyFont="1" applyBorder="1"/>
    <xf numFmtId="0" fontId="3" fillId="0" borderId="16" xfId="0" applyFont="1" applyBorder="1"/>
    <xf numFmtId="3" fontId="3" fillId="0" borderId="35" xfId="0" applyNumberFormat="1" applyFont="1" applyBorder="1"/>
    <xf numFmtId="0" fontId="4" fillId="0" borderId="36" xfId="0" applyFont="1" applyBorder="1"/>
    <xf numFmtId="0" fontId="4" fillId="0" borderId="37" xfId="0" applyFont="1" applyBorder="1"/>
    <xf numFmtId="3" fontId="4" fillId="0" borderId="12" xfId="0" applyNumberFormat="1" applyFont="1" applyBorder="1" applyAlignment="1">
      <alignment horizontal="right"/>
    </xf>
    <xf numFmtId="0" fontId="1" fillId="0" borderId="27" xfId="0" applyFont="1" applyFill="1" applyBorder="1"/>
    <xf numFmtId="3" fontId="4" fillId="0" borderId="32" xfId="0" applyNumberFormat="1" applyFont="1" applyBorder="1"/>
    <xf numFmtId="0" fontId="6" fillId="0" borderId="0" xfId="0" applyFont="1"/>
    <xf numFmtId="0" fontId="4" fillId="0" borderId="0" xfId="0" applyFont="1"/>
    <xf numFmtId="3" fontId="1" fillId="0" borderId="12" xfId="0" applyNumberFormat="1" applyFont="1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5" xfId="0" applyBorder="1"/>
    <xf numFmtId="0" fontId="0" fillId="0" borderId="40" xfId="0" applyBorder="1"/>
    <xf numFmtId="0" fontId="0" fillId="0" borderId="41" xfId="0" applyBorder="1"/>
    <xf numFmtId="0" fontId="0" fillId="0" borderId="21" xfId="0" applyBorder="1"/>
    <xf numFmtId="0" fontId="0" fillId="0" borderId="42" xfId="0" applyBorder="1"/>
    <xf numFmtId="0" fontId="0" fillId="0" borderId="13" xfId="0" applyBorder="1"/>
    <xf numFmtId="0" fontId="0" fillId="0" borderId="12" xfId="0" applyBorder="1"/>
    <xf numFmtId="0" fontId="0" fillId="0" borderId="15" xfId="0" applyBorder="1"/>
    <xf numFmtId="3" fontId="0" fillId="0" borderId="12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4" fillId="0" borderId="35" xfId="0" applyNumberFormat="1" applyFont="1" applyBorder="1"/>
    <xf numFmtId="3" fontId="2" fillId="0" borderId="39" xfId="0" applyNumberFormat="1" applyFont="1" applyBorder="1" applyAlignment="1">
      <alignment horizontal="right"/>
    </xf>
    <xf numFmtId="0" fontId="2" fillId="0" borderId="43" xfId="0" applyFont="1" applyBorder="1"/>
    <xf numFmtId="3" fontId="2" fillId="0" borderId="22" xfId="0" applyNumberFormat="1" applyFon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0" fontId="2" fillId="0" borderId="0" xfId="0" applyFont="1" applyBorder="1"/>
    <xf numFmtId="3" fontId="4" fillId="0" borderId="18" xfId="0" applyNumberFormat="1" applyFont="1" applyBorder="1"/>
    <xf numFmtId="3" fontId="0" fillId="0" borderId="6" xfId="0" applyNumberFormat="1" applyBorder="1" applyAlignment="1">
      <alignment horizontal="right"/>
    </xf>
    <xf numFmtId="0" fontId="0" fillId="0" borderId="12" xfId="0" applyFill="1" applyBorder="1"/>
    <xf numFmtId="3" fontId="1" fillId="0" borderId="13" xfId="0" applyNumberFormat="1" applyFont="1" applyBorder="1" applyAlignment="1">
      <alignment horizontal="right"/>
    </xf>
    <xf numFmtId="0" fontId="3" fillId="0" borderId="12" xfId="0" applyFont="1" applyFill="1" applyBorder="1" applyAlignment="1">
      <alignment wrapText="1"/>
    </xf>
    <xf numFmtId="0" fontId="3" fillId="0" borderId="12" xfId="0" applyFont="1" applyBorder="1" applyAlignment="1">
      <alignment wrapText="1"/>
    </xf>
    <xf numFmtId="0" fontId="2" fillId="2" borderId="28" xfId="0" applyFont="1" applyFill="1" applyBorder="1"/>
    <xf numFmtId="14" fontId="3" fillId="0" borderId="45" xfId="0" applyNumberFormat="1" applyFont="1" applyBorder="1" applyAlignment="1">
      <alignment horizontal="center"/>
    </xf>
    <xf numFmtId="3" fontId="2" fillId="2" borderId="35" xfId="0" applyNumberFormat="1" applyFont="1" applyFill="1" applyBorder="1"/>
    <xf numFmtId="3" fontId="2" fillId="0" borderId="18" xfId="0" applyNumberFormat="1" applyFont="1" applyBorder="1"/>
    <xf numFmtId="0" fontId="4" fillId="2" borderId="12" xfId="0" applyFont="1" applyFill="1" applyBorder="1"/>
    <xf numFmtId="3" fontId="4" fillId="2" borderId="12" xfId="0" applyNumberFormat="1" applyFont="1" applyFill="1" applyBorder="1"/>
    <xf numFmtId="3" fontId="4" fillId="2" borderId="35" xfId="0" applyNumberFormat="1" applyFont="1" applyFill="1" applyBorder="1"/>
    <xf numFmtId="3" fontId="1" fillId="0" borderId="18" xfId="0" applyNumberFormat="1" applyFont="1" applyBorder="1"/>
    <xf numFmtId="0" fontId="2" fillId="2" borderId="15" xfId="0" applyFont="1" applyFill="1" applyBorder="1"/>
    <xf numFmtId="3" fontId="2" fillId="2" borderId="15" xfId="0" applyNumberFormat="1" applyFont="1" applyFill="1" applyBorder="1"/>
    <xf numFmtId="0" fontId="2" fillId="2" borderId="12" xfId="0" applyFont="1" applyFill="1" applyBorder="1"/>
    <xf numFmtId="3" fontId="2" fillId="2" borderId="18" xfId="0" applyNumberFormat="1" applyFont="1" applyFill="1" applyBorder="1"/>
    <xf numFmtId="10" fontId="0" fillId="2" borderId="12" xfId="0" applyNumberFormat="1" applyFill="1" applyBorder="1"/>
    <xf numFmtId="10" fontId="0" fillId="0" borderId="12" xfId="0" applyNumberFormat="1" applyFill="1" applyBorder="1"/>
    <xf numFmtId="10" fontId="4" fillId="2" borderId="12" xfId="0" applyNumberFormat="1" applyFont="1" applyFill="1" applyBorder="1"/>
    <xf numFmtId="0" fontId="4" fillId="0" borderId="12" xfId="0" applyFont="1" applyFill="1" applyBorder="1"/>
    <xf numFmtId="0" fontId="3" fillId="0" borderId="40" xfId="0" applyFont="1" applyBorder="1" applyAlignment="1">
      <alignment wrapText="1"/>
    </xf>
    <xf numFmtId="3" fontId="3" fillId="0" borderId="40" xfId="0" applyNumberFormat="1" applyFont="1" applyBorder="1"/>
    <xf numFmtId="3" fontId="1" fillId="0" borderId="40" xfId="0" applyNumberFormat="1" applyFont="1" applyBorder="1"/>
    <xf numFmtId="10" fontId="0" fillId="0" borderId="40" xfId="0" applyNumberFormat="1" applyFill="1" applyBorder="1"/>
    <xf numFmtId="14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" fillId="0" borderId="46" xfId="0" applyFont="1" applyBorder="1"/>
    <xf numFmtId="3" fontId="3" fillId="0" borderId="44" xfId="0" applyNumberFormat="1" applyFont="1" applyBorder="1"/>
    <xf numFmtId="0" fontId="3" fillId="0" borderId="19" xfId="0" applyFont="1" applyBorder="1"/>
    <xf numFmtId="0" fontId="3" fillId="0" borderId="0" xfId="0" applyFont="1" applyBorder="1" applyAlignment="1">
      <alignment horizontal="center"/>
    </xf>
    <xf numFmtId="0" fontId="0" fillId="0" borderId="47" xfId="0" applyBorder="1"/>
    <xf numFmtId="0" fontId="2" fillId="0" borderId="40" xfId="0" applyFont="1" applyFill="1" applyBorder="1"/>
    <xf numFmtId="3" fontId="2" fillId="0" borderId="40" xfId="0" applyNumberFormat="1" applyFont="1" applyFill="1" applyBorder="1"/>
    <xf numFmtId="10" fontId="4" fillId="0" borderId="40" xfId="0" applyNumberFormat="1" applyFont="1" applyFill="1" applyBorder="1"/>
    <xf numFmtId="0" fontId="3" fillId="0" borderId="40" xfId="0" applyFont="1" applyBorder="1"/>
    <xf numFmtId="3" fontId="4" fillId="0" borderId="40" xfId="0" applyNumberFormat="1" applyFont="1" applyBorder="1"/>
    <xf numFmtId="0" fontId="1" fillId="0" borderId="40" xfId="0" applyFont="1" applyFill="1" applyBorder="1"/>
    <xf numFmtId="3" fontId="4" fillId="0" borderId="40" xfId="0" applyNumberFormat="1" applyFont="1" applyFill="1" applyBorder="1"/>
    <xf numFmtId="0" fontId="2" fillId="3" borderId="40" xfId="0" applyFont="1" applyFill="1" applyBorder="1"/>
    <xf numFmtId="3" fontId="2" fillId="3" borderId="40" xfId="0" applyNumberFormat="1" applyFont="1" applyFill="1" applyBorder="1"/>
    <xf numFmtId="0" fontId="2" fillId="0" borderId="40" xfId="0" applyFont="1" applyBorder="1"/>
    <xf numFmtId="3" fontId="2" fillId="0" borderId="40" xfId="0" applyNumberFormat="1" applyFont="1" applyBorder="1"/>
    <xf numFmtId="0" fontId="4" fillId="2" borderId="10" xfId="0" applyFont="1" applyFill="1" applyBorder="1"/>
    <xf numFmtId="3" fontId="4" fillId="2" borderId="10" xfId="0" applyNumberFormat="1" applyFont="1" applyFill="1" applyBorder="1"/>
    <xf numFmtId="0" fontId="4" fillId="3" borderId="40" xfId="0" applyFont="1" applyFill="1" applyBorder="1"/>
    <xf numFmtId="3" fontId="4" fillId="3" borderId="40" xfId="0" applyNumberFormat="1" applyFont="1" applyFill="1" applyBorder="1"/>
    <xf numFmtId="0" fontId="4" fillId="0" borderId="40" xfId="0" applyFont="1" applyBorder="1"/>
    <xf numFmtId="0" fontId="3" fillId="0" borderId="40" xfId="0" applyFont="1" applyFill="1" applyBorder="1"/>
    <xf numFmtId="0" fontId="0" fillId="0" borderId="0" xfId="0" applyAlignment="1">
      <alignment horizontal="right"/>
    </xf>
    <xf numFmtId="0" fontId="0" fillId="0" borderId="2" xfId="0" applyBorder="1"/>
    <xf numFmtId="0" fontId="4" fillId="0" borderId="51" xfId="0" applyFont="1" applyBorder="1"/>
    <xf numFmtId="0" fontId="4" fillId="2" borderId="51" xfId="0" applyFont="1" applyFill="1" applyBorder="1"/>
    <xf numFmtId="0" fontId="4" fillId="3" borderId="23" xfId="0" applyFont="1" applyFill="1" applyBorder="1"/>
    <xf numFmtId="0" fontId="4" fillId="0" borderId="2" xfId="0" applyFont="1" applyBorder="1"/>
    <xf numFmtId="0" fontId="4" fillId="0" borderId="45" xfId="0" applyFont="1" applyBorder="1"/>
    <xf numFmtId="0" fontId="0" fillId="0" borderId="23" xfId="0" applyBorder="1"/>
    <xf numFmtId="0" fontId="0" fillId="0" borderId="46" xfId="0" applyBorder="1"/>
    <xf numFmtId="0" fontId="4" fillId="0" borderId="44" xfId="0" applyFont="1" applyBorder="1"/>
    <xf numFmtId="0" fontId="4" fillId="0" borderId="9" xfId="0" applyFont="1" applyBorder="1"/>
    <xf numFmtId="49" fontId="8" fillId="0" borderId="50" xfId="0" applyNumberFormat="1" applyFont="1" applyBorder="1" applyAlignment="1">
      <alignment horizontal="right" vertical="top" wrapText="1"/>
    </xf>
    <xf numFmtId="49" fontId="9" fillId="0" borderId="11" xfId="0" applyNumberFormat="1" applyFont="1" applyBorder="1" applyAlignment="1">
      <alignment horizontal="right" vertical="top" wrapText="1"/>
    </xf>
    <xf numFmtId="49" fontId="8" fillId="0" borderId="11" xfId="0" applyNumberFormat="1" applyFont="1" applyBorder="1" applyAlignment="1">
      <alignment horizontal="right" vertical="top" wrapText="1"/>
    </xf>
    <xf numFmtId="0" fontId="10" fillId="0" borderId="46" xfId="0" applyFont="1" applyBorder="1" applyAlignment="1">
      <alignment vertical="top" wrapText="1"/>
    </xf>
    <xf numFmtId="0" fontId="12" fillId="0" borderId="46" xfId="0" applyFont="1" applyBorder="1" applyAlignment="1">
      <alignment vertical="top" wrapText="1"/>
    </xf>
    <xf numFmtId="0" fontId="11" fillId="0" borderId="46" xfId="0" applyFont="1" applyBorder="1" applyAlignment="1">
      <alignment vertical="top" wrapText="1"/>
    </xf>
    <xf numFmtId="0" fontId="10" fillId="0" borderId="46" xfId="0" applyFont="1" applyBorder="1" applyAlignment="1">
      <alignment horizontal="left" vertical="top" wrapText="1" indent="1"/>
    </xf>
    <xf numFmtId="0" fontId="10" fillId="0" borderId="46" xfId="0" applyFont="1" applyBorder="1" applyAlignment="1">
      <alignment horizontal="left" vertical="top" wrapText="1" indent="4"/>
    </xf>
    <xf numFmtId="0" fontId="10" fillId="0" borderId="9" xfId="0" applyFont="1" applyBorder="1" applyAlignment="1">
      <alignment horizontal="left" vertical="top" wrapText="1" indent="4"/>
    </xf>
    <xf numFmtId="0" fontId="12" fillId="0" borderId="9" xfId="0" applyFont="1" applyBorder="1" applyAlignment="1">
      <alignment vertical="top" wrapText="1"/>
    </xf>
    <xf numFmtId="0" fontId="2" fillId="0" borderId="0" xfId="0" applyFont="1"/>
    <xf numFmtId="0" fontId="2" fillId="0" borderId="12" xfId="0" applyFont="1" applyBorder="1" applyAlignment="1">
      <alignment horizontal="center"/>
    </xf>
    <xf numFmtId="3" fontId="0" fillId="0" borderId="12" xfId="0" applyNumberFormat="1" applyBorder="1"/>
    <xf numFmtId="3" fontId="0" fillId="0" borderId="35" xfId="0" applyNumberFormat="1" applyBorder="1" applyAlignment="1">
      <alignment horizontal="right"/>
    </xf>
    <xf numFmtId="3" fontId="0" fillId="0" borderId="13" xfId="0" applyNumberFormat="1" applyBorder="1"/>
    <xf numFmtId="3" fontId="0" fillId="0" borderId="26" xfId="0" applyNumberFormat="1" applyBorder="1" applyAlignment="1">
      <alignment horizontal="right"/>
    </xf>
    <xf numFmtId="0" fontId="0" fillId="0" borderId="18" xfId="0" applyBorder="1"/>
    <xf numFmtId="0" fontId="4" fillId="0" borderId="21" xfId="0" applyFont="1" applyBorder="1"/>
    <xf numFmtId="3" fontId="4" fillId="0" borderId="26" xfId="0" applyNumberFormat="1" applyFont="1" applyBorder="1" applyAlignment="1">
      <alignment horizontal="right"/>
    </xf>
    <xf numFmtId="0" fontId="4" fillId="0" borderId="17" xfId="0" applyFont="1" applyBorder="1"/>
    <xf numFmtId="3" fontId="4" fillId="0" borderId="22" xfId="0" applyNumberFormat="1" applyFont="1" applyBorder="1"/>
    <xf numFmtId="3" fontId="4" fillId="0" borderId="52" xfId="0" applyNumberFormat="1" applyFont="1" applyBorder="1" applyAlignment="1">
      <alignment horizontal="right"/>
    </xf>
    <xf numFmtId="0" fontId="2" fillId="0" borderId="1" xfId="0" applyFont="1" applyFill="1" applyBorder="1"/>
    <xf numFmtId="3" fontId="0" fillId="0" borderId="46" xfId="0" applyNumberFormat="1" applyBorder="1"/>
    <xf numFmtId="3" fontId="2" fillId="0" borderId="3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0" fillId="0" borderId="6" xfId="0" applyBorder="1"/>
    <xf numFmtId="0" fontId="2" fillId="0" borderId="36" xfId="0" applyFont="1" applyFill="1" applyBorder="1"/>
    <xf numFmtId="3" fontId="2" fillId="0" borderId="9" xfId="0" applyNumberFormat="1" applyFont="1" applyBorder="1"/>
    <xf numFmtId="3" fontId="0" fillId="0" borderId="9" xfId="0" applyNumberFormat="1" applyBorder="1"/>
    <xf numFmtId="0" fontId="4" fillId="0" borderId="13" xfId="0" applyFont="1" applyBorder="1"/>
    <xf numFmtId="3" fontId="0" fillId="0" borderId="40" xfId="0" applyNumberFormat="1" applyBorder="1" applyAlignment="1">
      <alignment horizontal="right"/>
    </xf>
    <xf numFmtId="3" fontId="0" fillId="0" borderId="46" xfId="0" applyNumberFormat="1" applyBorder="1" applyAlignment="1">
      <alignment horizontal="right"/>
    </xf>
    <xf numFmtId="0" fontId="2" fillId="0" borderId="9" xfId="0" applyFont="1" applyBorder="1"/>
    <xf numFmtId="0" fontId="2" fillId="0" borderId="13" xfId="0" applyFont="1" applyBorder="1"/>
    <xf numFmtId="0" fontId="0" fillId="0" borderId="26" xfId="0" applyBorder="1"/>
    <xf numFmtId="3" fontId="4" fillId="0" borderId="19" xfId="0" applyNumberFormat="1" applyFont="1" applyBorder="1" applyAlignment="1">
      <alignment horizontal="right"/>
    </xf>
    <xf numFmtId="0" fontId="3" fillId="0" borderId="0" xfId="0" applyFont="1" applyFill="1" applyBorder="1"/>
    <xf numFmtId="0" fontId="2" fillId="0" borderId="21" xfId="0" applyFont="1" applyFill="1" applyBorder="1"/>
    <xf numFmtId="3" fontId="2" fillId="0" borderId="42" xfId="0" applyNumberFormat="1" applyFont="1" applyBorder="1"/>
    <xf numFmtId="0" fontId="0" fillId="0" borderId="9" xfId="0" applyBorder="1"/>
    <xf numFmtId="0" fontId="14" fillId="0" borderId="42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54" xfId="0" applyFont="1" applyBorder="1" applyAlignment="1">
      <alignment wrapText="1"/>
    </xf>
    <xf numFmtId="0" fontId="14" fillId="0" borderId="55" xfId="0" applyFont="1" applyBorder="1" applyAlignment="1">
      <alignment wrapText="1"/>
    </xf>
    <xf numFmtId="0" fontId="14" fillId="0" borderId="56" xfId="0" applyFont="1" applyBorder="1" applyAlignment="1">
      <alignment wrapText="1"/>
    </xf>
    <xf numFmtId="0" fontId="14" fillId="0" borderId="57" xfId="0" applyFont="1" applyBorder="1" applyAlignment="1">
      <alignment wrapText="1"/>
    </xf>
    <xf numFmtId="0" fontId="14" fillId="0" borderId="58" xfId="0" applyFont="1" applyBorder="1" applyAlignment="1">
      <alignment wrapText="1"/>
    </xf>
    <xf numFmtId="0" fontId="14" fillId="0" borderId="28" xfId="0" applyFont="1" applyBorder="1" applyAlignment="1">
      <alignment wrapText="1"/>
    </xf>
    <xf numFmtId="0" fontId="14" fillId="0" borderId="59" xfId="0" applyFont="1" applyBorder="1" applyAlignment="1">
      <alignment wrapText="1"/>
    </xf>
    <xf numFmtId="0" fontId="14" fillId="0" borderId="41" xfId="0" applyFont="1" applyBorder="1" applyAlignment="1">
      <alignment wrapText="1"/>
    </xf>
    <xf numFmtId="0" fontId="14" fillId="0" borderId="40" xfId="0" applyFont="1" applyBorder="1" applyAlignment="1">
      <alignment wrapText="1"/>
    </xf>
    <xf numFmtId="0" fontId="14" fillId="0" borderId="12" xfId="0" applyFont="1" applyBorder="1" applyAlignment="1">
      <alignment wrapText="1"/>
    </xf>
    <xf numFmtId="0" fontId="15" fillId="0" borderId="60" xfId="0" applyFont="1" applyBorder="1" applyAlignment="1">
      <alignment wrapText="1"/>
    </xf>
    <xf numFmtId="0" fontId="15" fillId="0" borderId="61" xfId="0" applyFont="1" applyBorder="1" applyAlignment="1">
      <alignment wrapText="1"/>
    </xf>
    <xf numFmtId="0" fontId="15" fillId="0" borderId="62" xfId="0" applyFont="1" applyBorder="1" applyAlignment="1">
      <alignment wrapText="1"/>
    </xf>
    <xf numFmtId="0" fontId="15" fillId="0" borderId="0" xfId="0" applyFont="1" applyAlignment="1">
      <alignment wrapText="1"/>
    </xf>
    <xf numFmtId="0" fontId="14" fillId="4" borderId="0" xfId="0" applyFont="1" applyFill="1" applyBorder="1" applyAlignment="1">
      <alignment wrapText="1"/>
    </xf>
    <xf numFmtId="0" fontId="14" fillId="4" borderId="2" xfId="0" applyFont="1" applyFill="1" applyBorder="1" applyAlignment="1">
      <alignment wrapText="1"/>
    </xf>
    <xf numFmtId="0" fontId="0" fillId="0" borderId="28" xfId="0" applyBorder="1"/>
    <xf numFmtId="0" fontId="0" fillId="0" borderId="13" xfId="0" applyFill="1" applyBorder="1"/>
    <xf numFmtId="0" fontId="3" fillId="0" borderId="28" xfId="0" applyFont="1" applyBorder="1" applyAlignment="1">
      <alignment wrapText="1"/>
    </xf>
    <xf numFmtId="0" fontId="15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top" wrapText="1"/>
    </xf>
    <xf numFmtId="1" fontId="14" fillId="0" borderId="12" xfId="0" applyNumberFormat="1" applyFont="1" applyBorder="1" applyAlignment="1">
      <alignment wrapText="1"/>
    </xf>
    <xf numFmtId="0" fontId="14" fillId="0" borderId="37" xfId="0" applyFont="1" applyBorder="1" applyAlignment="1">
      <alignment wrapText="1"/>
    </xf>
    <xf numFmtId="0" fontId="14" fillId="0" borderId="64" xfId="0" applyFont="1" applyBorder="1" applyAlignment="1">
      <alignment wrapText="1"/>
    </xf>
    <xf numFmtId="0" fontId="14" fillId="0" borderId="52" xfId="0" applyFont="1" applyBorder="1" applyAlignment="1">
      <alignment wrapText="1"/>
    </xf>
    <xf numFmtId="0" fontId="14" fillId="0" borderId="65" xfId="0" applyFont="1" applyBorder="1" applyAlignment="1">
      <alignment wrapText="1"/>
    </xf>
    <xf numFmtId="0" fontId="14" fillId="0" borderId="66" xfId="0" applyFont="1" applyBorder="1" applyAlignment="1">
      <alignment wrapText="1"/>
    </xf>
    <xf numFmtId="2" fontId="3" fillId="0" borderId="0" xfId="0" applyNumberFormat="1" applyFont="1"/>
    <xf numFmtId="2" fontId="3" fillId="0" borderId="25" xfId="0" applyNumberFormat="1" applyFont="1" applyBorder="1"/>
    <xf numFmtId="2" fontId="4" fillId="0" borderId="29" xfId="0" applyNumberFormat="1" applyFont="1" applyBorder="1"/>
    <xf numFmtId="2" fontId="3" fillId="0" borderId="29" xfId="0" applyNumberFormat="1" applyFont="1" applyBorder="1"/>
    <xf numFmtId="2" fontId="3" fillId="0" borderId="68" xfId="0" applyNumberFormat="1" applyFont="1" applyBorder="1"/>
    <xf numFmtId="2" fontId="4" fillId="0" borderId="40" xfId="0" applyNumberFormat="1" applyFont="1" applyBorder="1"/>
    <xf numFmtId="2" fontId="4" fillId="2" borderId="67" xfId="0" applyNumberFormat="1" applyFont="1" applyFill="1" applyBorder="1"/>
    <xf numFmtId="2" fontId="3" fillId="0" borderId="40" xfId="0" applyNumberFormat="1" applyFont="1" applyBorder="1"/>
    <xf numFmtId="2" fontId="4" fillId="2" borderId="29" xfId="0" applyNumberFormat="1" applyFont="1" applyFill="1" applyBorder="1"/>
    <xf numFmtId="2" fontId="4" fillId="0" borderId="40" xfId="0" applyNumberFormat="1" applyFont="1" applyFill="1" applyBorder="1"/>
    <xf numFmtId="2" fontId="4" fillId="3" borderId="40" xfId="0" applyNumberFormat="1" applyFont="1" applyFill="1" applyBorder="1"/>
    <xf numFmtId="2" fontId="3" fillId="2" borderId="29" xfId="0" applyNumberFormat="1" applyFont="1" applyFill="1" applyBorder="1"/>
    <xf numFmtId="2" fontId="4" fillId="3" borderId="41" xfId="0" applyNumberFormat="1" applyFont="1" applyFill="1" applyBorder="1"/>
    <xf numFmtId="2" fontId="4" fillId="2" borderId="69" xfId="0" applyNumberFormat="1" applyFont="1" applyFill="1" applyBorder="1"/>
    <xf numFmtId="2" fontId="3" fillId="0" borderId="0" xfId="0" applyNumberFormat="1" applyFont="1" applyBorder="1"/>
    <xf numFmtId="2" fontId="3" fillId="0" borderId="17" xfId="0" applyNumberFormat="1" applyFont="1" applyBorder="1"/>
    <xf numFmtId="2" fontId="0" fillId="0" borderId="0" xfId="0" applyNumberFormat="1"/>
    <xf numFmtId="2" fontId="6" fillId="0" borderId="0" xfId="0" applyNumberFormat="1" applyFont="1"/>
    <xf numFmtId="3" fontId="10" fillId="0" borderId="5" xfId="0" applyNumberFormat="1" applyFont="1" applyBorder="1" applyAlignment="1">
      <alignment horizontal="right" vertical="top" wrapText="1"/>
    </xf>
    <xf numFmtId="3" fontId="10" fillId="0" borderId="11" xfId="0" applyNumberFormat="1" applyFont="1" applyBorder="1" applyAlignment="1">
      <alignment horizontal="right" vertical="top" wrapText="1"/>
    </xf>
    <xf numFmtId="3" fontId="10" fillId="0" borderId="5" xfId="0" applyNumberFormat="1" applyFont="1" applyBorder="1" applyAlignment="1">
      <alignment vertical="top" wrapText="1"/>
    </xf>
    <xf numFmtId="3" fontId="12" fillId="0" borderId="5" xfId="0" applyNumberFormat="1" applyFont="1" applyBorder="1" applyAlignment="1">
      <alignment horizontal="right" vertical="top" wrapText="1"/>
    </xf>
    <xf numFmtId="3" fontId="12" fillId="0" borderId="11" xfId="0" applyNumberFormat="1" applyFont="1" applyBorder="1" applyAlignment="1">
      <alignment horizontal="right" vertical="top" wrapText="1"/>
    </xf>
    <xf numFmtId="3" fontId="0" fillId="0" borderId="0" xfId="0" applyNumberFormat="1"/>
    <xf numFmtId="3" fontId="10" fillId="0" borderId="46" xfId="0" applyNumberFormat="1" applyFont="1" applyBorder="1" applyAlignment="1">
      <alignment vertical="top" wrapText="1"/>
    </xf>
    <xf numFmtId="3" fontId="12" fillId="0" borderId="46" xfId="0" applyNumberFormat="1" applyFont="1" applyBorder="1" applyAlignment="1">
      <alignment vertical="top" wrapText="1"/>
    </xf>
    <xf numFmtId="3" fontId="11" fillId="0" borderId="5" xfId="0" applyNumberFormat="1" applyFont="1" applyBorder="1" applyAlignment="1">
      <alignment vertical="top" wrapText="1"/>
    </xf>
    <xf numFmtId="3" fontId="12" fillId="0" borderId="5" xfId="0" applyNumberFormat="1" applyFont="1" applyBorder="1" applyAlignment="1">
      <alignment vertical="top" wrapText="1"/>
    </xf>
    <xf numFmtId="3" fontId="10" fillId="0" borderId="5" xfId="0" applyNumberFormat="1" applyFont="1" applyBorder="1" applyAlignment="1">
      <alignment horizontal="left" vertical="top" wrapText="1" indent="1"/>
    </xf>
    <xf numFmtId="3" fontId="10" fillId="0" borderId="5" xfId="0" applyNumberFormat="1" applyFont="1" applyBorder="1" applyAlignment="1">
      <alignment horizontal="left" vertical="top" wrapText="1" indent="4"/>
    </xf>
    <xf numFmtId="3" fontId="12" fillId="0" borderId="11" xfId="0" applyNumberFormat="1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3" fontId="12" fillId="0" borderId="3" xfId="0" applyNumberFormat="1" applyFont="1" applyBorder="1" applyAlignment="1">
      <alignment vertical="top" wrapText="1"/>
    </xf>
    <xf numFmtId="3" fontId="10" fillId="0" borderId="3" xfId="0" applyNumberFormat="1" applyFont="1" applyBorder="1" applyAlignment="1">
      <alignment horizontal="right" vertical="top" wrapText="1"/>
    </xf>
    <xf numFmtId="0" fontId="16" fillId="0" borderId="0" xfId="0" applyFont="1"/>
    <xf numFmtId="3" fontId="10" fillId="0" borderId="6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3" fontId="4" fillId="0" borderId="11" xfId="0" applyNumberFormat="1" applyFont="1" applyBorder="1" applyAlignment="1">
      <alignment vertical="top" wrapText="1"/>
    </xf>
    <xf numFmtId="3" fontId="2" fillId="0" borderId="29" xfId="0" applyNumberFormat="1" applyFont="1" applyBorder="1"/>
    <xf numFmtId="3" fontId="4" fillId="0" borderId="17" xfId="0" applyNumberFormat="1" applyFont="1" applyBorder="1"/>
    <xf numFmtId="2" fontId="4" fillId="0" borderId="0" xfId="0" applyNumberFormat="1" applyFont="1" applyBorder="1"/>
    <xf numFmtId="3" fontId="4" fillId="0" borderId="10" xfId="0" applyNumberFormat="1" applyFont="1" applyBorder="1"/>
    <xf numFmtId="3" fontId="10" fillId="0" borderId="11" xfId="0" applyNumberFormat="1" applyFont="1" applyBorder="1" applyAlignment="1">
      <alignment vertical="top" wrapText="1"/>
    </xf>
    <xf numFmtId="3" fontId="2" fillId="0" borderId="20" xfId="0" applyNumberFormat="1" applyFont="1" applyBorder="1" applyAlignment="1">
      <alignment horizontal="right"/>
    </xf>
    <xf numFmtId="3" fontId="0" fillId="0" borderId="41" xfId="0" applyNumberFormat="1" applyBorder="1" applyAlignment="1">
      <alignment horizontal="right"/>
    </xf>
    <xf numFmtId="49" fontId="1" fillId="0" borderId="0" xfId="0" applyNumberFormat="1" applyFont="1" applyAlignment="1">
      <alignment horizontal="right"/>
    </xf>
    <xf numFmtId="49" fontId="16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8" fillId="0" borderId="5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9" fillId="0" borderId="1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45" xfId="0" applyBorder="1" applyAlignment="1">
      <alignment horizontal="right"/>
    </xf>
    <xf numFmtId="0" fontId="0" fillId="0" borderId="0" xfId="0" applyAlignment="1">
      <alignment horizontal="right" wrapText="1"/>
    </xf>
    <xf numFmtId="0" fontId="0" fillId="0" borderId="43" xfId="0" applyBorder="1"/>
    <xf numFmtId="0" fontId="0" fillId="0" borderId="20" xfId="0" applyFill="1" applyBorder="1"/>
    <xf numFmtId="0" fontId="0" fillId="0" borderId="43" xfId="0" applyFill="1" applyBorder="1"/>
    <xf numFmtId="0" fontId="0" fillId="0" borderId="17" xfId="0" applyFill="1" applyBorder="1"/>
    <xf numFmtId="3" fontId="0" fillId="0" borderId="12" xfId="0" applyNumberFormat="1" applyFont="1" applyBorder="1"/>
    <xf numFmtId="3" fontId="1" fillId="0" borderId="24" xfId="0" applyNumberFormat="1" applyFont="1" applyBorder="1"/>
    <xf numFmtId="3" fontId="2" fillId="0" borderId="68" xfId="0" applyNumberFormat="1" applyFont="1" applyBorder="1"/>
    <xf numFmtId="0" fontId="1" fillId="0" borderId="29" xfId="0" applyFont="1" applyBorder="1"/>
    <xf numFmtId="0" fontId="0" fillId="0" borderId="28" xfId="0" applyFill="1" applyBorder="1"/>
    <xf numFmtId="0" fontId="4" fillId="0" borderId="28" xfId="0" applyFont="1" applyFill="1" applyBorder="1"/>
    <xf numFmtId="0" fontId="2" fillId="0" borderId="29" xfId="0" applyFont="1" applyBorder="1"/>
    <xf numFmtId="3" fontId="1" fillId="0" borderId="29" xfId="0" applyNumberFormat="1" applyFont="1" applyBorder="1"/>
    <xf numFmtId="3" fontId="2" fillId="0" borderId="71" xfId="0" applyNumberFormat="1" applyFont="1" applyBorder="1"/>
    <xf numFmtId="0" fontId="1" fillId="0" borderId="28" xfId="0" applyFont="1" applyFill="1" applyBorder="1"/>
    <xf numFmtId="0" fontId="0" fillId="0" borderId="73" xfId="0" applyBorder="1"/>
    <xf numFmtId="3" fontId="4" fillId="0" borderId="74" xfId="0" applyNumberFormat="1" applyFont="1" applyBorder="1"/>
    <xf numFmtId="3" fontId="4" fillId="0" borderId="29" xfId="0" applyNumberFormat="1" applyFont="1" applyBorder="1"/>
    <xf numFmtId="0" fontId="4" fillId="0" borderId="14" xfId="0" applyFont="1" applyBorder="1"/>
    <xf numFmtId="3" fontId="4" fillId="0" borderId="69" xfId="0" applyNumberFormat="1" applyFont="1" applyBorder="1"/>
    <xf numFmtId="0" fontId="1" fillId="0" borderId="29" xfId="0" applyFont="1" applyFill="1" applyBorder="1"/>
    <xf numFmtId="0" fontId="4" fillId="0" borderId="74" xfId="0" applyFont="1" applyBorder="1"/>
    <xf numFmtId="3" fontId="0" fillId="0" borderId="2" xfId="0" applyNumberForma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4" fillId="0" borderId="73" xfId="0" applyFont="1" applyBorder="1"/>
    <xf numFmtId="0" fontId="7" fillId="0" borderId="28" xfId="0" applyFont="1" applyBorder="1"/>
    <xf numFmtId="0" fontId="1" fillId="0" borderId="10" xfId="0" applyFont="1" applyBorder="1" applyAlignment="1">
      <alignment horizontal="right"/>
    </xf>
    <xf numFmtId="0" fontId="14" fillId="0" borderId="48" xfId="0" applyFont="1" applyBorder="1" applyAlignment="1">
      <alignment wrapText="1"/>
    </xf>
    <xf numFmtId="0" fontId="14" fillId="0" borderId="75" xfId="0" applyFont="1" applyBorder="1" applyAlignment="1">
      <alignment wrapText="1"/>
    </xf>
    <xf numFmtId="0" fontId="14" fillId="0" borderId="19" xfId="0" applyFont="1" applyBorder="1" applyAlignment="1">
      <alignment wrapText="1"/>
    </xf>
    <xf numFmtId="0" fontId="14" fillId="0" borderId="47" xfId="0" applyFont="1" applyBorder="1" applyAlignment="1">
      <alignment wrapText="1"/>
    </xf>
    <xf numFmtId="0" fontId="14" fillId="0" borderId="76" xfId="0" applyFont="1" applyBorder="1" applyAlignment="1">
      <alignment wrapText="1"/>
    </xf>
    <xf numFmtId="0" fontId="14" fillId="0" borderId="15" xfId="0" applyFont="1" applyBorder="1" applyAlignment="1">
      <alignment wrapText="1"/>
    </xf>
    <xf numFmtId="0" fontId="4" fillId="0" borderId="4" xfId="0" applyFont="1" applyFill="1" applyBorder="1"/>
    <xf numFmtId="0" fontId="4" fillId="0" borderId="30" xfId="0" applyFont="1" applyFill="1" applyBorder="1"/>
    <xf numFmtId="0" fontId="14" fillId="0" borderId="0" xfId="0" applyFont="1" applyAlignment="1">
      <alignment wrapText="1"/>
    </xf>
    <xf numFmtId="3" fontId="1" fillId="6" borderId="39" xfId="0" applyNumberFormat="1" applyFont="1" applyFill="1" applyBorder="1"/>
    <xf numFmtId="0" fontId="3" fillId="6" borderId="0" xfId="0" applyFont="1" applyFill="1"/>
    <xf numFmtId="3" fontId="3" fillId="6" borderId="0" xfId="0" applyNumberFormat="1" applyFont="1" applyFill="1"/>
    <xf numFmtId="0" fontId="3" fillId="6" borderId="0" xfId="0" applyFont="1" applyFill="1" applyAlignment="1">
      <alignment horizontal="right"/>
    </xf>
    <xf numFmtId="0" fontId="2" fillId="6" borderId="1" xfId="0" applyFont="1" applyFill="1" applyBorder="1"/>
    <xf numFmtId="3" fontId="2" fillId="6" borderId="2" xfId="0" applyNumberFormat="1" applyFont="1" applyFill="1" applyBorder="1"/>
    <xf numFmtId="0" fontId="3" fillId="6" borderId="2" xfId="0" applyFont="1" applyFill="1" applyBorder="1"/>
    <xf numFmtId="0" fontId="2" fillId="6" borderId="6" xfId="0" applyFont="1" applyFill="1" applyBorder="1"/>
    <xf numFmtId="3" fontId="3" fillId="6" borderId="7" xfId="0" applyNumberFormat="1" applyFont="1" applyFill="1" applyBorder="1"/>
    <xf numFmtId="0" fontId="3" fillId="6" borderId="8" xfId="0" applyFont="1" applyFill="1" applyBorder="1"/>
    <xf numFmtId="0" fontId="3" fillId="6" borderId="2" xfId="0" applyFont="1" applyFill="1" applyBorder="1" applyAlignment="1">
      <alignment horizontal="center"/>
    </xf>
    <xf numFmtId="0" fontId="3" fillId="6" borderId="46" xfId="0" applyFont="1" applyFill="1" applyBorder="1"/>
    <xf numFmtId="3" fontId="3" fillId="6" borderId="30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right"/>
    </xf>
    <xf numFmtId="14" fontId="3" fillId="6" borderId="0" xfId="0" applyNumberFormat="1" applyFont="1" applyFill="1" applyBorder="1" applyAlignment="1">
      <alignment horizontal="center"/>
    </xf>
    <xf numFmtId="0" fontId="2" fillId="6" borderId="28" xfId="0" applyFont="1" applyFill="1" applyBorder="1"/>
    <xf numFmtId="3" fontId="2" fillId="6" borderId="12" xfId="0" applyNumberFormat="1" applyFont="1" applyFill="1" applyBorder="1"/>
    <xf numFmtId="3" fontId="2" fillId="6" borderId="35" xfId="0" applyNumberFormat="1" applyFont="1" applyFill="1" applyBorder="1"/>
    <xf numFmtId="0" fontId="3" fillId="6" borderId="28" xfId="0" applyFont="1" applyFill="1" applyBorder="1"/>
    <xf numFmtId="3" fontId="3" fillId="6" borderId="12" xfId="0" applyNumberFormat="1" applyFont="1" applyFill="1" applyBorder="1"/>
    <xf numFmtId="3" fontId="3" fillId="6" borderId="35" xfId="0" applyNumberFormat="1" applyFont="1" applyFill="1" applyBorder="1"/>
    <xf numFmtId="0" fontId="1" fillId="6" borderId="28" xfId="0" applyFont="1" applyFill="1" applyBorder="1"/>
    <xf numFmtId="3" fontId="1" fillId="6" borderId="12" xfId="0" applyNumberFormat="1" applyFont="1" applyFill="1" applyBorder="1"/>
    <xf numFmtId="3" fontId="1" fillId="6" borderId="35" xfId="0" applyNumberFormat="1" applyFont="1" applyFill="1" applyBorder="1"/>
    <xf numFmtId="0" fontId="0" fillId="6" borderId="28" xfId="0" applyFill="1" applyBorder="1"/>
    <xf numFmtId="0" fontId="1" fillId="6" borderId="0" xfId="0" applyFont="1" applyFill="1" applyBorder="1"/>
    <xf numFmtId="3" fontId="1" fillId="6" borderId="0" xfId="0" applyNumberFormat="1" applyFont="1" applyFill="1" applyBorder="1"/>
    <xf numFmtId="3" fontId="2" fillId="6" borderId="15" xfId="0" applyNumberFormat="1" applyFont="1" applyFill="1" applyBorder="1"/>
    <xf numFmtId="0" fontId="4" fillId="6" borderId="28" xfId="0" applyFont="1" applyFill="1" applyBorder="1"/>
    <xf numFmtId="3" fontId="4" fillId="6" borderId="12" xfId="0" applyNumberFormat="1" applyFont="1" applyFill="1" applyBorder="1"/>
    <xf numFmtId="3" fontId="4" fillId="6" borderId="35" xfId="0" applyNumberFormat="1" applyFont="1" applyFill="1" applyBorder="1"/>
    <xf numFmtId="3" fontId="4" fillId="6" borderId="12" xfId="0" applyNumberFormat="1" applyFont="1" applyFill="1" applyBorder="1" applyAlignment="1">
      <alignment horizontal="right"/>
    </xf>
    <xf numFmtId="3" fontId="4" fillId="6" borderId="35" xfId="0" applyNumberFormat="1" applyFont="1" applyFill="1" applyBorder="1" applyAlignment="1">
      <alignment horizontal="right"/>
    </xf>
    <xf numFmtId="3" fontId="3" fillId="6" borderId="12" xfId="0" applyNumberFormat="1" applyFont="1" applyFill="1" applyBorder="1" applyAlignment="1">
      <alignment horizontal="right"/>
    </xf>
    <xf numFmtId="3" fontId="3" fillId="6" borderId="35" xfId="0" applyNumberFormat="1" applyFont="1" applyFill="1" applyBorder="1" applyAlignment="1">
      <alignment horizontal="right"/>
    </xf>
    <xf numFmtId="3" fontId="2" fillId="6" borderId="12" xfId="0" applyNumberFormat="1" applyFont="1" applyFill="1" applyBorder="1" applyAlignment="1">
      <alignment horizontal="right"/>
    </xf>
    <xf numFmtId="3" fontId="2" fillId="6" borderId="35" xfId="0" applyNumberFormat="1" applyFont="1" applyFill="1" applyBorder="1" applyAlignment="1">
      <alignment horizontal="right"/>
    </xf>
    <xf numFmtId="0" fontId="3" fillId="6" borderId="30" xfId="0" applyFont="1" applyFill="1" applyBorder="1"/>
    <xf numFmtId="3" fontId="3" fillId="6" borderId="13" xfId="0" applyNumberFormat="1" applyFont="1" applyFill="1" applyBorder="1" applyAlignment="1">
      <alignment horizontal="right"/>
    </xf>
    <xf numFmtId="3" fontId="3" fillId="6" borderId="21" xfId="0" applyNumberFormat="1" applyFont="1" applyFill="1" applyBorder="1" applyAlignment="1">
      <alignment horizontal="right"/>
    </xf>
    <xf numFmtId="14" fontId="3" fillId="6" borderId="28" xfId="0" applyNumberFormat="1" applyFont="1" applyFill="1" applyBorder="1"/>
    <xf numFmtId="0" fontId="3" fillId="6" borderId="40" xfId="0" applyFont="1" applyFill="1" applyBorder="1"/>
    <xf numFmtId="3" fontId="4" fillId="6" borderId="40" xfId="0" applyNumberFormat="1" applyFont="1" applyFill="1" applyBorder="1"/>
    <xf numFmtId="3" fontId="3" fillId="6" borderId="40" xfId="0" applyNumberFormat="1" applyFont="1" applyFill="1" applyBorder="1"/>
    <xf numFmtId="3" fontId="2" fillId="6" borderId="40" xfId="0" applyNumberFormat="1" applyFont="1" applyFill="1" applyBorder="1"/>
    <xf numFmtId="3" fontId="4" fillId="6" borderId="38" xfId="0" applyNumberFormat="1" applyFont="1" applyFill="1" applyBorder="1"/>
    <xf numFmtId="3" fontId="1" fillId="6" borderId="38" xfId="0" applyNumberFormat="1" applyFont="1" applyFill="1" applyBorder="1"/>
    <xf numFmtId="3" fontId="1" fillId="6" borderId="31" xfId="0" applyNumberFormat="1" applyFont="1" applyFill="1" applyBorder="1"/>
    <xf numFmtId="3" fontId="4" fillId="6" borderId="3" xfId="0" applyNumberFormat="1" applyFont="1" applyFill="1" applyBorder="1"/>
    <xf numFmtId="3" fontId="1" fillId="6" borderId="22" xfId="0" applyNumberFormat="1" applyFont="1" applyFill="1" applyBorder="1"/>
    <xf numFmtId="3" fontId="4" fillId="6" borderId="32" xfId="0" applyNumberFormat="1" applyFont="1" applyFill="1" applyBorder="1"/>
    <xf numFmtId="3" fontId="1" fillId="6" borderId="13" xfId="0" applyNumberFormat="1" applyFont="1" applyFill="1" applyBorder="1"/>
    <xf numFmtId="3" fontId="4" fillId="6" borderId="9" xfId="0" applyNumberFormat="1" applyFont="1" applyFill="1" applyBorder="1"/>
    <xf numFmtId="3" fontId="1" fillId="6" borderId="0" xfId="0" applyNumberFormat="1" applyFont="1" applyFill="1"/>
    <xf numFmtId="0" fontId="1" fillId="6" borderId="0" xfId="0" applyFont="1" applyFill="1"/>
    <xf numFmtId="3" fontId="4" fillId="6" borderId="8" xfId="0" applyNumberFormat="1" applyFont="1" applyFill="1" applyBorder="1"/>
    <xf numFmtId="0" fontId="4" fillId="6" borderId="24" xfId="0" applyFont="1" applyFill="1" applyBorder="1"/>
    <xf numFmtId="0" fontId="4" fillId="6" borderId="25" xfId="0" applyFont="1" applyFill="1" applyBorder="1"/>
    <xf numFmtId="3" fontId="2" fillId="6" borderId="13" xfId="0" applyNumberFormat="1" applyFont="1" applyFill="1" applyBorder="1"/>
    <xf numFmtId="3" fontId="1" fillId="6" borderId="16" xfId="0" applyNumberFormat="1" applyFont="1" applyFill="1" applyBorder="1"/>
    <xf numFmtId="0" fontId="1" fillId="6" borderId="16" xfId="0" applyFont="1" applyFill="1" applyBorder="1"/>
    <xf numFmtId="0" fontId="1" fillId="6" borderId="13" xfId="0" applyFont="1" applyFill="1" applyBorder="1"/>
    <xf numFmtId="0" fontId="1" fillId="6" borderId="26" xfId="0" applyFont="1" applyFill="1" applyBorder="1"/>
    <xf numFmtId="3" fontId="1" fillId="6" borderId="15" xfId="0" applyNumberFormat="1" applyFont="1" applyFill="1" applyBorder="1"/>
    <xf numFmtId="0" fontId="1" fillId="6" borderId="15" xfId="0" applyFont="1" applyFill="1" applyBorder="1"/>
    <xf numFmtId="0" fontId="1" fillId="6" borderId="19" xfId="0" applyFont="1" applyFill="1" applyBorder="1"/>
    <xf numFmtId="3" fontId="4" fillId="6" borderId="15" xfId="0" applyNumberFormat="1" applyFont="1" applyFill="1" applyBorder="1"/>
    <xf numFmtId="0" fontId="4" fillId="6" borderId="15" xfId="0" applyFont="1" applyFill="1" applyBorder="1"/>
    <xf numFmtId="0" fontId="2" fillId="6" borderId="15" xfId="0" applyFont="1" applyFill="1" applyBorder="1"/>
    <xf numFmtId="3" fontId="3" fillId="6" borderId="21" xfId="0" applyNumberFormat="1" applyFont="1" applyFill="1" applyBorder="1"/>
    <xf numFmtId="3" fontId="3" fillId="6" borderId="17" xfId="0" applyNumberFormat="1" applyFont="1" applyFill="1" applyBorder="1"/>
    <xf numFmtId="3" fontId="2" fillId="6" borderId="16" xfId="0" applyNumberFormat="1" applyFont="1" applyFill="1" applyBorder="1"/>
    <xf numFmtId="3" fontId="1" fillId="6" borderId="21" xfId="0" applyNumberFormat="1" applyFont="1" applyFill="1" applyBorder="1"/>
    <xf numFmtId="3" fontId="4" fillId="6" borderId="13" xfId="0" applyNumberFormat="1" applyFont="1" applyFill="1" applyBorder="1"/>
    <xf numFmtId="0" fontId="1" fillId="6" borderId="22" xfId="0" applyFont="1" applyFill="1" applyBorder="1"/>
    <xf numFmtId="3" fontId="4" fillId="6" borderId="33" xfId="0" applyNumberFormat="1" applyFont="1" applyFill="1" applyBorder="1"/>
    <xf numFmtId="0" fontId="3" fillId="6" borderId="73" xfId="0" applyFont="1" applyFill="1" applyBorder="1"/>
    <xf numFmtId="3" fontId="1" fillId="6" borderId="24" xfId="0" applyNumberFormat="1" applyFont="1" applyFill="1" applyBorder="1" applyAlignment="1">
      <alignment horizontal="right"/>
    </xf>
    <xf numFmtId="3" fontId="4" fillId="6" borderId="74" xfId="0" applyNumberFormat="1" applyFont="1" applyFill="1" applyBorder="1" applyAlignment="1">
      <alignment horizontal="right"/>
    </xf>
    <xf numFmtId="3" fontId="2" fillId="6" borderId="29" xfId="0" applyNumberFormat="1" applyFont="1" applyFill="1" applyBorder="1"/>
    <xf numFmtId="3" fontId="3" fillId="6" borderId="29" xfId="0" applyNumberFormat="1" applyFont="1" applyFill="1" applyBorder="1" applyAlignment="1">
      <alignment horizontal="right"/>
    </xf>
    <xf numFmtId="3" fontId="1" fillId="6" borderId="12" xfId="0" applyNumberFormat="1" applyFont="1" applyFill="1" applyBorder="1" applyAlignment="1">
      <alignment horizontal="right"/>
    </xf>
    <xf numFmtId="0" fontId="4" fillId="6" borderId="37" xfId="0" applyFont="1" applyFill="1" applyBorder="1"/>
    <xf numFmtId="3" fontId="4" fillId="6" borderId="16" xfId="0" applyNumberFormat="1" applyFont="1" applyFill="1" applyBorder="1" applyAlignment="1">
      <alignment horizontal="right"/>
    </xf>
    <xf numFmtId="3" fontId="3" fillId="6" borderId="38" xfId="0" applyNumberFormat="1" applyFont="1" applyFill="1" applyBorder="1" applyAlignment="1">
      <alignment horizontal="right"/>
    </xf>
    <xf numFmtId="0" fontId="3" fillId="6" borderId="0" xfId="0" applyFont="1" applyFill="1" applyBorder="1"/>
    <xf numFmtId="3" fontId="3" fillId="6" borderId="0" xfId="0" applyNumberFormat="1" applyFont="1" applyFill="1" applyBorder="1" applyAlignment="1">
      <alignment horizontal="right"/>
    </xf>
    <xf numFmtId="0" fontId="3" fillId="6" borderId="3" xfId="0" applyFont="1" applyFill="1" applyBorder="1"/>
    <xf numFmtId="0" fontId="3" fillId="6" borderId="4" xfId="0" applyFont="1" applyFill="1" applyBorder="1"/>
    <xf numFmtId="3" fontId="3" fillId="6" borderId="0" xfId="0" applyNumberFormat="1" applyFont="1" applyFill="1" applyBorder="1"/>
    <xf numFmtId="0" fontId="3" fillId="6" borderId="5" xfId="0" applyFont="1" applyFill="1" applyBorder="1"/>
    <xf numFmtId="0" fontId="3" fillId="6" borderId="3" xfId="0" applyFont="1" applyFill="1" applyBorder="1" applyAlignment="1">
      <alignment horizontal="center"/>
    </xf>
    <xf numFmtId="0" fontId="3" fillId="6" borderId="9" xfId="0" applyFont="1" applyFill="1" applyBorder="1"/>
    <xf numFmtId="3" fontId="3" fillId="6" borderId="14" xfId="0" applyNumberFormat="1" applyFont="1" applyFill="1" applyBorder="1" applyAlignment="1">
      <alignment horizontal="center"/>
    </xf>
    <xf numFmtId="0" fontId="3" fillId="6" borderId="10" xfId="0" applyFont="1" applyFill="1" applyBorder="1" applyAlignment="1">
      <alignment horizontal="right"/>
    </xf>
    <xf numFmtId="14" fontId="3" fillId="6" borderId="11" xfId="0" applyNumberFormat="1" applyFont="1" applyFill="1" applyBorder="1" applyAlignment="1">
      <alignment horizontal="center"/>
    </xf>
    <xf numFmtId="0" fontId="3" fillId="6" borderId="12" xfId="0" applyFont="1" applyFill="1" applyBorder="1"/>
    <xf numFmtId="0" fontId="4" fillId="6" borderId="12" xfId="0" applyFont="1" applyFill="1" applyBorder="1"/>
    <xf numFmtId="0" fontId="2" fillId="6" borderId="12" xfId="0" applyFont="1" applyFill="1" applyBorder="1"/>
    <xf numFmtId="3" fontId="4" fillId="6" borderId="0" xfId="0" applyNumberFormat="1" applyFont="1" applyFill="1" applyBorder="1"/>
    <xf numFmtId="0" fontId="4" fillId="6" borderId="0" xfId="0" applyFont="1" applyFill="1" applyBorder="1"/>
    <xf numFmtId="0" fontId="0" fillId="6" borderId="0" xfId="0" applyFill="1"/>
    <xf numFmtId="0" fontId="0" fillId="6" borderId="12" xfId="0" applyFill="1" applyBorder="1" applyAlignment="1">
      <alignment horizontal="center"/>
    </xf>
    <xf numFmtId="0" fontId="0" fillId="6" borderId="35" xfId="0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6" borderId="35" xfId="0" applyFill="1" applyBorder="1"/>
    <xf numFmtId="0" fontId="0" fillId="6" borderId="40" xfId="0" applyFill="1" applyBorder="1"/>
    <xf numFmtId="0" fontId="0" fillId="6" borderId="41" xfId="0" applyFill="1" applyBorder="1"/>
    <xf numFmtId="0" fontId="0" fillId="6" borderId="21" xfId="0" applyFill="1" applyBorder="1"/>
    <xf numFmtId="0" fontId="0" fillId="6" borderId="42" xfId="0" applyFill="1" applyBorder="1"/>
    <xf numFmtId="0" fontId="0" fillId="6" borderId="13" xfId="0" applyFill="1" applyBorder="1"/>
    <xf numFmtId="0" fontId="0" fillId="6" borderId="12" xfId="0" applyFill="1" applyBorder="1"/>
    <xf numFmtId="0" fontId="0" fillId="6" borderId="15" xfId="0" applyFill="1" applyBorder="1"/>
    <xf numFmtId="3" fontId="0" fillId="6" borderId="12" xfId="0" applyNumberFormat="1" applyFill="1" applyBorder="1" applyAlignment="1">
      <alignment horizontal="right"/>
    </xf>
    <xf numFmtId="0" fontId="2" fillId="6" borderId="43" xfId="0" applyFont="1" applyFill="1" applyBorder="1"/>
    <xf numFmtId="3" fontId="2" fillId="6" borderId="39" xfId="0" applyNumberFormat="1" applyFont="1" applyFill="1" applyBorder="1" applyAlignment="1">
      <alignment horizontal="right"/>
    </xf>
    <xf numFmtId="3" fontId="2" fillId="6" borderId="22" xfId="0" applyNumberFormat="1" applyFont="1" applyFill="1" applyBorder="1" applyAlignment="1">
      <alignment horizontal="right"/>
    </xf>
    <xf numFmtId="0" fontId="0" fillId="6" borderId="2" xfId="0" applyFill="1" applyBorder="1"/>
    <xf numFmtId="3" fontId="0" fillId="6" borderId="2" xfId="0" applyNumberFormat="1" applyFill="1" applyBorder="1" applyAlignment="1">
      <alignment horizontal="right"/>
    </xf>
    <xf numFmtId="0" fontId="0" fillId="6" borderId="0" xfId="0" applyFill="1" applyBorder="1"/>
    <xf numFmtId="3" fontId="0" fillId="6" borderId="0" xfId="0" applyNumberFormat="1" applyFill="1" applyBorder="1" applyAlignment="1">
      <alignment horizontal="right"/>
    </xf>
    <xf numFmtId="0" fontId="2" fillId="6" borderId="0" xfId="0" applyFont="1" applyFill="1" applyBorder="1"/>
    <xf numFmtId="3" fontId="2" fillId="6" borderId="0" xfId="0" applyNumberFormat="1" applyFont="1" applyFill="1" applyBorder="1" applyAlignment="1">
      <alignment horizontal="right"/>
    </xf>
    <xf numFmtId="3" fontId="0" fillId="6" borderId="10" xfId="0" applyNumberFormat="1" applyFill="1" applyBorder="1" applyAlignment="1">
      <alignment horizontal="right"/>
    </xf>
    <xf numFmtId="0" fontId="1" fillId="6" borderId="12" xfId="0" applyFont="1" applyFill="1" applyBorder="1"/>
    <xf numFmtId="0" fontId="1" fillId="6" borderId="10" xfId="0" applyFont="1" applyFill="1" applyBorder="1"/>
    <xf numFmtId="0" fontId="4" fillId="6" borderId="23" xfId="0" applyFont="1" applyFill="1" applyBorder="1"/>
    <xf numFmtId="0" fontId="4" fillId="6" borderId="63" xfId="0" applyNumberFormat="1" applyFont="1" applyFill="1" applyBorder="1"/>
    <xf numFmtId="0" fontId="0" fillId="0" borderId="0" xfId="0" applyAlignment="1">
      <alignment horizontal="center"/>
    </xf>
    <xf numFmtId="0" fontId="0" fillId="0" borderId="22" xfId="0" applyFill="1" applyBorder="1"/>
    <xf numFmtId="2" fontId="4" fillId="2" borderId="40" xfId="0" applyNumberFormat="1" applyFont="1" applyFill="1" applyBorder="1"/>
    <xf numFmtId="0" fontId="2" fillId="6" borderId="40" xfId="0" applyFont="1" applyFill="1" applyBorder="1"/>
    <xf numFmtId="3" fontId="4" fillId="5" borderId="12" xfId="0" applyNumberFormat="1" applyFont="1" applyFill="1" applyBorder="1"/>
    <xf numFmtId="0" fontId="0" fillId="0" borderId="0" xfId="0" applyBorder="1" applyAlignment="1">
      <alignment wrapText="1"/>
    </xf>
    <xf numFmtId="0" fontId="8" fillId="0" borderId="23" xfId="0" applyFont="1" applyBorder="1" applyAlignment="1">
      <alignment horizontal="left" vertical="top" wrapText="1"/>
    </xf>
    <xf numFmtId="49" fontId="9" fillId="0" borderId="23" xfId="0" applyNumberFormat="1" applyFont="1" applyBorder="1" applyAlignment="1">
      <alignment horizontal="right" vertical="top" wrapText="1"/>
    </xf>
    <xf numFmtId="0" fontId="9" fillId="0" borderId="23" xfId="0" applyFont="1" applyBorder="1" applyAlignment="1">
      <alignment horizontal="left" vertical="top" wrapText="1"/>
    </xf>
    <xf numFmtId="49" fontId="8" fillId="0" borderId="23" xfId="0" applyNumberFormat="1" applyFont="1" applyBorder="1" applyAlignment="1">
      <alignment horizontal="right" vertical="top" wrapText="1"/>
    </xf>
    <xf numFmtId="0" fontId="0" fillId="0" borderId="23" xfId="0" applyBorder="1" applyAlignment="1">
      <alignment wrapText="1"/>
    </xf>
    <xf numFmtId="0" fontId="2" fillId="7" borderId="48" xfId="0" applyFont="1" applyFill="1" applyBorder="1"/>
    <xf numFmtId="3" fontId="2" fillId="7" borderId="15" xfId="0" applyNumberFormat="1" applyFont="1" applyFill="1" applyBorder="1"/>
    <xf numFmtId="3" fontId="2" fillId="7" borderId="18" xfId="0" applyNumberFormat="1" applyFont="1" applyFill="1" applyBorder="1"/>
    <xf numFmtId="0" fontId="2" fillId="7" borderId="44" xfId="0" applyFont="1" applyFill="1" applyBorder="1"/>
    <xf numFmtId="3" fontId="4" fillId="7" borderId="15" xfId="0" applyNumberFormat="1" applyFont="1" applyFill="1" applyBorder="1" applyAlignment="1">
      <alignment horizontal="right"/>
    </xf>
    <xf numFmtId="2" fontId="3" fillId="7" borderId="67" xfId="0" applyNumberFormat="1" applyFont="1" applyFill="1" applyBorder="1"/>
    <xf numFmtId="2" fontId="4" fillId="7" borderId="68" xfId="0" applyNumberFormat="1" applyFont="1" applyFill="1" applyBorder="1"/>
    <xf numFmtId="0" fontId="4" fillId="7" borderId="72" xfId="0" applyFont="1" applyFill="1" applyBorder="1"/>
    <xf numFmtId="3" fontId="4" fillId="7" borderId="41" xfId="0" applyNumberFormat="1" applyFont="1" applyFill="1" applyBorder="1" applyAlignment="1">
      <alignment horizontal="right"/>
    </xf>
    <xf numFmtId="14" fontId="4" fillId="7" borderId="41" xfId="0" applyNumberFormat="1" applyFont="1" applyFill="1" applyBorder="1" applyAlignment="1">
      <alignment horizontal="center"/>
    </xf>
    <xf numFmtId="2" fontId="4" fillId="7" borderId="71" xfId="0" applyNumberFormat="1" applyFont="1" applyFill="1" applyBorder="1" applyAlignment="1">
      <alignment horizontal="center" wrapText="1"/>
    </xf>
    <xf numFmtId="0" fontId="4" fillId="7" borderId="28" xfId="0" applyFont="1" applyFill="1" applyBorder="1"/>
    <xf numFmtId="3" fontId="4" fillId="7" borderId="12" xfId="0" applyNumberFormat="1" applyFont="1" applyFill="1" applyBorder="1" applyAlignment="1">
      <alignment horizontal="right"/>
    </xf>
    <xf numFmtId="3" fontId="4" fillId="7" borderId="35" xfId="0" applyNumberFormat="1" applyFont="1" applyFill="1" applyBorder="1" applyAlignment="1">
      <alignment horizontal="right"/>
    </xf>
    <xf numFmtId="2" fontId="4" fillId="7" borderId="29" xfId="0" applyNumberFormat="1" applyFont="1" applyFill="1" applyBorder="1"/>
    <xf numFmtId="3" fontId="2" fillId="5" borderId="12" xfId="0" applyNumberFormat="1" applyFont="1" applyFill="1" applyBorder="1"/>
    <xf numFmtId="0" fontId="2" fillId="5" borderId="12" xfId="0" applyFont="1" applyFill="1" applyBorder="1"/>
    <xf numFmtId="3" fontId="2" fillId="5" borderId="18" xfId="0" applyNumberFormat="1" applyFont="1" applyFill="1" applyBorder="1"/>
    <xf numFmtId="3" fontId="3" fillId="6" borderId="69" xfId="0" applyNumberFormat="1" applyFont="1" applyFill="1" applyBorder="1" applyAlignment="1">
      <alignment horizontal="right"/>
    </xf>
    <xf numFmtId="0" fontId="12" fillId="0" borderId="28" xfId="0" applyFont="1" applyBorder="1"/>
    <xf numFmtId="0" fontId="10" fillId="0" borderId="46" xfId="0" applyFont="1" applyFill="1" applyBorder="1" applyAlignment="1">
      <alignment vertical="top" wrapText="1"/>
    </xf>
    <xf numFmtId="2" fontId="3" fillId="0" borderId="12" xfId="0" applyNumberFormat="1" applyFont="1" applyBorder="1"/>
    <xf numFmtId="0" fontId="4" fillId="7" borderId="12" xfId="0" applyFont="1" applyFill="1" applyBorder="1"/>
    <xf numFmtId="3" fontId="4" fillId="7" borderId="12" xfId="0" applyNumberFormat="1" applyFont="1" applyFill="1" applyBorder="1"/>
    <xf numFmtId="3" fontId="1" fillId="7" borderId="12" xfId="0" applyNumberFormat="1" applyFont="1" applyFill="1" applyBorder="1"/>
    <xf numFmtId="0" fontId="0" fillId="6" borderId="28" xfId="0" applyFont="1" applyFill="1" applyBorder="1"/>
    <xf numFmtId="3" fontId="0" fillId="6" borderId="12" xfId="0" applyNumberFormat="1" applyFont="1" applyFill="1" applyBorder="1" applyAlignment="1">
      <alignment horizontal="right"/>
    </xf>
    <xf numFmtId="3" fontId="0" fillId="6" borderId="13" xfId="0" applyNumberForma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right"/>
    </xf>
    <xf numFmtId="3" fontId="10" fillId="0" borderId="46" xfId="0" applyNumberFormat="1" applyFont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2" fillId="0" borderId="0" xfId="0" applyFont="1" applyAlignment="1"/>
    <xf numFmtId="3" fontId="2" fillId="6" borderId="0" xfId="0" applyNumberFormat="1" applyFont="1" applyFill="1" applyAlignment="1">
      <alignment horizontal="center"/>
    </xf>
    <xf numFmtId="3" fontId="3" fillId="6" borderId="0" xfId="0" applyNumberFormat="1" applyFont="1" applyFill="1" applyAlignment="1">
      <alignment horizontal="center"/>
    </xf>
    <xf numFmtId="2" fontId="3" fillId="0" borderId="68" xfId="0" applyNumberFormat="1" applyFont="1" applyBorder="1" applyAlignment="1">
      <alignment horizontal="center" wrapText="1"/>
    </xf>
    <xf numFmtId="2" fontId="0" fillId="0" borderId="32" xfId="0" applyNumberFormat="1" applyBorder="1" applyAlignment="1">
      <alignment horizontal="center" wrapText="1"/>
    </xf>
    <xf numFmtId="0" fontId="3" fillId="6" borderId="0" xfId="0" applyFont="1" applyFill="1" applyAlignment="1">
      <alignment horizontal="right" wrapText="1"/>
    </xf>
    <xf numFmtId="0" fontId="0" fillId="6" borderId="0" xfId="0" applyFill="1" applyAlignment="1">
      <alignment horizontal="right" wrapText="1"/>
    </xf>
    <xf numFmtId="0" fontId="2" fillId="0" borderId="51" xfId="0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70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/>
    </xf>
    <xf numFmtId="0" fontId="0" fillId="0" borderId="45" xfId="0" applyBorder="1" applyAlignment="1">
      <alignment horizontal="right"/>
    </xf>
    <xf numFmtId="0" fontId="1" fillId="0" borderId="45" xfId="0" applyFont="1" applyBorder="1" applyAlignment="1">
      <alignment horizontal="right"/>
    </xf>
    <xf numFmtId="0" fontId="1" fillId="6" borderId="45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6" xfId="0" applyFont="1" applyBorder="1" applyAlignment="1"/>
    <xf numFmtId="0" fontId="0" fillId="0" borderId="9" xfId="0" applyBorder="1" applyAlignme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2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6" borderId="0" xfId="0" applyFont="1" applyFill="1" applyAlignment="1">
      <alignment horizontal="right"/>
    </xf>
    <xf numFmtId="0" fontId="3" fillId="6" borderId="45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4" fillId="6" borderId="0" xfId="0" applyFont="1" applyFill="1" applyAlignment="1">
      <alignment horizontal="center"/>
    </xf>
    <xf numFmtId="0" fontId="1" fillId="6" borderId="0" xfId="0" applyFont="1" applyFill="1" applyAlignment="1">
      <alignment horizontal="right"/>
    </xf>
    <xf numFmtId="0" fontId="0" fillId="6" borderId="35" xfId="0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6" borderId="35" xfId="0" applyFill="1" applyBorder="1" applyAlignment="1"/>
    <xf numFmtId="0" fontId="0" fillId="6" borderId="40" xfId="0" applyFill="1" applyBorder="1" applyAlignment="1"/>
    <xf numFmtId="0" fontId="0" fillId="6" borderId="41" xfId="0" applyFill="1" applyBorder="1" applyAlignment="1"/>
    <xf numFmtId="0" fontId="0" fillId="0" borderId="0" xfId="0" applyAlignment="1">
      <alignment horizontal="right" wrapText="1"/>
    </xf>
    <xf numFmtId="0" fontId="4" fillId="0" borderId="12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15" fillId="0" borderId="1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17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59" xfId="0" applyFont="1" applyBorder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7" xfId="0" applyFont="1" applyBorder="1" applyAlignment="1">
      <alignment horizontal="center" vertical="center" wrapText="1"/>
    </xf>
    <xf numFmtId="0" fontId="15" fillId="0" borderId="78" xfId="0" applyFont="1" applyBorder="1" applyAlignment="1">
      <alignment horizontal="center" vertical="center" wrapText="1"/>
    </xf>
    <xf numFmtId="0" fontId="15" fillId="0" borderId="73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8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right" wrapText="1"/>
    </xf>
    <xf numFmtId="0" fontId="14" fillId="0" borderId="43" xfId="0" applyFont="1" applyBorder="1" applyAlignment="1">
      <alignment horizontal="center" wrapText="1"/>
    </xf>
    <xf numFmtId="0" fontId="14" fillId="0" borderId="39" xfId="0" applyFont="1" applyBorder="1" applyAlignment="1">
      <alignment horizontal="center" wrapText="1"/>
    </xf>
    <xf numFmtId="0" fontId="15" fillId="0" borderId="2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B54"/>
  <sheetViews>
    <sheetView topLeftCell="A31" zoomScaleNormal="100" workbookViewId="0">
      <selection activeCell="B16" sqref="B16"/>
    </sheetView>
  </sheetViews>
  <sheetFormatPr defaultRowHeight="12.75"/>
  <cols>
    <col min="1" max="1" width="15.42578125" style="290" customWidth="1"/>
    <col min="2" max="2" width="81.28515625" style="294" customWidth="1"/>
    <col min="3" max="16384" width="9.140625" style="278"/>
  </cols>
  <sheetData>
    <row r="1" spans="1:2" s="30" customFormat="1" ht="25.5">
      <c r="A1" s="291"/>
      <c r="B1" s="503" t="s">
        <v>520</v>
      </c>
    </row>
    <row r="2" spans="1:2" s="30" customFormat="1" ht="13.5" thickBot="1">
      <c r="A2" s="289"/>
      <c r="B2" s="299" t="s">
        <v>330</v>
      </c>
    </row>
    <row r="3" spans="1:2" ht="18.75" customHeight="1" thickBot="1">
      <c r="A3" s="167" t="s">
        <v>113</v>
      </c>
      <c r="B3" s="292" t="s">
        <v>114</v>
      </c>
    </row>
    <row r="4" spans="1:2" ht="18.75" customHeight="1" thickBot="1">
      <c r="A4" s="169"/>
      <c r="B4" s="295" t="s">
        <v>376</v>
      </c>
    </row>
    <row r="5" spans="1:2" ht="18.75" customHeight="1" thickBot="1">
      <c r="A5" s="169" t="s">
        <v>145</v>
      </c>
      <c r="B5" s="293" t="s">
        <v>146</v>
      </c>
    </row>
    <row r="6" spans="1:2" ht="18.75" customHeight="1" thickBot="1">
      <c r="A6" s="169" t="s">
        <v>285</v>
      </c>
      <c r="B6" s="293" t="s">
        <v>144</v>
      </c>
    </row>
    <row r="7" spans="1:2" ht="29.25" customHeight="1" thickBot="1">
      <c r="A7" s="169" t="s">
        <v>119</v>
      </c>
      <c r="B7" s="293" t="s">
        <v>120</v>
      </c>
    </row>
    <row r="8" spans="1:2" ht="18.75" customHeight="1" thickBot="1">
      <c r="A8" s="169" t="s">
        <v>127</v>
      </c>
      <c r="B8" s="293" t="s">
        <v>286</v>
      </c>
    </row>
    <row r="9" spans="1:2" ht="18.75" customHeight="1" thickBot="1">
      <c r="A9" s="169" t="s">
        <v>128</v>
      </c>
      <c r="B9" s="293" t="s">
        <v>129</v>
      </c>
    </row>
    <row r="10" spans="1:2" ht="18.75" customHeight="1" thickBot="1">
      <c r="A10" s="169" t="s">
        <v>142</v>
      </c>
      <c r="B10" s="293" t="s">
        <v>287</v>
      </c>
    </row>
    <row r="11" spans="1:2" ht="18.75" customHeight="1" thickBot="1">
      <c r="A11" s="169" t="s">
        <v>377</v>
      </c>
      <c r="B11" s="293" t="s">
        <v>378</v>
      </c>
    </row>
    <row r="12" spans="1:2" ht="18.75" customHeight="1" thickBot="1">
      <c r="A12" s="169" t="s">
        <v>121</v>
      </c>
      <c r="B12" s="293" t="s">
        <v>122</v>
      </c>
    </row>
    <row r="13" spans="1:2" ht="18.75" customHeight="1" thickBot="1">
      <c r="A13" s="169" t="s">
        <v>117</v>
      </c>
      <c r="B13" s="293" t="s">
        <v>118</v>
      </c>
    </row>
    <row r="14" spans="1:2" ht="18.75" customHeight="1" thickBot="1">
      <c r="A14" s="169" t="s">
        <v>288</v>
      </c>
      <c r="B14" s="293" t="s">
        <v>289</v>
      </c>
    </row>
    <row r="15" spans="1:2" ht="18.75" customHeight="1" thickBot="1">
      <c r="A15" s="169" t="s">
        <v>315</v>
      </c>
      <c r="B15" s="293" t="s">
        <v>316</v>
      </c>
    </row>
    <row r="16" spans="1:2" ht="18.75" customHeight="1" thickBot="1">
      <c r="A16" s="169" t="s">
        <v>290</v>
      </c>
      <c r="B16" s="293" t="s">
        <v>291</v>
      </c>
    </row>
    <row r="17" spans="1:2" ht="15" customHeight="1" thickBot="1">
      <c r="A17" s="169" t="s">
        <v>115</v>
      </c>
      <c r="B17" s="293" t="s">
        <v>116</v>
      </c>
    </row>
    <row r="18" spans="1:2" ht="20.25" customHeight="1" thickBot="1">
      <c r="A18" s="169" t="s">
        <v>123</v>
      </c>
      <c r="B18" s="293" t="s">
        <v>124</v>
      </c>
    </row>
    <row r="19" spans="1:2" ht="18.75" customHeight="1" thickBot="1">
      <c r="A19" s="169" t="s">
        <v>296</v>
      </c>
      <c r="B19" s="293" t="s">
        <v>297</v>
      </c>
    </row>
    <row r="20" spans="1:2" ht="17.25" customHeight="1" thickBot="1">
      <c r="A20" s="169" t="s">
        <v>125</v>
      </c>
      <c r="B20" s="293" t="s">
        <v>126</v>
      </c>
    </row>
    <row r="21" spans="1:2" ht="18" customHeight="1" thickBot="1">
      <c r="A21" s="169" t="s">
        <v>132</v>
      </c>
      <c r="B21" s="293" t="s">
        <v>133</v>
      </c>
    </row>
    <row r="22" spans="1:2" ht="18" customHeight="1" thickBot="1">
      <c r="A22" s="169" t="s">
        <v>134</v>
      </c>
      <c r="B22" s="293" t="s">
        <v>135</v>
      </c>
    </row>
    <row r="23" spans="1:2" ht="18" customHeight="1" thickBot="1">
      <c r="A23" s="169" t="s">
        <v>379</v>
      </c>
      <c r="B23" s="293" t="s">
        <v>380</v>
      </c>
    </row>
    <row r="24" spans="1:2" ht="18" customHeight="1" thickBot="1">
      <c r="A24" s="169" t="s">
        <v>136</v>
      </c>
      <c r="B24" s="293" t="s">
        <v>298</v>
      </c>
    </row>
    <row r="25" spans="1:2" ht="18" customHeight="1" thickBot="1">
      <c r="A25" s="169" t="s">
        <v>381</v>
      </c>
      <c r="B25" s="293" t="s">
        <v>382</v>
      </c>
    </row>
    <row r="26" spans="1:2" ht="18" customHeight="1" thickBot="1">
      <c r="A26" s="169" t="s">
        <v>383</v>
      </c>
      <c r="B26" s="293" t="s">
        <v>384</v>
      </c>
    </row>
    <row r="27" spans="1:2" ht="16.5" customHeight="1" thickBot="1">
      <c r="A27" s="169" t="s">
        <v>143</v>
      </c>
      <c r="B27" s="293" t="s">
        <v>299</v>
      </c>
    </row>
    <row r="28" spans="1:2" ht="16.5" customHeight="1" thickBot="1">
      <c r="A28" s="169" t="s">
        <v>130</v>
      </c>
      <c r="B28" s="293" t="s">
        <v>131</v>
      </c>
    </row>
    <row r="29" spans="1:2" ht="15" customHeight="1" thickBot="1">
      <c r="A29" s="169" t="s">
        <v>317</v>
      </c>
      <c r="B29" s="293" t="s">
        <v>300</v>
      </c>
    </row>
    <row r="30" spans="1:2" ht="30.75" customHeight="1" thickBot="1">
      <c r="A30" s="169" t="s">
        <v>301</v>
      </c>
      <c r="B30" s="293" t="s">
        <v>302</v>
      </c>
    </row>
    <row r="31" spans="1:2" ht="20.25" customHeight="1" thickBot="1">
      <c r="A31" s="169" t="s">
        <v>318</v>
      </c>
      <c r="B31" s="293" t="s">
        <v>319</v>
      </c>
    </row>
    <row r="32" spans="1:2" ht="18" customHeight="1" thickBot="1">
      <c r="A32" s="169" t="s">
        <v>320</v>
      </c>
      <c r="B32" s="293" t="s">
        <v>321</v>
      </c>
    </row>
    <row r="33" spans="1:2" ht="18" customHeight="1" thickBot="1">
      <c r="A33" s="169" t="s">
        <v>303</v>
      </c>
      <c r="B33" s="293" t="s">
        <v>140</v>
      </c>
    </row>
    <row r="34" spans="1:2" ht="19.5" customHeight="1" thickBot="1">
      <c r="A34" s="169" t="s">
        <v>304</v>
      </c>
      <c r="B34" s="293" t="s">
        <v>139</v>
      </c>
    </row>
    <row r="35" spans="1:2" ht="15.75" customHeight="1" thickBot="1">
      <c r="A35" s="169" t="s">
        <v>305</v>
      </c>
      <c r="B35" s="293" t="s">
        <v>138</v>
      </c>
    </row>
    <row r="36" spans="1:2" ht="15" customHeight="1" thickBot="1">
      <c r="A36" s="169" t="s">
        <v>306</v>
      </c>
      <c r="B36" s="293" t="s">
        <v>137</v>
      </c>
    </row>
    <row r="37" spans="1:2" ht="15.75" customHeight="1" thickBot="1">
      <c r="A37" s="169" t="s">
        <v>307</v>
      </c>
      <c r="B37" s="293" t="s">
        <v>141</v>
      </c>
    </row>
    <row r="38" spans="1:2" ht="15.75" customHeight="1" thickBot="1">
      <c r="A38" s="169" t="s">
        <v>308</v>
      </c>
      <c r="B38" s="293" t="s">
        <v>309</v>
      </c>
    </row>
    <row r="39" spans="1:2" ht="18.75" customHeight="1" thickBot="1">
      <c r="A39" s="169" t="s">
        <v>310</v>
      </c>
      <c r="B39" s="293" t="s">
        <v>311</v>
      </c>
    </row>
    <row r="40" spans="1:2" ht="15.75" customHeight="1" thickBot="1">
      <c r="A40" s="169" t="s">
        <v>312</v>
      </c>
      <c r="B40" s="293" t="s">
        <v>313</v>
      </c>
    </row>
    <row r="41" spans="1:2" s="79" customFormat="1" ht="16.5" customHeight="1" thickBot="1">
      <c r="A41" s="168" t="s">
        <v>158</v>
      </c>
      <c r="B41" s="295" t="s">
        <v>439</v>
      </c>
    </row>
    <row r="42" spans="1:2" ht="19.5" customHeight="1" thickBot="1">
      <c r="A42" s="169" t="s">
        <v>130</v>
      </c>
      <c r="B42" s="293" t="s">
        <v>131</v>
      </c>
    </row>
    <row r="43" spans="1:2" ht="18" customHeight="1" thickBot="1">
      <c r="A43" s="169" t="s">
        <v>317</v>
      </c>
      <c r="B43" s="293" t="s">
        <v>300</v>
      </c>
    </row>
    <row r="44" spans="1:2" ht="15" customHeight="1" thickBot="1">
      <c r="A44" s="169" t="s">
        <v>318</v>
      </c>
      <c r="B44" s="293" t="s">
        <v>319</v>
      </c>
    </row>
    <row r="45" spans="1:2" ht="13.5" customHeight="1" thickBot="1">
      <c r="A45" s="169" t="s">
        <v>320</v>
      </c>
      <c r="B45" s="293" t="s">
        <v>321</v>
      </c>
    </row>
    <row r="46" spans="1:2" ht="13.5" customHeight="1" thickBot="1">
      <c r="A46" s="169" t="s">
        <v>307</v>
      </c>
      <c r="B46" s="293" t="s">
        <v>141</v>
      </c>
    </row>
    <row r="47" spans="1:2" ht="13.5" customHeight="1" thickBot="1">
      <c r="A47" s="163">
        <v>562920</v>
      </c>
      <c r="B47" s="470" t="s">
        <v>440</v>
      </c>
    </row>
    <row r="48" spans="1:2" ht="13.5" customHeight="1" thickBot="1">
      <c r="A48" s="471" t="s">
        <v>159</v>
      </c>
      <c r="B48" s="472" t="s">
        <v>436</v>
      </c>
    </row>
    <row r="49" spans="1:2" ht="13.5" customHeight="1" thickBot="1">
      <c r="A49" s="473" t="s">
        <v>307</v>
      </c>
      <c r="B49" s="470" t="s">
        <v>141</v>
      </c>
    </row>
    <row r="50" spans="1:2" ht="17.25" customHeight="1" thickBot="1">
      <c r="A50" s="474">
        <v>107052</v>
      </c>
      <c r="B50" s="474" t="s">
        <v>442</v>
      </c>
    </row>
    <row r="51" spans="1:2" ht="13.5" thickBot="1">
      <c r="A51" s="163">
        <v>102023</v>
      </c>
      <c r="B51" t="s">
        <v>486</v>
      </c>
    </row>
    <row r="54" spans="1:2">
      <c r="A54" s="469"/>
      <c r="B54" s="469"/>
    </row>
  </sheetData>
  <phoneticPr fontId="5" type="noConversion"/>
  <pageMargins left="0.75" right="0.75" top="1" bottom="1" header="0.5" footer="0.5"/>
  <pageSetup paperSize="9"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</sheetPr>
  <dimension ref="A1:R256"/>
  <sheetViews>
    <sheetView zoomScaleNormal="100" workbookViewId="0">
      <selection activeCell="A7" sqref="A7:P7"/>
    </sheetView>
  </sheetViews>
  <sheetFormatPr defaultRowHeight="12.75"/>
  <cols>
    <col min="1" max="1" width="21.7109375" customWidth="1"/>
    <col min="4" max="4" width="7.42578125" customWidth="1"/>
    <col min="6" max="6" width="7.28515625" customWidth="1"/>
    <col min="7" max="7" width="7" customWidth="1"/>
    <col min="9" max="9" width="8.7109375" customWidth="1"/>
    <col min="10" max="10" width="6.85546875" customWidth="1"/>
    <col min="13" max="13" width="7.5703125" customWidth="1"/>
    <col min="15" max="15" width="6.5703125" customWidth="1"/>
    <col min="16" max="16" width="9.140625" customWidth="1"/>
  </cols>
  <sheetData>
    <row r="1" spans="1:18" ht="15"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8">
      <c r="A2" s="522"/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</row>
    <row r="4" spans="1:18">
      <c r="A4" s="79"/>
      <c r="B4" s="79"/>
      <c r="C4" s="79"/>
      <c r="D4" s="79"/>
      <c r="E4" s="79"/>
      <c r="F4" s="79"/>
    </row>
    <row r="5" spans="1:18">
      <c r="A5" s="79"/>
      <c r="B5" s="79"/>
      <c r="C5" s="79"/>
      <c r="D5" s="79"/>
      <c r="E5" s="79"/>
      <c r="F5" s="79"/>
    </row>
    <row r="6" spans="1:18" ht="15">
      <c r="A6" s="534" t="s">
        <v>523</v>
      </c>
      <c r="B6" s="506"/>
      <c r="C6" s="506"/>
      <c r="D6" s="506"/>
      <c r="E6" s="506"/>
      <c r="F6" s="506"/>
      <c r="G6" s="506"/>
      <c r="H6" s="506"/>
      <c r="I6" s="506"/>
      <c r="J6" s="506"/>
      <c r="K6" s="506"/>
      <c r="L6" s="506"/>
      <c r="M6" s="506"/>
      <c r="N6" s="506"/>
      <c r="O6" s="506"/>
      <c r="P6" s="506"/>
    </row>
    <row r="7" spans="1:18">
      <c r="A7" s="529" t="s">
        <v>438</v>
      </c>
      <c r="B7" s="529"/>
      <c r="C7" s="529"/>
      <c r="D7" s="529"/>
      <c r="E7" s="529"/>
      <c r="F7" s="529"/>
      <c r="G7" s="529"/>
      <c r="H7" s="529"/>
      <c r="I7" s="529"/>
      <c r="J7" s="529"/>
      <c r="K7" s="529"/>
      <c r="L7" s="529"/>
      <c r="M7" s="529"/>
      <c r="N7" s="529"/>
      <c r="O7" s="529"/>
      <c r="P7" s="529"/>
    </row>
    <row r="9" spans="1:18">
      <c r="A9" s="507" t="s">
        <v>521</v>
      </c>
      <c r="B9" s="507"/>
      <c r="C9" s="507"/>
      <c r="D9" s="507"/>
      <c r="E9" s="507"/>
      <c r="F9" s="507"/>
      <c r="G9" s="507"/>
      <c r="H9" s="507"/>
      <c r="I9" s="507"/>
      <c r="J9" s="507"/>
      <c r="K9" s="507"/>
      <c r="L9" s="507"/>
      <c r="M9" s="507"/>
      <c r="N9" s="507"/>
      <c r="O9" s="507"/>
      <c r="P9" s="507"/>
    </row>
    <row r="10" spans="1:18">
      <c r="O10" t="s">
        <v>355</v>
      </c>
    </row>
    <row r="11" spans="1:18">
      <c r="A11" s="436"/>
      <c r="B11" s="436"/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6"/>
      <c r="N11" s="436"/>
      <c r="O11" s="436"/>
      <c r="P11" s="436" t="s">
        <v>329</v>
      </c>
      <c r="Q11" s="436"/>
      <c r="R11" s="436"/>
    </row>
    <row r="12" spans="1:18">
      <c r="A12" s="437" t="s">
        <v>59</v>
      </c>
      <c r="B12" s="438"/>
      <c r="C12" s="439" t="s">
        <v>60</v>
      </c>
      <c r="D12" s="440"/>
      <c r="E12" s="441" t="s">
        <v>61</v>
      </c>
      <c r="F12" s="442"/>
      <c r="G12" s="443"/>
      <c r="H12" s="444" t="s">
        <v>420</v>
      </c>
      <c r="I12" s="445"/>
      <c r="J12" s="443"/>
      <c r="K12" s="548" t="s">
        <v>80</v>
      </c>
      <c r="L12" s="549"/>
      <c r="M12" s="550"/>
      <c r="N12" s="441"/>
      <c r="O12" s="439" t="s">
        <v>63</v>
      </c>
      <c r="P12" s="443"/>
      <c r="Q12" s="436"/>
      <c r="R12" s="436"/>
    </row>
    <row r="13" spans="1:18">
      <c r="A13" s="446" t="s">
        <v>64</v>
      </c>
      <c r="B13" s="441" t="s">
        <v>65</v>
      </c>
      <c r="C13" s="443"/>
      <c r="D13" s="447" t="s">
        <v>22</v>
      </c>
      <c r="E13" s="441" t="s">
        <v>66</v>
      </c>
      <c r="F13" s="443"/>
      <c r="G13" s="441" t="s">
        <v>22</v>
      </c>
      <c r="H13" s="441" t="s">
        <v>67</v>
      </c>
      <c r="I13" s="443"/>
      <c r="J13" s="447" t="s">
        <v>22</v>
      </c>
      <c r="K13" s="546" t="s">
        <v>81</v>
      </c>
      <c r="L13" s="547"/>
      <c r="M13" s="441" t="s">
        <v>22</v>
      </c>
      <c r="N13" s="441" t="s">
        <v>68</v>
      </c>
      <c r="O13" s="443"/>
      <c r="P13" s="447" t="s">
        <v>22</v>
      </c>
      <c r="Q13" s="436"/>
      <c r="R13" s="436"/>
    </row>
    <row r="14" spans="1:18">
      <c r="A14" s="448"/>
      <c r="B14" s="446" t="s">
        <v>49</v>
      </c>
      <c r="C14" s="447" t="s">
        <v>23</v>
      </c>
      <c r="D14" s="447"/>
      <c r="E14" s="447" t="s">
        <v>49</v>
      </c>
      <c r="F14" s="447" t="s">
        <v>23</v>
      </c>
      <c r="G14" s="447"/>
      <c r="H14" s="447" t="s">
        <v>69</v>
      </c>
      <c r="I14" s="447" t="s">
        <v>23</v>
      </c>
      <c r="J14" s="447"/>
      <c r="K14" s="447" t="s">
        <v>49</v>
      </c>
      <c r="L14" s="447" t="s">
        <v>23</v>
      </c>
      <c r="M14" s="447"/>
      <c r="N14" s="447" t="s">
        <v>49</v>
      </c>
      <c r="O14" s="447" t="s">
        <v>23</v>
      </c>
      <c r="P14" s="447"/>
      <c r="Q14" s="436"/>
      <c r="R14" s="436"/>
    </row>
    <row r="15" spans="1:18" ht="18" customHeight="1">
      <c r="A15" s="443" t="s">
        <v>485</v>
      </c>
      <c r="B15" s="416">
        <v>14250</v>
      </c>
      <c r="C15" s="449">
        <f>B15+520+74+203</f>
        <v>15047</v>
      </c>
      <c r="D15" s="449"/>
      <c r="E15" s="449">
        <v>3300</v>
      </c>
      <c r="F15" s="449">
        <v>3300</v>
      </c>
      <c r="G15" s="449"/>
      <c r="H15" s="449">
        <v>1562</v>
      </c>
      <c r="I15" s="449">
        <f>H15+407+30+21+44</f>
        <v>2064</v>
      </c>
      <c r="J15" s="449"/>
      <c r="K15" s="449">
        <v>50</v>
      </c>
      <c r="L15" s="449">
        <f>K15+182+50</f>
        <v>282</v>
      </c>
      <c r="M15" s="449"/>
      <c r="N15" s="449">
        <f>SUM(B15+E15+H15+K15)</f>
        <v>19162</v>
      </c>
      <c r="O15" s="449">
        <f>C15+F15+I15+L15</f>
        <v>20693</v>
      </c>
      <c r="P15" s="449"/>
      <c r="Q15" s="436"/>
      <c r="R15" s="436"/>
    </row>
    <row r="16" spans="1:18" ht="18" customHeight="1" thickBot="1">
      <c r="A16" s="443" t="s">
        <v>371</v>
      </c>
      <c r="B16" s="416">
        <v>9438</v>
      </c>
      <c r="C16" s="449">
        <f>B16+101</f>
        <v>9539</v>
      </c>
      <c r="D16" s="449"/>
      <c r="E16" s="449">
        <v>2183</v>
      </c>
      <c r="F16" s="449">
        <f>E16+24</f>
        <v>2207</v>
      </c>
      <c r="G16" s="449"/>
      <c r="H16" s="449">
        <v>36189</v>
      </c>
      <c r="I16" s="449">
        <v>36189</v>
      </c>
      <c r="J16" s="449"/>
      <c r="K16" s="449">
        <v>730</v>
      </c>
      <c r="L16" s="449">
        <v>730</v>
      </c>
      <c r="M16" s="449"/>
      <c r="N16" s="449">
        <f>SUM(B16+E16+H16+K16)</f>
        <v>48540</v>
      </c>
      <c r="O16" s="449">
        <f>C16+F16+I16+L16</f>
        <v>48665</v>
      </c>
      <c r="P16" s="449"/>
      <c r="Q16" s="436"/>
      <c r="R16" s="436"/>
    </row>
    <row r="17" spans="1:18" ht="18" customHeight="1" thickBot="1">
      <c r="A17" s="450" t="s">
        <v>72</v>
      </c>
      <c r="B17" s="451">
        <f t="shared" ref="B17:J17" si="0">SUM(B15:B16)</f>
        <v>23688</v>
      </c>
      <c r="C17" s="451">
        <f t="shared" si="0"/>
        <v>24586</v>
      </c>
      <c r="D17" s="451">
        <f t="shared" si="0"/>
        <v>0</v>
      </c>
      <c r="E17" s="451">
        <f t="shared" si="0"/>
        <v>5483</v>
      </c>
      <c r="F17" s="451">
        <f t="shared" si="0"/>
        <v>5507</v>
      </c>
      <c r="G17" s="451">
        <f t="shared" si="0"/>
        <v>0</v>
      </c>
      <c r="H17" s="451">
        <f t="shared" si="0"/>
        <v>37751</v>
      </c>
      <c r="I17" s="451">
        <f t="shared" si="0"/>
        <v>38253</v>
      </c>
      <c r="J17" s="451">
        <f t="shared" si="0"/>
        <v>0</v>
      </c>
      <c r="K17" s="451">
        <f>SUM(K15:K16)</f>
        <v>780</v>
      </c>
      <c r="L17" s="451">
        <f>L15+L16</f>
        <v>1012</v>
      </c>
      <c r="M17" s="451">
        <v>0</v>
      </c>
      <c r="N17" s="451">
        <f>SUM(N15:N16)</f>
        <v>67702</v>
      </c>
      <c r="O17" s="451">
        <f>SUM(O15:O16)</f>
        <v>69358</v>
      </c>
      <c r="P17" s="452">
        <f>SUM(P15:P16)</f>
        <v>0</v>
      </c>
      <c r="Q17" s="436"/>
      <c r="R17" s="436"/>
    </row>
    <row r="18" spans="1:18" ht="18" customHeight="1">
      <c r="A18" s="453"/>
      <c r="B18" s="454"/>
      <c r="C18" s="454"/>
      <c r="D18" s="454"/>
      <c r="E18" s="454"/>
      <c r="F18" s="454"/>
      <c r="G18" s="454"/>
      <c r="H18" s="454"/>
      <c r="I18" s="454"/>
      <c r="J18" s="454"/>
      <c r="K18" s="454"/>
      <c r="L18" s="454"/>
      <c r="M18" s="454"/>
      <c r="N18" s="454"/>
      <c r="O18" s="454"/>
      <c r="P18" s="454"/>
      <c r="Q18" s="436"/>
      <c r="R18" s="436"/>
    </row>
    <row r="19" spans="1:18" ht="18" customHeight="1">
      <c r="A19" s="455"/>
      <c r="B19" s="456"/>
      <c r="C19" s="456"/>
      <c r="D19" s="456"/>
      <c r="E19" s="456"/>
      <c r="F19" s="456"/>
      <c r="G19" s="456"/>
      <c r="H19" s="456"/>
      <c r="I19" s="456"/>
      <c r="J19" s="456"/>
      <c r="K19" s="456"/>
      <c r="L19" s="456"/>
      <c r="M19" s="456"/>
      <c r="N19" s="456"/>
      <c r="O19" s="456"/>
      <c r="P19" s="456"/>
      <c r="Q19" s="436"/>
      <c r="R19" s="436"/>
    </row>
    <row r="20" spans="1:18" ht="18" customHeight="1">
      <c r="A20" s="455"/>
      <c r="B20" s="456"/>
      <c r="C20" s="456"/>
      <c r="D20" s="456"/>
      <c r="E20" s="456"/>
      <c r="F20" s="456"/>
      <c r="G20" s="456"/>
      <c r="H20" s="456"/>
      <c r="I20" s="456"/>
      <c r="J20" s="456"/>
      <c r="K20" s="456"/>
      <c r="L20" s="456"/>
      <c r="M20" s="456"/>
      <c r="N20" s="456"/>
      <c r="O20" s="456"/>
      <c r="P20" s="456"/>
      <c r="Q20" s="436"/>
      <c r="R20" s="436"/>
    </row>
    <row r="21" spans="1:18" ht="18" customHeight="1">
      <c r="A21" s="457"/>
      <c r="B21" s="458"/>
      <c r="C21" s="458"/>
      <c r="D21" s="458"/>
      <c r="E21" s="458"/>
      <c r="F21" s="458"/>
      <c r="G21" s="458"/>
      <c r="H21" s="458"/>
      <c r="I21" s="458"/>
      <c r="J21" s="458"/>
      <c r="K21" s="458"/>
      <c r="L21" s="458"/>
      <c r="M21" s="458"/>
      <c r="N21" s="458"/>
      <c r="O21" s="458"/>
      <c r="P21" s="458"/>
      <c r="Q21" s="436"/>
      <c r="R21" s="436"/>
    </row>
    <row r="22" spans="1:18" ht="18" customHeight="1">
      <c r="A22" s="455"/>
      <c r="B22" s="456"/>
      <c r="C22" s="456"/>
      <c r="D22" s="456"/>
      <c r="E22" s="456"/>
      <c r="F22" s="456"/>
      <c r="G22" s="456"/>
      <c r="H22" s="456"/>
      <c r="I22" s="456"/>
      <c r="J22" s="456"/>
      <c r="K22" s="456"/>
      <c r="L22" s="456"/>
      <c r="M22" s="456"/>
      <c r="N22" s="456"/>
      <c r="O22" s="456"/>
      <c r="P22" s="456"/>
      <c r="Q22" s="436"/>
      <c r="R22" s="436"/>
    </row>
    <row r="23" spans="1:18" ht="18" customHeight="1">
      <c r="A23" s="3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</row>
    <row r="24" spans="1:18" ht="18" customHeight="1">
      <c r="A24" s="3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</row>
    <row r="25" spans="1:18" ht="18" customHeight="1">
      <c r="A25" s="3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</row>
    <row r="26" spans="1:18">
      <c r="A26" s="3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</row>
    <row r="27" spans="1:18">
      <c r="A27" s="3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</row>
    <row r="28" spans="1:18">
      <c r="A28" s="3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</row>
    <row r="29" spans="1:18">
      <c r="A29" s="3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</row>
    <row r="30" spans="1:18">
      <c r="A30" s="3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</row>
    <row r="31" spans="1:18">
      <c r="A31" s="3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</row>
    <row r="32" spans="1:18">
      <c r="A32" s="3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</row>
    <row r="33" spans="1:16">
      <c r="A33" s="3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</row>
    <row r="34" spans="1:16">
      <c r="A34" s="3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</row>
    <row r="35" spans="1:16">
      <c r="A35" s="3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</row>
    <row r="36" spans="1:16">
      <c r="A36" s="3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</row>
    <row r="37" spans="1:16">
      <c r="A37" s="3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</row>
    <row r="38" spans="1:16">
      <c r="A38" s="3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</row>
    <row r="39" spans="1:16">
      <c r="A39" s="32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</row>
    <row r="40" spans="1:16">
      <c r="A40" s="3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</row>
    <row r="41" spans="1:16">
      <c r="A41" s="3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</row>
    <row r="42" spans="1:16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</row>
    <row r="43" spans="1:16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</row>
    <row r="45" spans="1:16">
      <c r="A45" s="3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</row>
    <row r="46" spans="1:16">
      <c r="A46" s="32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</row>
    <row r="47" spans="1:16">
      <c r="A47" s="32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</row>
    <row r="48" spans="1:16">
      <c r="A48" s="32"/>
      <c r="B48" s="102"/>
      <c r="C48" s="102"/>
      <c r="D48" s="102"/>
      <c r="E48" s="102"/>
      <c r="F48" s="103"/>
      <c r="G48" s="102"/>
      <c r="H48" s="102"/>
      <c r="I48" s="102"/>
      <c r="J48" s="102"/>
      <c r="K48" s="102"/>
      <c r="L48" s="102"/>
      <c r="M48" s="102"/>
      <c r="N48" s="102"/>
      <c r="O48" s="102"/>
      <c r="P48" s="102"/>
    </row>
    <row r="49" spans="1:16">
      <c r="A49" s="32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</row>
    <row r="50" spans="1:16">
      <c r="A50" s="32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</row>
    <row r="51" spans="1:16">
      <c r="A51" s="3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</row>
    <row r="52" spans="1:16">
      <c r="A52" s="32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</row>
    <row r="53" spans="1:16">
      <c r="A53" s="3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</row>
    <row r="54" spans="1:16">
      <c r="A54" s="32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</row>
    <row r="55" spans="1:16">
      <c r="A55" s="32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</row>
    <row r="56" spans="1:16">
      <c r="A56" s="3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</row>
    <row r="57" spans="1:16">
      <c r="A57" s="3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</row>
    <row r="58" spans="1:16">
      <c r="A58" s="3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</row>
    <row r="59" spans="1:16">
      <c r="A59" s="3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</row>
    <row r="60" spans="1:16">
      <c r="A60" s="3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</row>
    <row r="61" spans="1:16">
      <c r="A61" s="3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</row>
    <row r="62" spans="1:16">
      <c r="A62" s="104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</row>
    <row r="63" spans="1:16"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</row>
    <row r="64" spans="1:16"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</row>
    <row r="65" spans="2:16"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</row>
    <row r="66" spans="2:16"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</row>
    <row r="67" spans="2:16"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</row>
    <row r="68" spans="2:16"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</row>
    <row r="69" spans="2:16"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</row>
    <row r="70" spans="2:16"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</row>
    <row r="71" spans="2:16"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</row>
    <row r="72" spans="2:16"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</row>
    <row r="73" spans="2:16"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</row>
    <row r="74" spans="2:16"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</row>
    <row r="75" spans="2:16"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</row>
    <row r="76" spans="2:16"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</row>
    <row r="77" spans="2:16"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</row>
    <row r="78" spans="2:16"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</row>
    <row r="79" spans="2:16"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</row>
    <row r="80" spans="2:16"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</row>
    <row r="81" spans="2:16"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</row>
    <row r="82" spans="2:16"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</row>
    <row r="83" spans="2:16"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</row>
    <row r="84" spans="2:16"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</row>
    <row r="85" spans="2:16"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</row>
    <row r="86" spans="2:16"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</row>
    <row r="87" spans="2:16"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</row>
    <row r="88" spans="2:16"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</row>
    <row r="89" spans="2:16"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</row>
    <row r="90" spans="2:16"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</row>
    <row r="91" spans="2:16"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</row>
    <row r="92" spans="2:16"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</row>
    <row r="93" spans="2:16"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</row>
    <row r="94" spans="2:16"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</row>
    <row r="95" spans="2:16"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</row>
    <row r="96" spans="2:16"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</row>
    <row r="97" spans="2:16"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</row>
    <row r="98" spans="2:16"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</row>
    <row r="99" spans="2:16"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</row>
    <row r="100" spans="2:16"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</row>
    <row r="101" spans="2:16"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</row>
    <row r="102" spans="2:16"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</row>
    <row r="103" spans="2:16"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</row>
    <row r="104" spans="2:16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</row>
    <row r="105" spans="2:16"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</row>
    <row r="106" spans="2:16"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</row>
    <row r="107" spans="2:16"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</row>
    <row r="108" spans="2:16"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</row>
    <row r="109" spans="2:16"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</row>
    <row r="110" spans="2:16"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</row>
    <row r="111" spans="2:16"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</row>
    <row r="112" spans="2:16"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</row>
    <row r="113" spans="2:16"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</row>
    <row r="114" spans="2:16"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</row>
    <row r="115" spans="2:16"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</row>
    <row r="116" spans="2:16"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</row>
    <row r="117" spans="2:16"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</row>
    <row r="118" spans="2:16"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</row>
    <row r="119" spans="2:16"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</row>
    <row r="120" spans="2:16"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</row>
    <row r="121" spans="2:16"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</row>
    <row r="122" spans="2:16"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</row>
    <row r="123" spans="2:16"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</row>
    <row r="124" spans="2:16"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</row>
    <row r="125" spans="2:16"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</row>
    <row r="126" spans="2:16"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</row>
    <row r="127" spans="2:16"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</row>
    <row r="128" spans="2:16"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</row>
    <row r="129" spans="2:16"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</row>
    <row r="130" spans="2:16"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</row>
    <row r="131" spans="2:16"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</row>
    <row r="132" spans="2:16"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</row>
    <row r="133" spans="2:16"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</row>
    <row r="134" spans="2:16"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</row>
    <row r="135" spans="2:16"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</row>
    <row r="136" spans="2:16"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</row>
    <row r="137" spans="2:16"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</row>
    <row r="138" spans="2:16"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</row>
    <row r="139" spans="2:16"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</row>
    <row r="140" spans="2:16"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</row>
    <row r="141" spans="2:16"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</row>
    <row r="142" spans="2:16"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</row>
    <row r="143" spans="2:16"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</row>
    <row r="144" spans="2:16"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</row>
    <row r="145" spans="2:16"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</row>
    <row r="146" spans="2:16"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</row>
    <row r="147" spans="2:16"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</row>
    <row r="148" spans="2:16"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</row>
    <row r="149" spans="2:16"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</row>
    <row r="150" spans="2:16"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</row>
    <row r="151" spans="2:16"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</row>
    <row r="152" spans="2:16"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</row>
    <row r="153" spans="2:16">
      <c r="B153" s="96"/>
      <c r="C153" s="96"/>
      <c r="D153" s="96"/>
      <c r="N153" s="96"/>
    </row>
    <row r="154" spans="2:16">
      <c r="B154" s="96"/>
      <c r="C154" s="96"/>
      <c r="D154" s="96"/>
      <c r="N154" s="96"/>
    </row>
    <row r="155" spans="2:16">
      <c r="B155" s="96"/>
      <c r="C155" s="96"/>
      <c r="D155" s="96"/>
      <c r="N155" s="96"/>
    </row>
    <row r="156" spans="2:16">
      <c r="B156" s="96"/>
      <c r="C156" s="96"/>
      <c r="D156" s="96"/>
      <c r="N156" s="96"/>
    </row>
    <row r="157" spans="2:16">
      <c r="B157" s="96"/>
      <c r="C157" s="96"/>
      <c r="D157" s="96"/>
      <c r="N157" s="96"/>
    </row>
    <row r="158" spans="2:16">
      <c r="B158" s="96"/>
      <c r="C158" s="96"/>
      <c r="D158" s="96"/>
      <c r="N158" s="96"/>
    </row>
    <row r="159" spans="2:16">
      <c r="B159" s="96"/>
      <c r="C159" s="96"/>
      <c r="D159" s="96"/>
      <c r="N159" s="96"/>
    </row>
    <row r="160" spans="2:16">
      <c r="B160" s="96"/>
      <c r="C160" s="96"/>
      <c r="D160" s="96"/>
      <c r="N160" s="96"/>
    </row>
    <row r="161" spans="2:14">
      <c r="B161" s="96"/>
      <c r="C161" s="96"/>
      <c r="D161" s="96"/>
      <c r="N161" s="96"/>
    </row>
    <row r="162" spans="2:14">
      <c r="B162" s="96"/>
      <c r="C162" s="96"/>
      <c r="D162" s="96"/>
      <c r="N162" s="96"/>
    </row>
    <row r="163" spans="2:14">
      <c r="B163" s="96"/>
      <c r="C163" s="96"/>
      <c r="D163" s="96"/>
      <c r="N163" s="96"/>
    </row>
    <row r="164" spans="2:14">
      <c r="B164" s="96"/>
      <c r="C164" s="96"/>
      <c r="D164" s="96"/>
      <c r="N164" s="96"/>
    </row>
    <row r="165" spans="2:14">
      <c r="B165" s="96"/>
      <c r="C165" s="96"/>
      <c r="D165" s="96"/>
      <c r="N165" s="96"/>
    </row>
    <row r="166" spans="2:14">
      <c r="B166" s="96"/>
      <c r="C166" s="96"/>
      <c r="D166" s="96"/>
      <c r="N166" s="96"/>
    </row>
    <row r="167" spans="2:14">
      <c r="B167" s="96"/>
      <c r="C167" s="96"/>
      <c r="D167" s="96"/>
      <c r="N167" s="96"/>
    </row>
    <row r="168" spans="2:14">
      <c r="B168" s="96"/>
      <c r="C168" s="96"/>
      <c r="D168" s="96"/>
      <c r="N168" s="96"/>
    </row>
    <row r="169" spans="2:14">
      <c r="B169" s="96"/>
      <c r="C169" s="96"/>
      <c r="D169" s="96"/>
      <c r="N169" s="96"/>
    </row>
    <row r="170" spans="2:14">
      <c r="B170" s="96"/>
      <c r="C170" s="96"/>
      <c r="D170" s="96"/>
      <c r="N170" s="96"/>
    </row>
    <row r="171" spans="2:14">
      <c r="B171" s="96"/>
      <c r="C171" s="96"/>
      <c r="D171" s="96"/>
      <c r="N171" s="96"/>
    </row>
    <row r="172" spans="2:14">
      <c r="B172" s="96"/>
      <c r="C172" s="96"/>
      <c r="D172" s="96"/>
      <c r="N172" s="96"/>
    </row>
    <row r="173" spans="2:14">
      <c r="B173" s="96"/>
      <c r="C173" s="96"/>
      <c r="D173" s="96"/>
      <c r="N173" s="96"/>
    </row>
    <row r="174" spans="2:14">
      <c r="B174" s="96"/>
      <c r="C174" s="96"/>
      <c r="D174" s="96"/>
      <c r="N174" s="96"/>
    </row>
    <row r="175" spans="2:14">
      <c r="B175" s="96"/>
      <c r="C175" s="96"/>
      <c r="D175" s="96"/>
      <c r="N175" s="96"/>
    </row>
    <row r="176" spans="2:14">
      <c r="B176" s="96"/>
      <c r="C176" s="96"/>
      <c r="D176" s="96"/>
      <c r="N176" s="96"/>
    </row>
    <row r="177" spans="2:14">
      <c r="B177" s="96"/>
      <c r="C177" s="96"/>
      <c r="D177" s="96"/>
      <c r="N177" s="96"/>
    </row>
    <row r="178" spans="2:14">
      <c r="B178" s="96"/>
      <c r="C178" s="96"/>
      <c r="D178" s="96"/>
      <c r="N178" s="96"/>
    </row>
    <row r="179" spans="2:14">
      <c r="B179" s="96"/>
      <c r="C179" s="96"/>
      <c r="D179" s="96"/>
      <c r="N179" s="96"/>
    </row>
    <row r="180" spans="2:14">
      <c r="B180" s="96"/>
      <c r="C180" s="96"/>
      <c r="D180" s="96"/>
      <c r="N180" s="96"/>
    </row>
    <row r="181" spans="2:14">
      <c r="B181" s="96"/>
      <c r="C181" s="96"/>
      <c r="D181" s="96"/>
      <c r="N181" s="96"/>
    </row>
    <row r="182" spans="2:14">
      <c r="B182" s="96"/>
      <c r="C182" s="96"/>
      <c r="D182" s="96"/>
      <c r="N182" s="96"/>
    </row>
    <row r="183" spans="2:14">
      <c r="B183" s="96"/>
      <c r="C183" s="96"/>
      <c r="D183" s="96"/>
      <c r="N183" s="96"/>
    </row>
    <row r="184" spans="2:14">
      <c r="B184" s="96"/>
      <c r="C184" s="96"/>
      <c r="D184" s="96"/>
      <c r="N184" s="96"/>
    </row>
    <row r="185" spans="2:14">
      <c r="B185" s="96"/>
      <c r="C185" s="96"/>
      <c r="D185" s="96"/>
      <c r="N185" s="96"/>
    </row>
    <row r="186" spans="2:14">
      <c r="B186" s="96"/>
      <c r="C186" s="96"/>
      <c r="D186" s="96"/>
      <c r="N186" s="96"/>
    </row>
    <row r="187" spans="2:14">
      <c r="B187" s="96"/>
      <c r="C187" s="96"/>
      <c r="D187" s="96"/>
      <c r="N187" s="96"/>
    </row>
    <row r="188" spans="2:14">
      <c r="B188" s="96"/>
      <c r="C188" s="96"/>
      <c r="D188" s="96"/>
      <c r="N188" s="96"/>
    </row>
    <row r="189" spans="2:14">
      <c r="B189" s="96"/>
      <c r="C189" s="96"/>
      <c r="D189" s="96"/>
      <c r="N189" s="96"/>
    </row>
    <row r="190" spans="2:14">
      <c r="B190" s="96"/>
      <c r="C190" s="96"/>
      <c r="D190" s="96"/>
      <c r="N190" s="96"/>
    </row>
    <row r="191" spans="2:14">
      <c r="B191" s="96"/>
      <c r="C191" s="96"/>
      <c r="D191" s="96"/>
      <c r="N191" s="96"/>
    </row>
    <row r="192" spans="2:14">
      <c r="B192" s="96"/>
      <c r="C192" s="96"/>
      <c r="D192" s="96"/>
      <c r="N192" s="96"/>
    </row>
    <row r="193" spans="2:14">
      <c r="B193" s="96"/>
      <c r="C193" s="96"/>
      <c r="D193" s="96"/>
      <c r="N193" s="96"/>
    </row>
    <row r="194" spans="2:14">
      <c r="B194" s="96"/>
      <c r="C194" s="96"/>
      <c r="D194" s="96"/>
      <c r="N194" s="96"/>
    </row>
    <row r="195" spans="2:14">
      <c r="B195" s="96"/>
      <c r="C195" s="96"/>
      <c r="D195" s="96"/>
      <c r="N195" s="96"/>
    </row>
    <row r="196" spans="2:14">
      <c r="B196" s="96"/>
      <c r="C196" s="96"/>
      <c r="D196" s="96"/>
      <c r="N196" s="96"/>
    </row>
    <row r="197" spans="2:14">
      <c r="B197" s="96"/>
      <c r="C197" s="96"/>
      <c r="D197" s="96"/>
      <c r="N197" s="96"/>
    </row>
    <row r="198" spans="2:14">
      <c r="B198" s="96"/>
      <c r="C198" s="96"/>
      <c r="D198" s="96"/>
      <c r="N198" s="96"/>
    </row>
    <row r="199" spans="2:14">
      <c r="B199" s="96"/>
      <c r="C199" s="96"/>
      <c r="D199" s="96"/>
      <c r="N199" s="96"/>
    </row>
    <row r="200" spans="2:14">
      <c r="B200" s="96"/>
      <c r="C200" s="96"/>
      <c r="D200" s="96"/>
      <c r="N200" s="96"/>
    </row>
    <row r="201" spans="2:14">
      <c r="B201" s="96"/>
      <c r="C201" s="96"/>
      <c r="D201" s="96"/>
      <c r="N201" s="96"/>
    </row>
    <row r="202" spans="2:14">
      <c r="B202" s="96"/>
      <c r="C202" s="96"/>
      <c r="D202" s="96"/>
      <c r="N202" s="96"/>
    </row>
    <row r="203" spans="2:14">
      <c r="B203" s="96"/>
      <c r="C203" s="96"/>
      <c r="D203" s="96"/>
      <c r="N203" s="96"/>
    </row>
    <row r="204" spans="2:14">
      <c r="B204" s="96"/>
      <c r="C204" s="96"/>
      <c r="D204" s="96"/>
      <c r="N204" s="96"/>
    </row>
    <row r="205" spans="2:14">
      <c r="B205" s="96"/>
      <c r="C205" s="96"/>
      <c r="D205" s="96"/>
      <c r="N205" s="96"/>
    </row>
    <row r="206" spans="2:14">
      <c r="B206" s="96"/>
      <c r="C206" s="96"/>
      <c r="D206" s="96"/>
      <c r="N206" s="96"/>
    </row>
    <row r="207" spans="2:14">
      <c r="B207" s="96"/>
      <c r="C207" s="96"/>
      <c r="D207" s="96"/>
      <c r="N207" s="96"/>
    </row>
    <row r="208" spans="2:14">
      <c r="B208" s="96"/>
      <c r="C208" s="96"/>
      <c r="D208" s="96"/>
      <c r="N208" s="96"/>
    </row>
    <row r="209" spans="2:14">
      <c r="B209" s="96"/>
      <c r="C209" s="96"/>
      <c r="D209" s="96"/>
      <c r="N209" s="96"/>
    </row>
    <row r="210" spans="2:14">
      <c r="B210" s="96"/>
      <c r="C210" s="96"/>
      <c r="D210" s="96"/>
      <c r="N210" s="96"/>
    </row>
    <row r="211" spans="2:14">
      <c r="B211" s="96"/>
      <c r="C211" s="96"/>
      <c r="D211" s="96"/>
      <c r="N211" s="96"/>
    </row>
    <row r="212" spans="2:14">
      <c r="B212" s="96"/>
      <c r="C212" s="96"/>
      <c r="D212" s="96"/>
      <c r="N212" s="96"/>
    </row>
    <row r="213" spans="2:14">
      <c r="B213" s="96"/>
      <c r="C213" s="96"/>
      <c r="D213" s="96"/>
      <c r="N213" s="96"/>
    </row>
    <row r="214" spans="2:14">
      <c r="B214" s="96"/>
      <c r="C214" s="96"/>
      <c r="D214" s="96"/>
      <c r="N214" s="96"/>
    </row>
    <row r="215" spans="2:14">
      <c r="B215" s="96"/>
      <c r="C215" s="96"/>
      <c r="D215" s="96"/>
      <c r="N215" s="96"/>
    </row>
    <row r="216" spans="2:14">
      <c r="B216" s="96"/>
      <c r="C216" s="96"/>
      <c r="D216" s="96"/>
      <c r="N216" s="96"/>
    </row>
    <row r="217" spans="2:14">
      <c r="B217" s="96"/>
      <c r="C217" s="96"/>
      <c r="D217" s="96"/>
      <c r="N217" s="96"/>
    </row>
    <row r="218" spans="2:14">
      <c r="B218" s="96"/>
      <c r="C218" s="96"/>
      <c r="D218" s="96"/>
      <c r="N218" s="96"/>
    </row>
    <row r="219" spans="2:14">
      <c r="B219" s="96"/>
      <c r="C219" s="96"/>
      <c r="D219" s="96"/>
      <c r="N219" s="96"/>
    </row>
    <row r="220" spans="2:14">
      <c r="B220" s="96"/>
      <c r="C220" s="96"/>
      <c r="D220" s="96"/>
      <c r="N220" s="96"/>
    </row>
    <row r="221" spans="2:14">
      <c r="B221" s="96"/>
      <c r="C221" s="96"/>
      <c r="D221" s="96"/>
      <c r="N221" s="96"/>
    </row>
    <row r="222" spans="2:14">
      <c r="C222" s="96"/>
      <c r="D222" s="96"/>
      <c r="N222" s="96"/>
    </row>
    <row r="223" spans="2:14">
      <c r="C223" s="96"/>
      <c r="D223" s="96"/>
      <c r="N223" s="96"/>
    </row>
    <row r="224" spans="2:14">
      <c r="C224" s="96"/>
      <c r="D224" s="96"/>
      <c r="N224" s="96"/>
    </row>
    <row r="225" spans="3:14">
      <c r="C225" s="96"/>
      <c r="D225" s="96"/>
      <c r="N225" s="96"/>
    </row>
    <row r="226" spans="3:14">
      <c r="C226" s="96"/>
      <c r="D226" s="96"/>
      <c r="N226" s="96"/>
    </row>
    <row r="227" spans="3:14">
      <c r="C227" s="96"/>
      <c r="D227" s="96"/>
      <c r="N227" s="96"/>
    </row>
    <row r="228" spans="3:14">
      <c r="C228" s="96"/>
      <c r="D228" s="96"/>
      <c r="N228" s="96"/>
    </row>
    <row r="229" spans="3:14">
      <c r="C229" s="96"/>
      <c r="D229" s="96"/>
      <c r="N229" s="96"/>
    </row>
    <row r="230" spans="3:14">
      <c r="C230" s="96"/>
      <c r="D230" s="96"/>
      <c r="N230" s="96"/>
    </row>
    <row r="231" spans="3:14">
      <c r="C231" s="96"/>
      <c r="D231" s="96"/>
      <c r="N231" s="96"/>
    </row>
    <row r="232" spans="3:14">
      <c r="C232" s="96"/>
      <c r="D232" s="96"/>
      <c r="N232" s="96"/>
    </row>
    <row r="233" spans="3:14">
      <c r="C233" s="96"/>
      <c r="D233" s="96"/>
      <c r="N233" s="96"/>
    </row>
    <row r="234" spans="3:14">
      <c r="C234" s="96"/>
      <c r="D234" s="96"/>
      <c r="N234" s="96"/>
    </row>
    <row r="235" spans="3:14">
      <c r="C235" s="96"/>
      <c r="D235" s="96"/>
      <c r="N235" s="96"/>
    </row>
    <row r="236" spans="3:14">
      <c r="N236" s="96"/>
    </row>
    <row r="237" spans="3:14">
      <c r="N237" s="96"/>
    </row>
    <row r="238" spans="3:14">
      <c r="N238" s="96"/>
    </row>
    <row r="239" spans="3:14">
      <c r="N239" s="96"/>
    </row>
    <row r="240" spans="3:14">
      <c r="N240" s="96"/>
    </row>
    <row r="241" spans="14:14">
      <c r="N241" s="96"/>
    </row>
    <row r="242" spans="14:14">
      <c r="N242" s="96"/>
    </row>
    <row r="243" spans="14:14">
      <c r="N243" s="96"/>
    </row>
    <row r="244" spans="14:14">
      <c r="N244" s="96"/>
    </row>
    <row r="245" spans="14:14">
      <c r="N245" s="96"/>
    </row>
    <row r="246" spans="14:14">
      <c r="N246" s="96"/>
    </row>
    <row r="247" spans="14:14">
      <c r="N247" s="96"/>
    </row>
    <row r="248" spans="14:14">
      <c r="N248" s="96"/>
    </row>
    <row r="249" spans="14:14">
      <c r="N249" s="96"/>
    </row>
    <row r="250" spans="14:14">
      <c r="N250" s="96"/>
    </row>
    <row r="251" spans="14:14">
      <c r="N251" s="96"/>
    </row>
    <row r="252" spans="14:14">
      <c r="N252" s="96"/>
    </row>
    <row r="253" spans="14:14">
      <c r="N253" s="96"/>
    </row>
    <row r="254" spans="14:14">
      <c r="N254" s="96"/>
    </row>
    <row r="255" spans="14:14">
      <c r="N255" s="96"/>
    </row>
    <row r="256" spans="14:14">
      <c r="N256" s="96"/>
    </row>
  </sheetData>
  <mergeCells count="6">
    <mergeCell ref="K13:L13"/>
    <mergeCell ref="A6:P6"/>
    <mergeCell ref="A7:P7"/>
    <mergeCell ref="A2:P2"/>
    <mergeCell ref="A9:P9"/>
    <mergeCell ref="K12:M12"/>
  </mergeCells>
  <pageMargins left="0.25" right="0.25" top="0.75" bottom="0.75" header="0.3" footer="0.3"/>
  <pageSetup paperSize="9" scale="99" orientation="landscape" r:id="rId1"/>
  <colBreaks count="1" manualBreakCount="1">
    <brk id="1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</sheetPr>
  <dimension ref="A7:P258"/>
  <sheetViews>
    <sheetView zoomScaleNormal="100" workbookViewId="0">
      <selection activeCell="A8" sqref="A8:P8"/>
    </sheetView>
  </sheetViews>
  <sheetFormatPr defaultRowHeight="12.75"/>
  <cols>
    <col min="1" max="1" width="32" customWidth="1"/>
    <col min="9" max="9" width="10.140625" customWidth="1"/>
  </cols>
  <sheetData>
    <row r="7" spans="1:16" ht="15">
      <c r="A7" s="534" t="s">
        <v>523</v>
      </c>
      <c r="B7" s="506"/>
      <c r="C7" s="506"/>
      <c r="D7" s="506"/>
      <c r="E7" s="506"/>
      <c r="F7" s="506"/>
      <c r="G7" s="506"/>
      <c r="H7" s="506"/>
      <c r="I7" s="506"/>
      <c r="J7" s="506"/>
      <c r="K7" s="506"/>
      <c r="L7" s="506"/>
      <c r="M7" s="506"/>
      <c r="N7" s="506"/>
      <c r="O7" s="506"/>
      <c r="P7" s="506"/>
    </row>
    <row r="8" spans="1:16">
      <c r="A8" s="529" t="s">
        <v>436</v>
      </c>
      <c r="B8" s="529"/>
      <c r="C8" s="529"/>
      <c r="D8" s="529"/>
      <c r="E8" s="529"/>
      <c r="F8" s="529"/>
      <c r="G8" s="529"/>
      <c r="H8" s="529"/>
      <c r="I8" s="529"/>
      <c r="J8" s="529"/>
      <c r="K8" s="529"/>
      <c r="L8" s="529"/>
      <c r="M8" s="529"/>
      <c r="N8" s="529"/>
      <c r="O8" s="529"/>
      <c r="P8" s="529"/>
    </row>
    <row r="9" spans="1:16" ht="15">
      <c r="D9" s="78"/>
      <c r="E9" s="78"/>
      <c r="F9" s="78"/>
      <c r="G9" s="78"/>
      <c r="H9" s="78"/>
      <c r="I9" s="78"/>
      <c r="J9" s="78"/>
      <c r="K9" s="78"/>
      <c r="L9" s="78"/>
      <c r="M9" s="78"/>
    </row>
    <row r="10" spans="1:16">
      <c r="A10" s="507" t="s">
        <v>520</v>
      </c>
      <c r="B10" s="507"/>
      <c r="C10" s="507"/>
      <c r="D10" s="507"/>
      <c r="E10" s="507"/>
      <c r="F10" s="507"/>
      <c r="G10" s="507"/>
      <c r="H10" s="507"/>
      <c r="I10" s="507"/>
      <c r="J10" s="507"/>
      <c r="K10" s="507"/>
      <c r="L10" s="507"/>
      <c r="M10" s="507"/>
      <c r="N10" s="507"/>
      <c r="O10" s="507"/>
      <c r="P10" s="507"/>
    </row>
    <row r="11" spans="1:16">
      <c r="O11" t="s">
        <v>358</v>
      </c>
    </row>
    <row r="12" spans="1:16">
      <c r="P12" t="s">
        <v>329</v>
      </c>
    </row>
    <row r="13" spans="1:16">
      <c r="A13" s="81" t="s">
        <v>59</v>
      </c>
      <c r="B13" s="82"/>
      <c r="C13" s="83" t="s">
        <v>60</v>
      </c>
      <c r="D13" s="84"/>
      <c r="E13" s="85" t="s">
        <v>61</v>
      </c>
      <c r="F13" s="86"/>
      <c r="G13" s="87"/>
      <c r="H13" s="88" t="s">
        <v>420</v>
      </c>
      <c r="I13" s="89"/>
      <c r="J13" s="87"/>
      <c r="K13" s="88" t="s">
        <v>510</v>
      </c>
      <c r="L13" s="89"/>
      <c r="M13" s="87"/>
      <c r="N13" s="85"/>
      <c r="O13" s="83" t="s">
        <v>63</v>
      </c>
      <c r="P13" s="87"/>
    </row>
    <row r="14" spans="1:16">
      <c r="A14" s="90" t="s">
        <v>64</v>
      </c>
      <c r="B14" s="85" t="s">
        <v>65</v>
      </c>
      <c r="C14" s="87"/>
      <c r="D14" s="91" t="s">
        <v>22</v>
      </c>
      <c r="E14" s="85" t="s">
        <v>66</v>
      </c>
      <c r="F14" s="87"/>
      <c r="G14" s="85" t="s">
        <v>22</v>
      </c>
      <c r="H14" s="85" t="s">
        <v>67</v>
      </c>
      <c r="I14" s="87"/>
      <c r="J14" s="91" t="s">
        <v>22</v>
      </c>
      <c r="K14" s="85" t="s">
        <v>67</v>
      </c>
      <c r="L14" s="87"/>
      <c r="M14" s="91" t="s">
        <v>22</v>
      </c>
      <c r="N14" s="85" t="s">
        <v>68</v>
      </c>
      <c r="O14" s="87"/>
      <c r="P14" s="91" t="s">
        <v>22</v>
      </c>
    </row>
    <row r="15" spans="1:16">
      <c r="A15" s="92"/>
      <c r="B15" s="90" t="s">
        <v>49</v>
      </c>
      <c r="C15" s="91" t="s">
        <v>23</v>
      </c>
      <c r="D15" s="91"/>
      <c r="E15" s="91" t="s">
        <v>49</v>
      </c>
      <c r="F15" s="91" t="s">
        <v>23</v>
      </c>
      <c r="G15" s="91"/>
      <c r="H15" s="91" t="s">
        <v>69</v>
      </c>
      <c r="I15" s="91" t="s">
        <v>23</v>
      </c>
      <c r="J15" s="91"/>
      <c r="K15" s="91" t="s">
        <v>69</v>
      </c>
      <c r="L15" s="91" t="s">
        <v>23</v>
      </c>
      <c r="M15" s="91"/>
      <c r="N15" s="91" t="s">
        <v>49</v>
      </c>
      <c r="O15" s="91" t="s">
        <v>23</v>
      </c>
      <c r="P15" s="91"/>
    </row>
    <row r="16" spans="1:16" ht="18" customHeight="1">
      <c r="A16" s="443" t="s">
        <v>487</v>
      </c>
      <c r="B16" s="416">
        <v>46851</v>
      </c>
      <c r="C16" s="449">
        <f>B16+320</f>
        <v>47171</v>
      </c>
      <c r="D16" s="449"/>
      <c r="E16" s="449">
        <v>10444</v>
      </c>
      <c r="F16" s="449">
        <f>E16+72</f>
        <v>10516</v>
      </c>
      <c r="G16" s="449"/>
      <c r="H16" s="449">
        <v>38428</v>
      </c>
      <c r="I16" s="449">
        <f>H16+3700-341</f>
        <v>41787</v>
      </c>
      <c r="J16" s="449"/>
      <c r="K16" s="449"/>
      <c r="L16" s="449">
        <v>341</v>
      </c>
      <c r="M16" s="449"/>
      <c r="N16" s="449">
        <f>SUM(B16+E16+H16)</f>
        <v>95723</v>
      </c>
      <c r="O16" s="449">
        <f>C16+F16+I16+L16</f>
        <v>99815</v>
      </c>
      <c r="P16" s="449"/>
    </row>
    <row r="17" spans="1:16" ht="18" customHeight="1">
      <c r="A17" s="443" t="s">
        <v>442</v>
      </c>
      <c r="B17" s="416">
        <v>146</v>
      </c>
      <c r="C17" s="449">
        <v>146</v>
      </c>
      <c r="D17" s="449"/>
      <c r="E17" s="449">
        <v>273</v>
      </c>
      <c r="F17" s="449">
        <v>273</v>
      </c>
      <c r="G17" s="449"/>
      <c r="H17" s="449">
        <v>0</v>
      </c>
      <c r="I17" s="449"/>
      <c r="J17" s="449"/>
      <c r="K17" s="449"/>
      <c r="L17" s="449"/>
      <c r="M17" s="449"/>
      <c r="N17" s="449">
        <f>SUM(B17+E17+H17)</f>
        <v>419</v>
      </c>
      <c r="O17" s="449">
        <f t="shared" ref="O17:O18" si="0">C17+F17+I17+L17</f>
        <v>419</v>
      </c>
      <c r="P17" s="449"/>
    </row>
    <row r="18" spans="1:16" ht="18" customHeight="1" thickBot="1">
      <c r="A18" s="443" t="s">
        <v>484</v>
      </c>
      <c r="B18" s="416">
        <v>0</v>
      </c>
      <c r="C18" s="449"/>
      <c r="D18" s="449"/>
      <c r="E18" s="449">
        <v>0</v>
      </c>
      <c r="F18" s="449"/>
      <c r="G18" s="449"/>
      <c r="H18" s="449">
        <v>3727</v>
      </c>
      <c r="I18" s="449">
        <v>3727</v>
      </c>
      <c r="J18" s="449"/>
      <c r="K18" s="502"/>
      <c r="L18" s="502"/>
      <c r="M18" s="502"/>
      <c r="N18" s="459">
        <f>SUM(B18+E18+H18)</f>
        <v>3727</v>
      </c>
      <c r="O18" s="449">
        <f t="shared" si="0"/>
        <v>3727</v>
      </c>
      <c r="P18" s="459"/>
    </row>
    <row r="19" spans="1:16" ht="18" customHeight="1" thickBot="1">
      <c r="A19" s="99" t="s">
        <v>72</v>
      </c>
      <c r="B19" s="98">
        <f t="shared" ref="B19:J19" si="1">SUM(B16:B18)</f>
        <v>46997</v>
      </c>
      <c r="C19" s="98">
        <f t="shared" si="1"/>
        <v>47317</v>
      </c>
      <c r="D19" s="98">
        <f t="shared" si="1"/>
        <v>0</v>
      </c>
      <c r="E19" s="98">
        <f t="shared" si="1"/>
        <v>10717</v>
      </c>
      <c r="F19" s="98">
        <f t="shared" si="1"/>
        <v>10789</v>
      </c>
      <c r="G19" s="98">
        <f t="shared" si="1"/>
        <v>0</v>
      </c>
      <c r="H19" s="98">
        <f t="shared" si="1"/>
        <v>42155</v>
      </c>
      <c r="I19" s="98">
        <f t="shared" si="1"/>
        <v>45514</v>
      </c>
      <c r="J19" s="98">
        <f t="shared" si="1"/>
        <v>0</v>
      </c>
      <c r="K19" s="98"/>
      <c r="L19" s="98"/>
      <c r="M19" s="98"/>
      <c r="N19" s="98">
        <f>SUM(N16:N18)</f>
        <v>99869</v>
      </c>
      <c r="O19" s="98">
        <f>SUM(O16:O18)</f>
        <v>103961</v>
      </c>
      <c r="P19" s="100">
        <f>SUM(P16:P18)</f>
        <v>0</v>
      </c>
    </row>
    <row r="20" spans="1:16" ht="18" customHeight="1">
      <c r="A20" s="157"/>
      <c r="B20" s="321"/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</row>
    <row r="21" spans="1:16" ht="18" customHeight="1">
      <c r="A21" s="3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</row>
    <row r="22" spans="1:16" ht="18" customHeight="1">
      <c r="A22" s="3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</row>
    <row r="23" spans="1:16" ht="18" customHeight="1">
      <c r="A23" s="104"/>
      <c r="B23" s="322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</row>
    <row r="24" spans="1:16" ht="18" customHeight="1">
      <c r="A24" s="3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</row>
    <row r="25" spans="1:16" ht="18" customHeight="1">
      <c r="A25" s="3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</row>
    <row r="26" spans="1:16" ht="18" customHeight="1">
      <c r="A26" s="3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</row>
    <row r="27" spans="1:16" ht="18" customHeight="1">
      <c r="A27" s="3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</row>
    <row r="28" spans="1:16">
      <c r="A28" s="3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</row>
    <row r="29" spans="1:16">
      <c r="A29" s="3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</row>
    <row r="30" spans="1:16">
      <c r="A30" s="3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</row>
    <row r="31" spans="1:16">
      <c r="A31" s="3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</row>
    <row r="32" spans="1:16">
      <c r="A32" s="3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</row>
    <row r="33" spans="1:16">
      <c r="A33" s="3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</row>
    <row r="34" spans="1:16">
      <c r="A34" s="3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</row>
    <row r="35" spans="1:16">
      <c r="A35" s="3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</row>
    <row r="36" spans="1:16">
      <c r="A36" s="3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</row>
    <row r="37" spans="1:16">
      <c r="A37" s="3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</row>
    <row r="38" spans="1:16">
      <c r="A38" s="3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</row>
    <row r="39" spans="1:16">
      <c r="A39" s="32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</row>
    <row r="40" spans="1:16">
      <c r="A40" s="3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</row>
    <row r="41" spans="1:16">
      <c r="A41" s="3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</row>
    <row r="42" spans="1:16">
      <c r="A42" s="32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</row>
    <row r="43" spans="1:16">
      <c r="A43" s="3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</row>
    <row r="44" spans="1:16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</row>
    <row r="45" spans="1:16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</row>
    <row r="47" spans="1:16">
      <c r="A47" s="32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</row>
    <row r="48" spans="1:16">
      <c r="A48" s="32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</row>
    <row r="49" spans="1:16">
      <c r="A49" s="32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</row>
    <row r="50" spans="1:16">
      <c r="A50" s="32"/>
      <c r="B50" s="102"/>
      <c r="C50" s="102"/>
      <c r="D50" s="102"/>
      <c r="E50" s="102"/>
      <c r="F50" s="103"/>
      <c r="G50" s="102"/>
      <c r="H50" s="102"/>
      <c r="I50" s="102"/>
      <c r="J50" s="102"/>
      <c r="K50" s="102"/>
      <c r="L50" s="102"/>
      <c r="M50" s="102"/>
      <c r="N50" s="102"/>
      <c r="O50" s="102"/>
      <c r="P50" s="102"/>
    </row>
    <row r="51" spans="1:16">
      <c r="A51" s="3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</row>
    <row r="52" spans="1:16">
      <c r="A52" s="32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</row>
    <row r="53" spans="1:16">
      <c r="A53" s="3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</row>
    <row r="54" spans="1:16">
      <c r="A54" s="32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</row>
    <row r="55" spans="1:16">
      <c r="A55" s="32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</row>
    <row r="56" spans="1:16">
      <c r="A56" s="3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</row>
    <row r="57" spans="1:16">
      <c r="A57" s="3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</row>
    <row r="58" spans="1:16">
      <c r="A58" s="3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</row>
    <row r="59" spans="1:16">
      <c r="A59" s="3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</row>
    <row r="60" spans="1:16">
      <c r="A60" s="3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</row>
    <row r="61" spans="1:16">
      <c r="A61" s="3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</row>
    <row r="62" spans="1:16">
      <c r="A62" s="3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</row>
    <row r="63" spans="1:16">
      <c r="A63" s="3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</row>
    <row r="64" spans="1:16">
      <c r="A64" s="104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</row>
    <row r="65" spans="2:16"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</row>
    <row r="66" spans="2:16"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</row>
    <row r="67" spans="2:16"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</row>
    <row r="68" spans="2:16"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</row>
    <row r="69" spans="2:16"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</row>
    <row r="70" spans="2:16"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</row>
    <row r="71" spans="2:16"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</row>
    <row r="72" spans="2:16"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</row>
    <row r="73" spans="2:16"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</row>
    <row r="74" spans="2:16"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</row>
    <row r="75" spans="2:16"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</row>
    <row r="76" spans="2:16"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</row>
    <row r="77" spans="2:16"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</row>
    <row r="78" spans="2:16"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</row>
    <row r="79" spans="2:16"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</row>
    <row r="80" spans="2:16"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</row>
    <row r="81" spans="2:16"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</row>
    <row r="82" spans="2:16"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</row>
    <row r="83" spans="2:16"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</row>
    <row r="84" spans="2:16"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</row>
    <row r="85" spans="2:16"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</row>
    <row r="86" spans="2:16"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</row>
    <row r="87" spans="2:16"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</row>
    <row r="88" spans="2:16"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</row>
    <row r="89" spans="2:16"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</row>
    <row r="90" spans="2:16"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</row>
    <row r="91" spans="2:16"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</row>
    <row r="92" spans="2:16"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</row>
    <row r="93" spans="2:16"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</row>
    <row r="94" spans="2:16"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</row>
    <row r="95" spans="2:16"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</row>
    <row r="96" spans="2:16"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</row>
    <row r="97" spans="2:16"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</row>
    <row r="98" spans="2:16"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</row>
    <row r="99" spans="2:16"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</row>
    <row r="100" spans="2:16"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</row>
    <row r="101" spans="2:16"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</row>
    <row r="102" spans="2:16"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</row>
    <row r="103" spans="2:16"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</row>
    <row r="104" spans="2:16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</row>
    <row r="105" spans="2:16"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</row>
    <row r="106" spans="2:16"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</row>
    <row r="107" spans="2:16"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</row>
    <row r="108" spans="2:16"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</row>
    <row r="109" spans="2:16"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</row>
    <row r="110" spans="2:16"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</row>
    <row r="111" spans="2:16"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</row>
    <row r="112" spans="2:16"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</row>
    <row r="113" spans="2:16"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</row>
    <row r="114" spans="2:16"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</row>
    <row r="115" spans="2:16"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</row>
    <row r="116" spans="2:16"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</row>
    <row r="117" spans="2:16"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</row>
    <row r="118" spans="2:16"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</row>
    <row r="119" spans="2:16"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</row>
    <row r="120" spans="2:16"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</row>
    <row r="121" spans="2:16"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</row>
    <row r="122" spans="2:16"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</row>
    <row r="123" spans="2:16"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</row>
    <row r="124" spans="2:16"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</row>
    <row r="125" spans="2:16"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</row>
    <row r="126" spans="2:16"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</row>
    <row r="127" spans="2:16"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</row>
    <row r="128" spans="2:16"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</row>
    <row r="129" spans="2:16"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</row>
    <row r="130" spans="2:16"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</row>
    <row r="131" spans="2:16"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</row>
    <row r="132" spans="2:16"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</row>
    <row r="133" spans="2:16"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</row>
    <row r="134" spans="2:16"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</row>
    <row r="135" spans="2:16"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</row>
    <row r="136" spans="2:16"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</row>
    <row r="137" spans="2:16"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</row>
    <row r="138" spans="2:16"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</row>
    <row r="139" spans="2:16"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</row>
    <row r="140" spans="2:16"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</row>
    <row r="141" spans="2:16"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</row>
    <row r="142" spans="2:16"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</row>
    <row r="143" spans="2:16"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</row>
    <row r="144" spans="2:16"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</row>
    <row r="145" spans="2:16"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</row>
    <row r="146" spans="2:16"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</row>
    <row r="147" spans="2:16"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</row>
    <row r="148" spans="2:16"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</row>
    <row r="149" spans="2:16"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</row>
    <row r="150" spans="2:16"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</row>
    <row r="151" spans="2:16"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</row>
    <row r="152" spans="2:16"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</row>
    <row r="153" spans="2:16"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</row>
    <row r="154" spans="2:16"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</row>
    <row r="155" spans="2:16">
      <c r="B155" s="96"/>
      <c r="C155" s="96"/>
      <c r="D155" s="96"/>
      <c r="N155" s="96"/>
    </row>
    <row r="156" spans="2:16">
      <c r="B156" s="96"/>
      <c r="C156" s="96"/>
      <c r="D156" s="96"/>
      <c r="N156" s="96"/>
    </row>
    <row r="157" spans="2:16">
      <c r="B157" s="96"/>
      <c r="C157" s="96"/>
      <c r="D157" s="96"/>
      <c r="N157" s="96"/>
    </row>
    <row r="158" spans="2:16">
      <c r="B158" s="96"/>
      <c r="C158" s="96"/>
      <c r="D158" s="96"/>
      <c r="N158" s="96"/>
    </row>
    <row r="159" spans="2:16">
      <c r="B159" s="96"/>
      <c r="C159" s="96"/>
      <c r="D159" s="96"/>
      <c r="N159" s="96"/>
    </row>
    <row r="160" spans="2:16">
      <c r="B160" s="96"/>
      <c r="C160" s="96"/>
      <c r="D160" s="96"/>
      <c r="N160" s="96"/>
    </row>
    <row r="161" spans="2:14">
      <c r="B161" s="96"/>
      <c r="C161" s="96"/>
      <c r="D161" s="96"/>
      <c r="N161" s="96"/>
    </row>
    <row r="162" spans="2:14">
      <c r="B162" s="96"/>
      <c r="C162" s="96"/>
      <c r="D162" s="96"/>
      <c r="N162" s="96"/>
    </row>
    <row r="163" spans="2:14">
      <c r="B163" s="96"/>
      <c r="C163" s="96"/>
      <c r="D163" s="96"/>
      <c r="N163" s="96"/>
    </row>
    <row r="164" spans="2:14">
      <c r="B164" s="96"/>
      <c r="C164" s="96"/>
      <c r="D164" s="96"/>
      <c r="N164" s="96"/>
    </row>
    <row r="165" spans="2:14">
      <c r="B165" s="96"/>
      <c r="C165" s="96"/>
      <c r="D165" s="96"/>
      <c r="N165" s="96"/>
    </row>
    <row r="166" spans="2:14">
      <c r="B166" s="96"/>
      <c r="C166" s="96"/>
      <c r="D166" s="96"/>
      <c r="N166" s="96"/>
    </row>
    <row r="167" spans="2:14">
      <c r="B167" s="96"/>
      <c r="C167" s="96"/>
      <c r="D167" s="96"/>
      <c r="N167" s="96"/>
    </row>
    <row r="168" spans="2:14">
      <c r="B168" s="96"/>
      <c r="C168" s="96"/>
      <c r="D168" s="96"/>
      <c r="N168" s="96"/>
    </row>
    <row r="169" spans="2:14">
      <c r="B169" s="96"/>
      <c r="C169" s="96"/>
      <c r="D169" s="96"/>
      <c r="N169" s="96"/>
    </row>
    <row r="170" spans="2:14">
      <c r="B170" s="96"/>
      <c r="C170" s="96"/>
      <c r="D170" s="96"/>
      <c r="N170" s="96"/>
    </row>
    <row r="171" spans="2:14">
      <c r="B171" s="96"/>
      <c r="C171" s="96"/>
      <c r="D171" s="96"/>
      <c r="N171" s="96"/>
    </row>
    <row r="172" spans="2:14">
      <c r="B172" s="96"/>
      <c r="C172" s="96"/>
      <c r="D172" s="96"/>
      <c r="N172" s="96"/>
    </row>
    <row r="173" spans="2:14">
      <c r="B173" s="96"/>
      <c r="C173" s="96"/>
      <c r="D173" s="96"/>
      <c r="N173" s="96"/>
    </row>
    <row r="174" spans="2:14">
      <c r="B174" s="96"/>
      <c r="C174" s="96"/>
      <c r="D174" s="96"/>
      <c r="N174" s="96"/>
    </row>
    <row r="175" spans="2:14">
      <c r="B175" s="96"/>
      <c r="C175" s="96"/>
      <c r="D175" s="96"/>
      <c r="N175" s="96"/>
    </row>
    <row r="176" spans="2:14">
      <c r="B176" s="96"/>
      <c r="C176" s="96"/>
      <c r="D176" s="96"/>
      <c r="N176" s="96"/>
    </row>
    <row r="177" spans="2:14">
      <c r="B177" s="96"/>
      <c r="C177" s="96"/>
      <c r="D177" s="96"/>
      <c r="N177" s="96"/>
    </row>
    <row r="178" spans="2:14">
      <c r="B178" s="96"/>
      <c r="C178" s="96"/>
      <c r="D178" s="96"/>
      <c r="N178" s="96"/>
    </row>
    <row r="179" spans="2:14">
      <c r="B179" s="96"/>
      <c r="C179" s="96"/>
      <c r="D179" s="96"/>
      <c r="N179" s="96"/>
    </row>
    <row r="180" spans="2:14">
      <c r="B180" s="96"/>
      <c r="C180" s="96"/>
      <c r="D180" s="96"/>
      <c r="N180" s="96"/>
    </row>
    <row r="181" spans="2:14">
      <c r="B181" s="96"/>
      <c r="C181" s="96"/>
      <c r="D181" s="96"/>
      <c r="N181" s="96"/>
    </row>
    <row r="182" spans="2:14">
      <c r="B182" s="96"/>
      <c r="C182" s="96"/>
      <c r="D182" s="96"/>
      <c r="N182" s="96"/>
    </row>
    <row r="183" spans="2:14">
      <c r="B183" s="96"/>
      <c r="C183" s="96"/>
      <c r="D183" s="96"/>
      <c r="N183" s="96"/>
    </row>
    <row r="184" spans="2:14">
      <c r="B184" s="96"/>
      <c r="C184" s="96"/>
      <c r="D184" s="96"/>
      <c r="N184" s="96"/>
    </row>
    <row r="185" spans="2:14">
      <c r="B185" s="96"/>
      <c r="C185" s="96"/>
      <c r="D185" s="96"/>
      <c r="N185" s="96"/>
    </row>
    <row r="186" spans="2:14">
      <c r="B186" s="96"/>
      <c r="C186" s="96"/>
      <c r="D186" s="96"/>
      <c r="N186" s="96"/>
    </row>
    <row r="187" spans="2:14">
      <c r="B187" s="96"/>
      <c r="C187" s="96"/>
      <c r="D187" s="96"/>
      <c r="N187" s="96"/>
    </row>
    <row r="188" spans="2:14">
      <c r="B188" s="96"/>
      <c r="C188" s="96"/>
      <c r="D188" s="96"/>
      <c r="N188" s="96"/>
    </row>
    <row r="189" spans="2:14">
      <c r="B189" s="96"/>
      <c r="C189" s="96"/>
      <c r="D189" s="96"/>
      <c r="N189" s="96"/>
    </row>
    <row r="190" spans="2:14">
      <c r="B190" s="96"/>
      <c r="C190" s="96"/>
      <c r="D190" s="96"/>
      <c r="N190" s="96"/>
    </row>
    <row r="191" spans="2:14">
      <c r="B191" s="96"/>
      <c r="C191" s="96"/>
      <c r="D191" s="96"/>
      <c r="N191" s="96"/>
    </row>
    <row r="192" spans="2:14">
      <c r="B192" s="96"/>
      <c r="C192" s="96"/>
      <c r="D192" s="96"/>
      <c r="N192" s="96"/>
    </row>
    <row r="193" spans="2:14">
      <c r="B193" s="96"/>
      <c r="C193" s="96"/>
      <c r="D193" s="96"/>
      <c r="N193" s="96"/>
    </row>
    <row r="194" spans="2:14">
      <c r="B194" s="96"/>
      <c r="C194" s="96"/>
      <c r="D194" s="96"/>
      <c r="N194" s="96"/>
    </row>
    <row r="195" spans="2:14">
      <c r="B195" s="96"/>
      <c r="C195" s="96"/>
      <c r="D195" s="96"/>
      <c r="N195" s="96"/>
    </row>
    <row r="196" spans="2:14">
      <c r="B196" s="96"/>
      <c r="C196" s="96"/>
      <c r="D196" s="96"/>
      <c r="N196" s="96"/>
    </row>
    <row r="197" spans="2:14">
      <c r="B197" s="96"/>
      <c r="C197" s="96"/>
      <c r="D197" s="96"/>
      <c r="N197" s="96"/>
    </row>
    <row r="198" spans="2:14">
      <c r="B198" s="96"/>
      <c r="C198" s="96"/>
      <c r="D198" s="96"/>
      <c r="N198" s="96"/>
    </row>
    <row r="199" spans="2:14">
      <c r="B199" s="96"/>
      <c r="C199" s="96"/>
      <c r="D199" s="96"/>
      <c r="N199" s="96"/>
    </row>
    <row r="200" spans="2:14">
      <c r="B200" s="96"/>
      <c r="C200" s="96"/>
      <c r="D200" s="96"/>
      <c r="N200" s="96"/>
    </row>
    <row r="201" spans="2:14">
      <c r="B201" s="96"/>
      <c r="C201" s="96"/>
      <c r="D201" s="96"/>
      <c r="N201" s="96"/>
    </row>
    <row r="202" spans="2:14">
      <c r="B202" s="96"/>
      <c r="C202" s="96"/>
      <c r="D202" s="96"/>
      <c r="N202" s="96"/>
    </row>
    <row r="203" spans="2:14">
      <c r="B203" s="96"/>
      <c r="C203" s="96"/>
      <c r="D203" s="96"/>
      <c r="N203" s="96"/>
    </row>
    <row r="204" spans="2:14">
      <c r="B204" s="96"/>
      <c r="C204" s="96"/>
      <c r="D204" s="96"/>
      <c r="N204" s="96"/>
    </row>
    <row r="205" spans="2:14">
      <c r="B205" s="96"/>
      <c r="C205" s="96"/>
      <c r="D205" s="96"/>
      <c r="N205" s="96"/>
    </row>
    <row r="206" spans="2:14">
      <c r="B206" s="96"/>
      <c r="C206" s="96"/>
      <c r="D206" s="96"/>
      <c r="N206" s="96"/>
    </row>
    <row r="207" spans="2:14">
      <c r="B207" s="96"/>
      <c r="C207" s="96"/>
      <c r="D207" s="96"/>
      <c r="N207" s="96"/>
    </row>
    <row r="208" spans="2:14">
      <c r="B208" s="96"/>
      <c r="C208" s="96"/>
      <c r="D208" s="96"/>
      <c r="N208" s="96"/>
    </row>
    <row r="209" spans="2:14">
      <c r="B209" s="96"/>
      <c r="C209" s="96"/>
      <c r="D209" s="96"/>
      <c r="N209" s="96"/>
    </row>
    <row r="210" spans="2:14">
      <c r="B210" s="96"/>
      <c r="C210" s="96"/>
      <c r="D210" s="96"/>
      <c r="N210" s="96"/>
    </row>
    <row r="211" spans="2:14">
      <c r="B211" s="96"/>
      <c r="C211" s="96"/>
      <c r="D211" s="96"/>
      <c r="N211" s="96"/>
    </row>
    <row r="212" spans="2:14">
      <c r="B212" s="96"/>
      <c r="C212" s="96"/>
      <c r="D212" s="96"/>
      <c r="N212" s="96"/>
    </row>
    <row r="213" spans="2:14">
      <c r="B213" s="96"/>
      <c r="C213" s="96"/>
      <c r="D213" s="96"/>
      <c r="N213" s="96"/>
    </row>
    <row r="214" spans="2:14">
      <c r="B214" s="96"/>
      <c r="C214" s="96"/>
      <c r="D214" s="96"/>
      <c r="N214" s="96"/>
    </row>
    <row r="215" spans="2:14">
      <c r="B215" s="96"/>
      <c r="C215" s="96"/>
      <c r="D215" s="96"/>
      <c r="N215" s="96"/>
    </row>
    <row r="216" spans="2:14">
      <c r="B216" s="96"/>
      <c r="C216" s="96"/>
      <c r="D216" s="96"/>
      <c r="N216" s="96"/>
    </row>
    <row r="217" spans="2:14">
      <c r="B217" s="96"/>
      <c r="C217" s="96"/>
      <c r="D217" s="96"/>
      <c r="N217" s="96"/>
    </row>
    <row r="218" spans="2:14">
      <c r="B218" s="96"/>
      <c r="C218" s="96"/>
      <c r="D218" s="96"/>
      <c r="N218" s="96"/>
    </row>
    <row r="219" spans="2:14">
      <c r="B219" s="96"/>
      <c r="C219" s="96"/>
      <c r="D219" s="96"/>
      <c r="N219" s="96"/>
    </row>
    <row r="220" spans="2:14">
      <c r="B220" s="96"/>
      <c r="C220" s="96"/>
      <c r="D220" s="96"/>
      <c r="N220" s="96"/>
    </row>
    <row r="221" spans="2:14">
      <c r="B221" s="96"/>
      <c r="C221" s="96"/>
      <c r="D221" s="96"/>
      <c r="N221" s="96"/>
    </row>
    <row r="222" spans="2:14">
      <c r="B222" s="96"/>
      <c r="C222" s="96"/>
      <c r="D222" s="96"/>
      <c r="N222" s="96"/>
    </row>
    <row r="223" spans="2:14">
      <c r="B223" s="96"/>
      <c r="C223" s="96"/>
      <c r="D223" s="96"/>
      <c r="N223" s="96"/>
    </row>
    <row r="224" spans="2:14">
      <c r="C224" s="96"/>
      <c r="D224" s="96"/>
      <c r="N224" s="96"/>
    </row>
    <row r="225" spans="3:14">
      <c r="C225" s="96"/>
      <c r="D225" s="96"/>
      <c r="N225" s="96"/>
    </row>
    <row r="226" spans="3:14">
      <c r="C226" s="96"/>
      <c r="D226" s="96"/>
      <c r="N226" s="96"/>
    </row>
    <row r="227" spans="3:14">
      <c r="C227" s="96"/>
      <c r="D227" s="96"/>
      <c r="N227" s="96"/>
    </row>
    <row r="228" spans="3:14">
      <c r="C228" s="96"/>
      <c r="D228" s="96"/>
      <c r="N228" s="96"/>
    </row>
    <row r="229" spans="3:14">
      <c r="C229" s="96"/>
      <c r="D229" s="96"/>
      <c r="N229" s="96"/>
    </row>
    <row r="230" spans="3:14">
      <c r="C230" s="96"/>
      <c r="D230" s="96"/>
      <c r="N230" s="96"/>
    </row>
    <row r="231" spans="3:14">
      <c r="C231" s="96"/>
      <c r="D231" s="96"/>
      <c r="N231" s="96"/>
    </row>
    <row r="232" spans="3:14">
      <c r="C232" s="96"/>
      <c r="D232" s="96"/>
      <c r="N232" s="96"/>
    </row>
    <row r="233" spans="3:14">
      <c r="C233" s="96"/>
      <c r="D233" s="96"/>
      <c r="N233" s="96"/>
    </row>
    <row r="234" spans="3:14">
      <c r="C234" s="96"/>
      <c r="D234" s="96"/>
      <c r="N234" s="96"/>
    </row>
    <row r="235" spans="3:14">
      <c r="C235" s="96"/>
      <c r="D235" s="96"/>
      <c r="N235" s="96"/>
    </row>
    <row r="236" spans="3:14">
      <c r="C236" s="96"/>
      <c r="D236" s="96"/>
      <c r="N236" s="96"/>
    </row>
    <row r="237" spans="3:14">
      <c r="C237" s="96"/>
      <c r="D237" s="96"/>
      <c r="N237" s="96"/>
    </row>
    <row r="238" spans="3:14">
      <c r="N238" s="96"/>
    </row>
    <row r="239" spans="3:14">
      <c r="N239" s="96"/>
    </row>
    <row r="240" spans="3:14">
      <c r="N240" s="96"/>
    </row>
    <row r="241" spans="14:14">
      <c r="N241" s="96"/>
    </row>
    <row r="242" spans="14:14">
      <c r="N242" s="96"/>
    </row>
    <row r="243" spans="14:14">
      <c r="N243" s="96"/>
    </row>
    <row r="244" spans="14:14">
      <c r="N244" s="96"/>
    </row>
    <row r="245" spans="14:14">
      <c r="N245" s="96"/>
    </row>
    <row r="246" spans="14:14">
      <c r="N246" s="96"/>
    </row>
    <row r="247" spans="14:14">
      <c r="N247" s="96"/>
    </row>
    <row r="248" spans="14:14">
      <c r="N248" s="96"/>
    </row>
    <row r="249" spans="14:14">
      <c r="N249" s="96"/>
    </row>
    <row r="250" spans="14:14">
      <c r="N250" s="96"/>
    </row>
    <row r="251" spans="14:14">
      <c r="N251" s="96"/>
    </row>
    <row r="252" spans="14:14">
      <c r="N252" s="96"/>
    </row>
    <row r="253" spans="14:14">
      <c r="N253" s="96"/>
    </row>
    <row r="254" spans="14:14">
      <c r="N254" s="96"/>
    </row>
    <row r="255" spans="14:14">
      <c r="N255" s="96"/>
    </row>
    <row r="256" spans="14:14">
      <c r="N256" s="96"/>
    </row>
    <row r="257" spans="14:14">
      <c r="N257" s="96"/>
    </row>
    <row r="258" spans="14:14">
      <c r="N258" s="96"/>
    </row>
  </sheetData>
  <mergeCells count="3">
    <mergeCell ref="A7:P7"/>
    <mergeCell ref="A10:P10"/>
    <mergeCell ref="A8:P8"/>
  </mergeCells>
  <phoneticPr fontId="5" type="noConversion"/>
  <pageMargins left="0.75" right="0.75" top="1" bottom="1" header="0.5" footer="0.5"/>
  <pageSetup paperSize="9" scale="7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</sheetPr>
  <dimension ref="A5:C32"/>
  <sheetViews>
    <sheetView zoomScaleNormal="100" workbookViewId="0">
      <selection activeCell="A9" sqref="A9:C9"/>
    </sheetView>
  </sheetViews>
  <sheetFormatPr defaultRowHeight="12.75"/>
  <cols>
    <col min="1" max="1" width="60.85546875" customWidth="1"/>
    <col min="2" max="2" width="14" customWidth="1"/>
    <col min="3" max="3" width="16.7109375" customWidth="1"/>
  </cols>
  <sheetData>
    <row r="5" spans="1:3">
      <c r="A5" s="529" t="s">
        <v>512</v>
      </c>
      <c r="B5" s="506"/>
      <c r="C5" s="506"/>
    </row>
    <row r="6" spans="1:3">
      <c r="A6" s="156"/>
      <c r="B6" s="156"/>
      <c r="C6" s="156"/>
    </row>
    <row r="9" spans="1:3" ht="27.75" customHeight="1">
      <c r="A9" s="551" t="s">
        <v>521</v>
      </c>
      <c r="B9" s="551"/>
      <c r="C9" s="551"/>
    </row>
    <row r="10" spans="1:3">
      <c r="C10" t="s">
        <v>441</v>
      </c>
    </row>
    <row r="11" spans="1:3" ht="13.5" thickBot="1"/>
    <row r="12" spans="1:3">
      <c r="A12" s="323" t="s">
        <v>104</v>
      </c>
      <c r="B12" s="554" t="s">
        <v>511</v>
      </c>
      <c r="C12" s="555"/>
    </row>
    <row r="13" spans="1:3" ht="12.75" customHeight="1">
      <c r="A13" s="61"/>
      <c r="B13" s="552" t="s">
        <v>359</v>
      </c>
      <c r="C13" s="553"/>
    </row>
    <row r="14" spans="1:3">
      <c r="A14" s="61"/>
      <c r="B14" s="63" t="s">
        <v>360</v>
      </c>
      <c r="C14" s="63" t="s">
        <v>361</v>
      </c>
    </row>
    <row r="15" spans="1:3" ht="15.75">
      <c r="A15" s="494" t="s">
        <v>400</v>
      </c>
      <c r="B15" s="63"/>
      <c r="C15" s="63"/>
    </row>
    <row r="16" spans="1:3">
      <c r="A16" s="324" t="s">
        <v>399</v>
      </c>
      <c r="B16" s="460">
        <v>15</v>
      </c>
      <c r="C16" s="36">
        <v>0</v>
      </c>
    </row>
    <row r="17" spans="1:3">
      <c r="A17" s="61" t="s">
        <v>15</v>
      </c>
      <c r="B17" s="460"/>
      <c r="C17" s="36">
        <v>0</v>
      </c>
    </row>
    <row r="18" spans="1:3">
      <c r="A18" s="61" t="s">
        <v>106</v>
      </c>
      <c r="B18" s="460">
        <v>3</v>
      </c>
      <c r="C18" s="36">
        <v>0</v>
      </c>
    </row>
    <row r="19" spans="1:3">
      <c r="A19" s="61" t="s">
        <v>419</v>
      </c>
      <c r="B19" s="460"/>
      <c r="C19" s="36"/>
    </row>
    <row r="20" spans="1:3">
      <c r="A20" s="61" t="s">
        <v>7</v>
      </c>
      <c r="B20" s="460"/>
      <c r="C20" s="36">
        <v>0</v>
      </c>
    </row>
    <row r="21" spans="1:3">
      <c r="A21" s="61" t="s">
        <v>12</v>
      </c>
      <c r="B21" s="460"/>
      <c r="C21" s="36">
        <v>0</v>
      </c>
    </row>
    <row r="22" spans="1:3">
      <c r="A22" s="61" t="s">
        <v>107</v>
      </c>
      <c r="B22" s="460">
        <v>0</v>
      </c>
      <c r="C22" s="36">
        <v>0</v>
      </c>
    </row>
    <row r="23" spans="1:3">
      <c r="A23" s="61" t="s">
        <v>108</v>
      </c>
      <c r="B23" s="460"/>
      <c r="C23" s="36">
        <v>0</v>
      </c>
    </row>
    <row r="24" spans="1:3">
      <c r="A24" s="61" t="s">
        <v>109</v>
      </c>
      <c r="B24" s="460">
        <v>0</v>
      </c>
      <c r="C24" s="36">
        <v>0</v>
      </c>
    </row>
    <row r="25" spans="1:3" ht="13.5" thickBot="1">
      <c r="A25" s="317" t="s">
        <v>110</v>
      </c>
      <c r="B25" s="461"/>
      <c r="C25" s="325">
        <v>0</v>
      </c>
    </row>
    <row r="26" spans="1:3" ht="13.5" thickBot="1">
      <c r="A26" s="159" t="s">
        <v>111</v>
      </c>
      <c r="B26" s="462">
        <f>SUM(B16:B25)</f>
        <v>18</v>
      </c>
      <c r="C26" s="160">
        <f>SUM(C16:C25)</f>
        <v>0</v>
      </c>
    </row>
    <row r="27" spans="1:3">
      <c r="A27" s="161"/>
      <c r="B27" s="435"/>
      <c r="C27" s="32"/>
    </row>
    <row r="28" spans="1:3" ht="13.5" thickBot="1">
      <c r="A28" s="162"/>
      <c r="B28" s="435"/>
    </row>
    <row r="29" spans="1:3" ht="13.5" thickBot="1">
      <c r="A29" s="158" t="s">
        <v>436</v>
      </c>
      <c r="B29" s="462">
        <v>19</v>
      </c>
      <c r="C29" s="163"/>
    </row>
    <row r="30" spans="1:3" ht="13.5" thickBot="1">
      <c r="A30" s="158" t="s">
        <v>488</v>
      </c>
      <c r="B30" s="462">
        <v>9</v>
      </c>
      <c r="C30" s="163"/>
    </row>
    <row r="31" spans="1:3" ht="13.5" thickBot="1">
      <c r="A31" s="165" t="s">
        <v>112</v>
      </c>
      <c r="B31" s="463">
        <f>B26+B29+B30</f>
        <v>46</v>
      </c>
      <c r="C31" s="166"/>
    </row>
    <row r="32" spans="1:3">
      <c r="B32" s="436"/>
    </row>
  </sheetData>
  <mergeCells count="4">
    <mergeCell ref="A5:C5"/>
    <mergeCell ref="A9:C9"/>
    <mergeCell ref="B13:C13"/>
    <mergeCell ref="B12:C12"/>
  </mergeCells>
  <phoneticPr fontId="5" type="noConversion"/>
  <pageMargins left="0.75" right="0.75" top="1" bottom="1" header="0.5" footer="0.5"/>
  <pageSetup paperSize="9" scale="8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3:O76"/>
  <sheetViews>
    <sheetView view="pageBreakPreview" zoomScaleSheetLayoutView="100" workbookViewId="0">
      <selection activeCell="A6" sqref="A6:N6"/>
    </sheetView>
  </sheetViews>
  <sheetFormatPr defaultRowHeight="12.75"/>
  <cols>
    <col min="1" max="1" width="27" customWidth="1"/>
    <col min="6" max="6" width="9.42578125" customWidth="1"/>
    <col min="8" max="8" width="10.140625" bestFit="1" customWidth="1"/>
    <col min="9" max="9" width="7.140625" bestFit="1" customWidth="1"/>
  </cols>
  <sheetData>
    <row r="3" spans="1:14">
      <c r="A3" s="177"/>
      <c r="B3" s="529" t="s">
        <v>155</v>
      </c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</row>
    <row r="5" spans="1:14">
      <c r="A5" s="32"/>
      <c r="B5" s="32"/>
      <c r="C5" s="32"/>
    </row>
    <row r="6" spans="1:14">
      <c r="A6" s="504" t="s">
        <v>520</v>
      </c>
      <c r="B6" s="507"/>
      <c r="C6" s="507"/>
      <c r="D6" s="507"/>
      <c r="E6" s="507"/>
      <c r="F6" s="507"/>
      <c r="G6" s="507"/>
      <c r="H6" s="507"/>
      <c r="I6" s="507"/>
      <c r="J6" s="507"/>
      <c r="K6" s="507"/>
      <c r="L6" s="507"/>
      <c r="M6" s="507"/>
      <c r="N6" s="507"/>
    </row>
    <row r="7" spans="1:14">
      <c r="M7" t="s">
        <v>425</v>
      </c>
    </row>
    <row r="8" spans="1:14">
      <c r="M8" t="s">
        <v>329</v>
      </c>
    </row>
    <row r="9" spans="1:14">
      <c r="A9" s="90"/>
      <c r="B9" s="90"/>
      <c r="C9" s="85"/>
      <c r="D9" s="86"/>
      <c r="E9" s="86"/>
      <c r="F9" s="86"/>
      <c r="G9" s="86"/>
      <c r="H9" s="86"/>
      <c r="I9" s="86"/>
      <c r="J9" s="86"/>
      <c r="K9" s="86"/>
      <c r="L9" s="86"/>
      <c r="M9" s="86"/>
      <c r="N9" s="87"/>
    </row>
    <row r="10" spans="1:14">
      <c r="A10" s="92"/>
      <c r="B10" s="92" t="s">
        <v>156</v>
      </c>
      <c r="C10" s="178" t="s">
        <v>157</v>
      </c>
      <c r="D10" s="178" t="s">
        <v>158</v>
      </c>
      <c r="E10" s="178" t="s">
        <v>159</v>
      </c>
      <c r="F10" s="178" t="s">
        <v>160</v>
      </c>
      <c r="G10" s="178" t="s">
        <v>161</v>
      </c>
      <c r="H10" s="178" t="s">
        <v>162</v>
      </c>
      <c r="I10" s="178" t="s">
        <v>163</v>
      </c>
      <c r="J10" s="178" t="s">
        <v>164</v>
      </c>
      <c r="K10" s="178" t="s">
        <v>165</v>
      </c>
      <c r="L10" s="178" t="s">
        <v>166</v>
      </c>
      <c r="M10" s="178" t="s">
        <v>167</v>
      </c>
      <c r="N10" s="178" t="s">
        <v>168</v>
      </c>
    </row>
    <row r="11" spans="1:14">
      <c r="A11" s="25" t="s">
        <v>169</v>
      </c>
      <c r="B11" s="91">
        <v>2017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</row>
    <row r="12" spans="1:14">
      <c r="A12" s="25" t="s">
        <v>170</v>
      </c>
      <c r="B12" s="62">
        <f t="shared" ref="B12:N12" si="0">SUM(B13,B16)</f>
        <v>19952</v>
      </c>
      <c r="C12" s="62">
        <f t="shared" si="0"/>
        <v>515.48</v>
      </c>
      <c r="D12" s="62">
        <f t="shared" si="0"/>
        <v>1648.72</v>
      </c>
      <c r="E12" s="62">
        <f t="shared" si="0"/>
        <v>5388.6</v>
      </c>
      <c r="F12" s="62">
        <f t="shared" si="0"/>
        <v>1648.72</v>
      </c>
      <c r="G12" s="62">
        <f t="shared" si="0"/>
        <v>515.48</v>
      </c>
      <c r="H12" s="62">
        <f t="shared" si="0"/>
        <v>259</v>
      </c>
      <c r="I12" s="62">
        <f t="shared" si="0"/>
        <v>1264</v>
      </c>
      <c r="J12" s="62">
        <f t="shared" si="0"/>
        <v>1541.4</v>
      </c>
      <c r="K12" s="62">
        <f t="shared" si="0"/>
        <v>4106.2</v>
      </c>
      <c r="L12" s="62">
        <f t="shared" si="0"/>
        <v>1905.2</v>
      </c>
      <c r="M12" s="62">
        <f t="shared" si="0"/>
        <v>515.48</v>
      </c>
      <c r="N12" s="62">
        <f t="shared" si="0"/>
        <v>643.72</v>
      </c>
    </row>
    <row r="13" spans="1:14">
      <c r="A13" s="91" t="s">
        <v>171</v>
      </c>
      <c r="B13" s="62">
        <f>B14+B15</f>
        <v>15932</v>
      </c>
      <c r="C13" s="62">
        <f t="shared" ref="C13:N13" si="1">SUM(C14:C15)</f>
        <v>515.48</v>
      </c>
      <c r="D13" s="62">
        <f t="shared" si="1"/>
        <v>643.72</v>
      </c>
      <c r="E13" s="62">
        <f t="shared" si="1"/>
        <v>5388.6</v>
      </c>
      <c r="F13" s="62">
        <f t="shared" si="1"/>
        <v>643.72</v>
      </c>
      <c r="G13" s="62">
        <f t="shared" si="1"/>
        <v>515.48</v>
      </c>
      <c r="H13" s="62">
        <f t="shared" si="1"/>
        <v>259</v>
      </c>
      <c r="I13" s="62">
        <f t="shared" si="1"/>
        <v>259</v>
      </c>
      <c r="J13" s="62">
        <f t="shared" si="1"/>
        <v>1541.4</v>
      </c>
      <c r="K13" s="62">
        <f t="shared" si="1"/>
        <v>4106.2</v>
      </c>
      <c r="L13" s="62">
        <f t="shared" si="1"/>
        <v>900.2</v>
      </c>
      <c r="M13" s="62">
        <f t="shared" si="1"/>
        <v>515.48</v>
      </c>
      <c r="N13" s="62">
        <f t="shared" si="1"/>
        <v>643.72</v>
      </c>
    </row>
    <row r="14" spans="1:14">
      <c r="A14" s="91" t="s">
        <v>172</v>
      </c>
      <c r="B14" s="179">
        <v>12824</v>
      </c>
      <c r="C14" s="93">
        <f>$B$14*0.02</f>
        <v>256.48</v>
      </c>
      <c r="D14" s="93">
        <f>$B$14*0.03</f>
        <v>384.71999999999997</v>
      </c>
      <c r="E14" s="93">
        <f>$B$14*0.4</f>
        <v>5129.6000000000004</v>
      </c>
      <c r="F14" s="93">
        <f>$B$14*0.03</f>
        <v>384.71999999999997</v>
      </c>
      <c r="G14" s="93">
        <f>$B$14*0.02</f>
        <v>256.48</v>
      </c>
      <c r="H14" s="93"/>
      <c r="I14" s="93"/>
      <c r="J14" s="93">
        <f>$B$14*0.1</f>
        <v>1282.4000000000001</v>
      </c>
      <c r="K14" s="93">
        <f>$B$14*0.3</f>
        <v>3847.2</v>
      </c>
      <c r="L14" s="93">
        <f>$B$14*0.05</f>
        <v>641.20000000000005</v>
      </c>
      <c r="M14" s="93">
        <f>$B$14*0.02</f>
        <v>256.48</v>
      </c>
      <c r="N14" s="93">
        <f>$B$14*0.03</f>
        <v>384.71999999999997</v>
      </c>
    </row>
    <row r="15" spans="1:14">
      <c r="A15" s="91" t="s">
        <v>173</v>
      </c>
      <c r="B15" s="179">
        <v>3108</v>
      </c>
      <c r="C15" s="93">
        <f>$B$15/12</f>
        <v>259</v>
      </c>
      <c r="D15" s="93">
        <f t="shared" ref="D15:N15" si="2">$B$15/12</f>
        <v>259</v>
      </c>
      <c r="E15" s="93">
        <f t="shared" si="2"/>
        <v>259</v>
      </c>
      <c r="F15" s="93">
        <f t="shared" si="2"/>
        <v>259</v>
      </c>
      <c r="G15" s="93">
        <f t="shared" si="2"/>
        <v>259</v>
      </c>
      <c r="H15" s="93">
        <f t="shared" si="2"/>
        <v>259</v>
      </c>
      <c r="I15" s="93">
        <f t="shared" si="2"/>
        <v>259</v>
      </c>
      <c r="J15" s="93">
        <f t="shared" si="2"/>
        <v>259</v>
      </c>
      <c r="K15" s="93">
        <f t="shared" si="2"/>
        <v>259</v>
      </c>
      <c r="L15" s="93">
        <f t="shared" si="2"/>
        <v>259</v>
      </c>
      <c r="M15" s="93">
        <f t="shared" si="2"/>
        <v>259</v>
      </c>
      <c r="N15" s="93">
        <f t="shared" si="2"/>
        <v>259</v>
      </c>
    </row>
    <row r="16" spans="1:14">
      <c r="A16" s="91" t="s">
        <v>174</v>
      </c>
      <c r="B16" s="62">
        <f>B17</f>
        <v>4020</v>
      </c>
      <c r="C16" s="62">
        <f t="shared" ref="C16:N16" si="3">SUM(C17:C18)</f>
        <v>0</v>
      </c>
      <c r="D16" s="62">
        <f t="shared" si="3"/>
        <v>1005</v>
      </c>
      <c r="E16" s="62">
        <f t="shared" si="3"/>
        <v>0</v>
      </c>
      <c r="F16" s="62">
        <f t="shared" si="3"/>
        <v>1005</v>
      </c>
      <c r="G16" s="62">
        <f t="shared" si="3"/>
        <v>0</v>
      </c>
      <c r="H16" s="62">
        <f t="shared" si="3"/>
        <v>0</v>
      </c>
      <c r="I16" s="62">
        <f t="shared" si="3"/>
        <v>1005</v>
      </c>
      <c r="J16" s="62">
        <f t="shared" si="3"/>
        <v>0</v>
      </c>
      <c r="K16" s="62">
        <f t="shared" si="3"/>
        <v>0</v>
      </c>
      <c r="L16" s="62">
        <f t="shared" si="3"/>
        <v>1005</v>
      </c>
      <c r="M16" s="62">
        <f t="shared" si="3"/>
        <v>0</v>
      </c>
      <c r="N16" s="62">
        <f t="shared" si="3"/>
        <v>0</v>
      </c>
    </row>
    <row r="17" spans="1:14">
      <c r="A17" s="91" t="s">
        <v>294</v>
      </c>
      <c r="B17" s="179">
        <v>4020</v>
      </c>
      <c r="C17" s="93"/>
      <c r="D17" s="93">
        <f>B17/4</f>
        <v>1005</v>
      </c>
      <c r="E17" s="93"/>
      <c r="F17" s="93">
        <f>B17/4</f>
        <v>1005</v>
      </c>
      <c r="G17" s="93"/>
      <c r="H17" s="93"/>
      <c r="I17" s="93">
        <f>B17/4</f>
        <v>1005</v>
      </c>
      <c r="J17" s="93"/>
      <c r="K17" s="93"/>
      <c r="L17" s="93">
        <f>B17/4</f>
        <v>1005</v>
      </c>
      <c r="M17" s="93"/>
      <c r="N17" s="93"/>
    </row>
    <row r="18" spans="1:14">
      <c r="A18" s="91"/>
      <c r="B18" s="17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</row>
    <row r="19" spans="1:14">
      <c r="A19" s="25" t="s">
        <v>175</v>
      </c>
      <c r="B19" s="62">
        <f t="shared" ref="B19:N19" si="4">SUM(B20:B20)</f>
        <v>90208</v>
      </c>
      <c r="C19" s="62">
        <f t="shared" si="4"/>
        <v>7517.333333333333</v>
      </c>
      <c r="D19" s="62">
        <f t="shared" si="4"/>
        <v>7517.333333333333</v>
      </c>
      <c r="E19" s="62">
        <f t="shared" si="4"/>
        <v>7517.333333333333</v>
      </c>
      <c r="F19" s="62">
        <f t="shared" si="4"/>
        <v>7517.333333333333</v>
      </c>
      <c r="G19" s="62">
        <f t="shared" si="4"/>
        <v>7517.333333333333</v>
      </c>
      <c r="H19" s="62">
        <f t="shared" si="4"/>
        <v>7517.333333333333</v>
      </c>
      <c r="I19" s="62">
        <f t="shared" si="4"/>
        <v>7517.333333333333</v>
      </c>
      <c r="J19" s="62">
        <f t="shared" si="4"/>
        <v>7517.333333333333</v>
      </c>
      <c r="K19" s="62">
        <f t="shared" si="4"/>
        <v>7517.333333333333</v>
      </c>
      <c r="L19" s="62">
        <f t="shared" si="4"/>
        <v>7517.333333333333</v>
      </c>
      <c r="M19" s="62">
        <f t="shared" si="4"/>
        <v>7517.333333333333</v>
      </c>
      <c r="N19" s="62">
        <f t="shared" si="4"/>
        <v>7517.333333333333</v>
      </c>
    </row>
    <row r="20" spans="1:14">
      <c r="A20" s="91" t="s">
        <v>295</v>
      </c>
      <c r="B20" s="179">
        <v>90208</v>
      </c>
      <c r="C20" s="93">
        <f>$B$20/12</f>
        <v>7517.333333333333</v>
      </c>
      <c r="D20" s="93">
        <f t="shared" ref="D20:N20" si="5">$B$20/12</f>
        <v>7517.333333333333</v>
      </c>
      <c r="E20" s="93">
        <f t="shared" si="5"/>
        <v>7517.333333333333</v>
      </c>
      <c r="F20" s="93">
        <f t="shared" si="5"/>
        <v>7517.333333333333</v>
      </c>
      <c r="G20" s="93">
        <f t="shared" si="5"/>
        <v>7517.333333333333</v>
      </c>
      <c r="H20" s="93">
        <f t="shared" si="5"/>
        <v>7517.333333333333</v>
      </c>
      <c r="I20" s="93">
        <f t="shared" si="5"/>
        <v>7517.333333333333</v>
      </c>
      <c r="J20" s="93">
        <f t="shared" si="5"/>
        <v>7517.333333333333</v>
      </c>
      <c r="K20" s="93">
        <f t="shared" si="5"/>
        <v>7517.333333333333</v>
      </c>
      <c r="L20" s="93">
        <f t="shared" si="5"/>
        <v>7517.333333333333</v>
      </c>
      <c r="M20" s="93">
        <f t="shared" si="5"/>
        <v>7517.333333333333</v>
      </c>
      <c r="N20" s="93">
        <f t="shared" si="5"/>
        <v>7517.333333333333</v>
      </c>
    </row>
    <row r="21" spans="1:14">
      <c r="A21" s="25" t="s">
        <v>176</v>
      </c>
      <c r="B21" s="62">
        <f>B22+B23</f>
        <v>27943</v>
      </c>
      <c r="C21" s="62">
        <f t="shared" ref="C21:N21" si="6">SUM(C22:C23)</f>
        <v>1712</v>
      </c>
      <c r="D21" s="62">
        <f t="shared" si="6"/>
        <v>1712</v>
      </c>
      <c r="E21" s="62">
        <f t="shared" si="6"/>
        <v>1712</v>
      </c>
      <c r="F21" s="62">
        <f t="shared" si="6"/>
        <v>1712</v>
      </c>
      <c r="G21" s="62">
        <f t="shared" si="6"/>
        <v>9111</v>
      </c>
      <c r="H21" s="62">
        <f t="shared" si="6"/>
        <v>1712</v>
      </c>
      <c r="I21" s="62">
        <f t="shared" si="6"/>
        <v>1712</v>
      </c>
      <c r="J21" s="62">
        <f t="shared" si="6"/>
        <v>1712</v>
      </c>
      <c r="K21" s="62">
        <f t="shared" si="6"/>
        <v>1712</v>
      </c>
      <c r="L21" s="62">
        <f t="shared" si="6"/>
        <v>1712</v>
      </c>
      <c r="M21" s="62">
        <f t="shared" si="6"/>
        <v>1712</v>
      </c>
      <c r="N21" s="62">
        <f t="shared" si="6"/>
        <v>1712</v>
      </c>
    </row>
    <row r="22" spans="1:14">
      <c r="A22" s="91" t="s">
        <v>177</v>
      </c>
      <c r="B22" s="179">
        <v>20544</v>
      </c>
      <c r="C22" s="93">
        <f>$B$22/12</f>
        <v>1712</v>
      </c>
      <c r="D22" s="93">
        <f t="shared" ref="D22:N22" si="7">$B$22/12</f>
        <v>1712</v>
      </c>
      <c r="E22" s="93">
        <f t="shared" si="7"/>
        <v>1712</v>
      </c>
      <c r="F22" s="93">
        <f t="shared" si="7"/>
        <v>1712</v>
      </c>
      <c r="G22" s="93">
        <f t="shared" si="7"/>
        <v>1712</v>
      </c>
      <c r="H22" s="93">
        <f t="shared" si="7"/>
        <v>1712</v>
      </c>
      <c r="I22" s="93">
        <f t="shared" si="7"/>
        <v>1712</v>
      </c>
      <c r="J22" s="93">
        <f t="shared" si="7"/>
        <v>1712</v>
      </c>
      <c r="K22" s="93">
        <f t="shared" si="7"/>
        <v>1712</v>
      </c>
      <c r="L22" s="93">
        <f t="shared" si="7"/>
        <v>1712</v>
      </c>
      <c r="M22" s="93">
        <f t="shared" si="7"/>
        <v>1712</v>
      </c>
      <c r="N22" s="93">
        <f t="shared" si="7"/>
        <v>1712</v>
      </c>
    </row>
    <row r="23" spans="1:14">
      <c r="A23" s="91" t="s">
        <v>518</v>
      </c>
      <c r="B23" s="179">
        <v>7399</v>
      </c>
      <c r="C23" s="93"/>
      <c r="D23" s="93"/>
      <c r="E23" s="93"/>
      <c r="F23" s="93"/>
      <c r="G23" s="93">
        <v>7399</v>
      </c>
      <c r="H23" s="93"/>
      <c r="I23" s="93"/>
      <c r="J23" s="93"/>
      <c r="K23" s="93"/>
      <c r="L23" s="93"/>
      <c r="M23" s="93"/>
      <c r="N23" s="93"/>
    </row>
    <row r="24" spans="1:14">
      <c r="A24" s="25" t="s">
        <v>178</v>
      </c>
      <c r="B24" s="62">
        <v>0</v>
      </c>
      <c r="C24" s="75">
        <f>$B$24/12</f>
        <v>0</v>
      </c>
      <c r="D24" s="75">
        <f t="shared" ref="D24:N24" si="8">$B$24/12</f>
        <v>0</v>
      </c>
      <c r="E24" s="75">
        <f t="shared" si="8"/>
        <v>0</v>
      </c>
      <c r="F24" s="75">
        <f t="shared" si="8"/>
        <v>0</v>
      </c>
      <c r="G24" s="75">
        <f t="shared" si="8"/>
        <v>0</v>
      </c>
      <c r="H24" s="75">
        <f t="shared" si="8"/>
        <v>0</v>
      </c>
      <c r="I24" s="75">
        <f t="shared" si="8"/>
        <v>0</v>
      </c>
      <c r="J24" s="75">
        <f t="shared" si="8"/>
        <v>0</v>
      </c>
      <c r="K24" s="75">
        <f t="shared" si="8"/>
        <v>0</v>
      </c>
      <c r="L24" s="75">
        <f t="shared" si="8"/>
        <v>0</v>
      </c>
      <c r="M24" s="75">
        <f t="shared" si="8"/>
        <v>0</v>
      </c>
      <c r="N24" s="75">
        <f t="shared" si="8"/>
        <v>0</v>
      </c>
    </row>
    <row r="25" spans="1:14">
      <c r="A25" s="88" t="s">
        <v>179</v>
      </c>
      <c r="B25" s="181"/>
      <c r="C25" s="182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</row>
    <row r="26" spans="1:14">
      <c r="A26" s="183" t="s">
        <v>180</v>
      </c>
      <c r="B26" s="42">
        <f>B21+B19+B12</f>
        <v>138103</v>
      </c>
      <c r="C26" s="42">
        <f t="shared" ref="C26:N26" si="9">C21+C19+C12</f>
        <v>9744.8133333333317</v>
      </c>
      <c r="D26" s="42">
        <f t="shared" si="9"/>
        <v>10878.053333333331</v>
      </c>
      <c r="E26" s="42">
        <f t="shared" si="9"/>
        <v>14617.933333333332</v>
      </c>
      <c r="F26" s="42">
        <f t="shared" si="9"/>
        <v>10878.053333333331</v>
      </c>
      <c r="G26" s="42">
        <f t="shared" si="9"/>
        <v>17143.813333333332</v>
      </c>
      <c r="H26" s="42">
        <f t="shared" si="9"/>
        <v>9488.3333333333321</v>
      </c>
      <c r="I26" s="42">
        <f t="shared" si="9"/>
        <v>10493.333333333332</v>
      </c>
      <c r="J26" s="42">
        <f t="shared" si="9"/>
        <v>10770.733333333332</v>
      </c>
      <c r="K26" s="42">
        <f t="shared" si="9"/>
        <v>13335.533333333333</v>
      </c>
      <c r="L26" s="42">
        <f t="shared" si="9"/>
        <v>11134.533333333333</v>
      </c>
      <c r="M26" s="42">
        <f t="shared" si="9"/>
        <v>9744.8133333333317</v>
      </c>
      <c r="N26" s="42">
        <f t="shared" si="9"/>
        <v>9873.0533333333315</v>
      </c>
    </row>
    <row r="27" spans="1:14">
      <c r="A27" s="184" t="s">
        <v>181</v>
      </c>
      <c r="B27" s="70"/>
      <c r="C27" s="185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</row>
    <row r="28" spans="1:14" ht="13.5" thickBot="1">
      <c r="A28" s="186" t="s">
        <v>182</v>
      </c>
      <c r="B28" s="187">
        <v>86039</v>
      </c>
      <c r="C28" s="188">
        <f>$B$28/12</f>
        <v>7169.916666666667</v>
      </c>
      <c r="D28" s="188">
        <f t="shared" ref="D28:N28" si="10">$B$28/12</f>
        <v>7169.916666666667</v>
      </c>
      <c r="E28" s="188">
        <f t="shared" si="10"/>
        <v>7169.916666666667</v>
      </c>
      <c r="F28" s="188">
        <f t="shared" si="10"/>
        <v>7169.916666666667</v>
      </c>
      <c r="G28" s="188">
        <f t="shared" si="10"/>
        <v>7169.916666666667</v>
      </c>
      <c r="H28" s="188">
        <f t="shared" si="10"/>
        <v>7169.916666666667</v>
      </c>
      <c r="I28" s="188">
        <f t="shared" si="10"/>
        <v>7169.916666666667</v>
      </c>
      <c r="J28" s="188">
        <f t="shared" si="10"/>
        <v>7169.916666666667</v>
      </c>
      <c r="K28" s="188">
        <f t="shared" si="10"/>
        <v>7169.916666666667</v>
      </c>
      <c r="L28" s="188">
        <f t="shared" si="10"/>
        <v>7169.916666666667</v>
      </c>
      <c r="M28" s="188">
        <f t="shared" si="10"/>
        <v>7169.916666666667</v>
      </c>
      <c r="N28" s="188">
        <f t="shared" si="10"/>
        <v>7169.916666666667</v>
      </c>
    </row>
    <row r="29" spans="1:14">
      <c r="A29" s="189" t="s">
        <v>183</v>
      </c>
      <c r="B29" s="190"/>
      <c r="C29" s="191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287"/>
    </row>
    <row r="30" spans="1:14" ht="13.5" thickBot="1">
      <c r="A30" s="194" t="s">
        <v>184</v>
      </c>
      <c r="B30" s="195">
        <f>SUM(B26,B28)</f>
        <v>224142</v>
      </c>
      <c r="C30" s="195">
        <f t="shared" ref="C30:N30" si="11">SUM(C26,C28)</f>
        <v>16914.73</v>
      </c>
      <c r="D30" s="195">
        <f t="shared" si="11"/>
        <v>18047.969999999998</v>
      </c>
      <c r="E30" s="195">
        <f t="shared" si="11"/>
        <v>21787.85</v>
      </c>
      <c r="F30" s="195">
        <f t="shared" si="11"/>
        <v>18047.969999999998</v>
      </c>
      <c r="G30" s="195">
        <f t="shared" si="11"/>
        <v>24313.73</v>
      </c>
      <c r="H30" s="195">
        <f t="shared" si="11"/>
        <v>16658.25</v>
      </c>
      <c r="I30" s="195">
        <f t="shared" si="11"/>
        <v>17663.25</v>
      </c>
      <c r="J30" s="195">
        <f t="shared" si="11"/>
        <v>17940.649999999998</v>
      </c>
      <c r="K30" s="195">
        <f t="shared" si="11"/>
        <v>20505.45</v>
      </c>
      <c r="L30" s="195">
        <f t="shared" si="11"/>
        <v>18304.45</v>
      </c>
      <c r="M30" s="195">
        <f t="shared" si="11"/>
        <v>16914.73</v>
      </c>
      <c r="N30" s="195">
        <f t="shared" si="11"/>
        <v>17042.969999999998</v>
      </c>
    </row>
    <row r="31" spans="1:14"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</row>
    <row r="32" spans="1:14"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</row>
    <row r="33" spans="1:14"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</row>
    <row r="34" spans="1:14"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</row>
    <row r="35" spans="1:14"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</row>
    <row r="36" spans="1:14"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</row>
    <row r="37" spans="1:14"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</row>
    <row r="38" spans="1:14"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</row>
    <row r="39" spans="1:14"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</row>
    <row r="40" spans="1:14"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</row>
    <row r="41" spans="1:14">
      <c r="A41" s="90"/>
      <c r="B41" s="197"/>
      <c r="C41" s="180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288"/>
    </row>
    <row r="42" spans="1:14">
      <c r="A42" s="92"/>
      <c r="B42" s="92">
        <v>2017</v>
      </c>
      <c r="C42" s="20" t="s">
        <v>157</v>
      </c>
      <c r="D42" s="20" t="s">
        <v>158</v>
      </c>
      <c r="E42" s="20" t="s">
        <v>159</v>
      </c>
      <c r="F42" s="20" t="s">
        <v>160</v>
      </c>
      <c r="G42" s="20" t="s">
        <v>161</v>
      </c>
      <c r="H42" s="20" t="s">
        <v>162</v>
      </c>
      <c r="I42" s="20" t="s">
        <v>163</v>
      </c>
      <c r="J42" s="20" t="s">
        <v>164</v>
      </c>
      <c r="K42" s="20" t="s">
        <v>165</v>
      </c>
      <c r="L42" s="20" t="s">
        <v>166</v>
      </c>
      <c r="M42" s="20" t="s">
        <v>185</v>
      </c>
      <c r="N42" s="20" t="s">
        <v>168</v>
      </c>
    </row>
    <row r="43" spans="1:14">
      <c r="A43" s="25" t="s">
        <v>186</v>
      </c>
      <c r="B43" s="91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</row>
    <row r="44" spans="1:14">
      <c r="A44" s="25" t="s">
        <v>187</v>
      </c>
      <c r="B44" s="62">
        <f>SUM(C44:N44)</f>
        <v>50530.999999999978</v>
      </c>
      <c r="C44" s="62">
        <f t="shared" ref="C44:N44" si="12">SUM(C45:C48)</f>
        <v>4210.9166666666661</v>
      </c>
      <c r="D44" s="62">
        <f t="shared" si="12"/>
        <v>4210.9166666666661</v>
      </c>
      <c r="E44" s="62">
        <f t="shared" si="12"/>
        <v>4210.9166666666661</v>
      </c>
      <c r="F44" s="62">
        <f t="shared" si="12"/>
        <v>4210.9166666666661</v>
      </c>
      <c r="G44" s="62">
        <f t="shared" si="12"/>
        <v>4210.9166666666661</v>
      </c>
      <c r="H44" s="62">
        <f t="shared" si="12"/>
        <v>4210.9166666666661</v>
      </c>
      <c r="I44" s="62">
        <f t="shared" si="12"/>
        <v>4210.9166666666661</v>
      </c>
      <c r="J44" s="62">
        <f t="shared" si="12"/>
        <v>4210.9166666666661</v>
      </c>
      <c r="K44" s="62">
        <f t="shared" si="12"/>
        <v>4210.9166666666661</v>
      </c>
      <c r="L44" s="62">
        <f t="shared" si="12"/>
        <v>4210.9166666666661</v>
      </c>
      <c r="M44" s="62">
        <f t="shared" si="12"/>
        <v>4210.9166666666661</v>
      </c>
      <c r="N44" s="62">
        <f t="shared" si="12"/>
        <v>4210.9166666666661</v>
      </c>
    </row>
    <row r="45" spans="1:14">
      <c r="A45" s="91" t="s">
        <v>188</v>
      </c>
      <c r="B45" s="41">
        <v>28082</v>
      </c>
      <c r="C45" s="93">
        <f>$B$45/12</f>
        <v>2340.1666666666665</v>
      </c>
      <c r="D45" s="93">
        <f t="shared" ref="D45:N45" si="13">$B$45/12</f>
        <v>2340.1666666666665</v>
      </c>
      <c r="E45" s="93">
        <f t="shared" si="13"/>
        <v>2340.1666666666665</v>
      </c>
      <c r="F45" s="93">
        <f t="shared" si="13"/>
        <v>2340.1666666666665</v>
      </c>
      <c r="G45" s="93">
        <f t="shared" si="13"/>
        <v>2340.1666666666665</v>
      </c>
      <c r="H45" s="93">
        <f t="shared" si="13"/>
        <v>2340.1666666666665</v>
      </c>
      <c r="I45" s="93">
        <f t="shared" si="13"/>
        <v>2340.1666666666665</v>
      </c>
      <c r="J45" s="93">
        <f t="shared" si="13"/>
        <v>2340.1666666666665</v>
      </c>
      <c r="K45" s="93">
        <f t="shared" si="13"/>
        <v>2340.1666666666665</v>
      </c>
      <c r="L45" s="93">
        <f t="shared" si="13"/>
        <v>2340.1666666666665</v>
      </c>
      <c r="M45" s="93">
        <f t="shared" si="13"/>
        <v>2340.1666666666665</v>
      </c>
      <c r="N45" s="93">
        <f t="shared" si="13"/>
        <v>2340.1666666666665</v>
      </c>
    </row>
    <row r="46" spans="1:14">
      <c r="A46" s="91" t="s">
        <v>189</v>
      </c>
      <c r="B46" s="41">
        <v>4732</v>
      </c>
      <c r="C46" s="93">
        <f>$B$46/12</f>
        <v>394.33333333333331</v>
      </c>
      <c r="D46" s="93">
        <f t="shared" ref="D46:N46" si="14">$B$46/12</f>
        <v>394.33333333333331</v>
      </c>
      <c r="E46" s="93">
        <f t="shared" si="14"/>
        <v>394.33333333333331</v>
      </c>
      <c r="F46" s="93">
        <f t="shared" si="14"/>
        <v>394.33333333333331</v>
      </c>
      <c r="G46" s="93">
        <f t="shared" si="14"/>
        <v>394.33333333333331</v>
      </c>
      <c r="H46" s="93">
        <f t="shared" si="14"/>
        <v>394.33333333333331</v>
      </c>
      <c r="I46" s="93">
        <f t="shared" si="14"/>
        <v>394.33333333333331</v>
      </c>
      <c r="J46" s="93">
        <f t="shared" si="14"/>
        <v>394.33333333333331</v>
      </c>
      <c r="K46" s="93">
        <f t="shared" si="14"/>
        <v>394.33333333333331</v>
      </c>
      <c r="L46" s="93">
        <f t="shared" si="14"/>
        <v>394.33333333333331</v>
      </c>
      <c r="M46" s="93">
        <f t="shared" si="14"/>
        <v>394.33333333333331</v>
      </c>
      <c r="N46" s="93">
        <f t="shared" si="14"/>
        <v>394.33333333333331</v>
      </c>
    </row>
    <row r="47" spans="1:14">
      <c r="A47" s="91" t="s">
        <v>190</v>
      </c>
      <c r="B47" s="41">
        <v>17038</v>
      </c>
      <c r="C47" s="93">
        <f>$B$47/12</f>
        <v>1419.8333333333333</v>
      </c>
      <c r="D47" s="93">
        <f t="shared" ref="D47:N47" si="15">$B$47/12</f>
        <v>1419.8333333333333</v>
      </c>
      <c r="E47" s="93">
        <f t="shared" si="15"/>
        <v>1419.8333333333333</v>
      </c>
      <c r="F47" s="93">
        <f t="shared" si="15"/>
        <v>1419.8333333333333</v>
      </c>
      <c r="G47" s="93">
        <f t="shared" si="15"/>
        <v>1419.8333333333333</v>
      </c>
      <c r="H47" s="93">
        <f t="shared" si="15"/>
        <v>1419.8333333333333</v>
      </c>
      <c r="I47" s="93">
        <f t="shared" si="15"/>
        <v>1419.8333333333333</v>
      </c>
      <c r="J47" s="93">
        <f t="shared" si="15"/>
        <v>1419.8333333333333</v>
      </c>
      <c r="K47" s="93">
        <f t="shared" si="15"/>
        <v>1419.8333333333333</v>
      </c>
      <c r="L47" s="93">
        <f t="shared" si="15"/>
        <v>1419.8333333333333</v>
      </c>
      <c r="M47" s="93">
        <f t="shared" si="15"/>
        <v>1419.8333333333333</v>
      </c>
      <c r="N47" s="93">
        <f t="shared" si="15"/>
        <v>1419.8333333333333</v>
      </c>
    </row>
    <row r="48" spans="1:14">
      <c r="A48" s="91" t="s">
        <v>191</v>
      </c>
      <c r="B48" s="41">
        <v>679</v>
      </c>
      <c r="C48" s="93">
        <f>$B$48/12</f>
        <v>56.583333333333336</v>
      </c>
      <c r="D48" s="93">
        <f t="shared" ref="D48:N48" si="16">$B$48/12</f>
        <v>56.583333333333336</v>
      </c>
      <c r="E48" s="93">
        <f t="shared" si="16"/>
        <v>56.583333333333336</v>
      </c>
      <c r="F48" s="93">
        <f t="shared" si="16"/>
        <v>56.583333333333336</v>
      </c>
      <c r="G48" s="93">
        <f t="shared" si="16"/>
        <v>56.583333333333336</v>
      </c>
      <c r="H48" s="93">
        <f t="shared" si="16"/>
        <v>56.583333333333336</v>
      </c>
      <c r="I48" s="93">
        <f t="shared" si="16"/>
        <v>56.583333333333336</v>
      </c>
      <c r="J48" s="93">
        <f>$B$48/12</f>
        <v>56.583333333333336</v>
      </c>
      <c r="K48" s="93">
        <f t="shared" si="16"/>
        <v>56.583333333333336</v>
      </c>
      <c r="L48" s="93">
        <f t="shared" si="16"/>
        <v>56.583333333333336</v>
      </c>
      <c r="M48" s="93">
        <f t="shared" si="16"/>
        <v>56.583333333333336</v>
      </c>
      <c r="N48" s="93">
        <f t="shared" si="16"/>
        <v>56.583333333333336</v>
      </c>
    </row>
    <row r="49" spans="1:15">
      <c r="A49" s="63" t="s">
        <v>192</v>
      </c>
      <c r="B49" s="62">
        <f t="shared" ref="B49:N49" si="17">SUM(B50:B51)</f>
        <v>21282</v>
      </c>
      <c r="C49" s="62">
        <f t="shared" si="17"/>
        <v>0</v>
      </c>
      <c r="D49" s="62">
        <f t="shared" si="17"/>
        <v>1005</v>
      </c>
      <c r="E49" s="62">
        <f t="shared" si="17"/>
        <v>0</v>
      </c>
      <c r="F49" s="62">
        <f t="shared" si="17"/>
        <v>1005</v>
      </c>
      <c r="G49" s="62">
        <f t="shared" si="17"/>
        <v>12330</v>
      </c>
      <c r="H49" s="62">
        <f t="shared" si="17"/>
        <v>4932</v>
      </c>
      <c r="I49" s="62">
        <f t="shared" si="17"/>
        <v>1005</v>
      </c>
      <c r="J49" s="62">
        <f t="shared" si="17"/>
        <v>0</v>
      </c>
      <c r="K49" s="62">
        <f t="shared" si="17"/>
        <v>0</v>
      </c>
      <c r="L49" s="62">
        <f t="shared" si="17"/>
        <v>1005</v>
      </c>
      <c r="M49" s="62">
        <f t="shared" si="17"/>
        <v>0</v>
      </c>
      <c r="N49" s="62">
        <f t="shared" si="17"/>
        <v>0</v>
      </c>
    </row>
    <row r="50" spans="1:15">
      <c r="A50" s="91" t="s">
        <v>193</v>
      </c>
      <c r="B50" s="179">
        <v>13883</v>
      </c>
      <c r="C50" s="93">
        <v>0</v>
      </c>
      <c r="D50" s="93">
        <v>1005</v>
      </c>
      <c r="E50" s="93">
        <v>0</v>
      </c>
      <c r="F50" s="93">
        <v>1005</v>
      </c>
      <c r="G50" s="93">
        <v>4931</v>
      </c>
      <c r="H50" s="93">
        <v>4932</v>
      </c>
      <c r="I50" s="93">
        <v>1005</v>
      </c>
      <c r="J50" s="93"/>
      <c r="K50" s="93"/>
      <c r="L50" s="93">
        <v>1005</v>
      </c>
      <c r="M50" s="93"/>
      <c r="N50" s="93"/>
    </row>
    <row r="51" spans="1:15">
      <c r="A51" s="91" t="s">
        <v>194</v>
      </c>
      <c r="B51" s="179">
        <v>7399</v>
      </c>
      <c r="C51" s="93">
        <v>0</v>
      </c>
      <c r="D51" s="93">
        <v>0</v>
      </c>
      <c r="E51" s="93">
        <v>0</v>
      </c>
      <c r="F51" s="93">
        <v>0</v>
      </c>
      <c r="G51" s="93">
        <v>7399</v>
      </c>
      <c r="H51" s="93">
        <v>0</v>
      </c>
      <c r="I51" s="93">
        <v>0</v>
      </c>
      <c r="J51" s="93">
        <v>0</v>
      </c>
      <c r="K51" s="93"/>
      <c r="L51" s="93"/>
      <c r="M51" s="93"/>
      <c r="N51" s="93"/>
      <c r="O51" s="267"/>
    </row>
    <row r="52" spans="1:15">
      <c r="A52" s="63" t="s">
        <v>16</v>
      </c>
      <c r="B52" s="62">
        <v>500</v>
      </c>
      <c r="C52" s="93"/>
      <c r="D52" s="93"/>
      <c r="E52" s="93">
        <v>500</v>
      </c>
      <c r="F52" s="93"/>
      <c r="G52" s="93"/>
      <c r="H52" s="93"/>
      <c r="I52" s="93"/>
      <c r="J52" s="93"/>
      <c r="K52" s="93"/>
      <c r="L52" s="93"/>
      <c r="M52" s="93"/>
      <c r="N52" s="93"/>
    </row>
    <row r="53" spans="1:15">
      <c r="A53" s="63" t="s">
        <v>17</v>
      </c>
      <c r="B53" s="62">
        <f>SUM(C53:N53)</f>
        <v>77803.999999999985</v>
      </c>
      <c r="C53" s="62">
        <f>SUM(C54:C56)</f>
        <v>6483.6666666666661</v>
      </c>
      <c r="D53" s="62">
        <f t="shared" ref="D53:N53" si="18">SUM(D54:D56)</f>
        <v>6483.6666666666661</v>
      </c>
      <c r="E53" s="62">
        <f t="shared" si="18"/>
        <v>6483.6666666666661</v>
      </c>
      <c r="F53" s="62">
        <f t="shared" si="18"/>
        <v>6483.6666666666661</v>
      </c>
      <c r="G53" s="62">
        <f t="shared" si="18"/>
        <v>6483.6666666666661</v>
      </c>
      <c r="H53" s="62">
        <f t="shared" si="18"/>
        <v>6483.6666666666661</v>
      </c>
      <c r="I53" s="62">
        <f t="shared" si="18"/>
        <v>6483.6666666666661</v>
      </c>
      <c r="J53" s="62">
        <f t="shared" si="18"/>
        <v>6483.6666666666661</v>
      </c>
      <c r="K53" s="62">
        <f t="shared" si="18"/>
        <v>6483.6666666666661</v>
      </c>
      <c r="L53" s="62">
        <f t="shared" si="18"/>
        <v>6483.6666666666661</v>
      </c>
      <c r="M53" s="62">
        <f t="shared" si="18"/>
        <v>6483.6666666666661</v>
      </c>
      <c r="N53" s="62">
        <f t="shared" si="18"/>
        <v>6483.6666666666661</v>
      </c>
    </row>
    <row r="54" spans="1:15">
      <c r="A54" s="18" t="s">
        <v>195</v>
      </c>
      <c r="B54" s="179">
        <v>8291</v>
      </c>
      <c r="C54" s="93">
        <f>$B$54/12</f>
        <v>690.91666666666663</v>
      </c>
      <c r="D54" s="93">
        <f t="shared" ref="D54:N54" si="19">$B$54/12</f>
        <v>690.91666666666663</v>
      </c>
      <c r="E54" s="93">
        <f t="shared" si="19"/>
        <v>690.91666666666663</v>
      </c>
      <c r="F54" s="93">
        <f t="shared" si="19"/>
        <v>690.91666666666663</v>
      </c>
      <c r="G54" s="93">
        <f t="shared" si="19"/>
        <v>690.91666666666663</v>
      </c>
      <c r="H54" s="93">
        <f t="shared" si="19"/>
        <v>690.91666666666663</v>
      </c>
      <c r="I54" s="93">
        <f t="shared" si="19"/>
        <v>690.91666666666663</v>
      </c>
      <c r="J54" s="93">
        <f t="shared" si="19"/>
        <v>690.91666666666663</v>
      </c>
      <c r="K54" s="93">
        <f t="shared" si="19"/>
        <v>690.91666666666663</v>
      </c>
      <c r="L54" s="93">
        <f t="shared" si="19"/>
        <v>690.91666666666663</v>
      </c>
      <c r="M54" s="93">
        <f t="shared" si="19"/>
        <v>690.91666666666663</v>
      </c>
      <c r="N54" s="93">
        <f t="shared" si="19"/>
        <v>690.91666666666663</v>
      </c>
    </row>
    <row r="55" spans="1:15">
      <c r="A55" s="91" t="s">
        <v>434</v>
      </c>
      <c r="B55" s="179">
        <v>2234</v>
      </c>
      <c r="C55" s="93">
        <f>$B$55/12</f>
        <v>186.16666666666666</v>
      </c>
      <c r="D55" s="93">
        <f t="shared" ref="D55:N55" si="20">$B$55/12</f>
        <v>186.16666666666666</v>
      </c>
      <c r="E55" s="93">
        <f t="shared" si="20"/>
        <v>186.16666666666666</v>
      </c>
      <c r="F55" s="93">
        <f t="shared" si="20"/>
        <v>186.16666666666666</v>
      </c>
      <c r="G55" s="93">
        <f t="shared" si="20"/>
        <v>186.16666666666666</v>
      </c>
      <c r="H55" s="93">
        <f t="shared" si="20"/>
        <v>186.16666666666666</v>
      </c>
      <c r="I55" s="93">
        <f t="shared" si="20"/>
        <v>186.16666666666666</v>
      </c>
      <c r="J55" s="93">
        <f t="shared" si="20"/>
        <v>186.16666666666666</v>
      </c>
      <c r="K55" s="93">
        <f t="shared" si="20"/>
        <v>186.16666666666666</v>
      </c>
      <c r="L55" s="93">
        <f t="shared" si="20"/>
        <v>186.16666666666666</v>
      </c>
      <c r="M55" s="93">
        <f t="shared" si="20"/>
        <v>186.16666666666666</v>
      </c>
      <c r="N55" s="93">
        <f t="shared" si="20"/>
        <v>186.16666666666666</v>
      </c>
    </row>
    <row r="56" spans="1:15">
      <c r="A56" s="91" t="s">
        <v>435</v>
      </c>
      <c r="B56" s="179">
        <v>67279</v>
      </c>
      <c r="C56" s="93">
        <f>$B$56/12</f>
        <v>5606.583333333333</v>
      </c>
      <c r="D56" s="93">
        <f t="shared" ref="D56:N56" si="21">$B$56/12</f>
        <v>5606.583333333333</v>
      </c>
      <c r="E56" s="93">
        <f t="shared" si="21"/>
        <v>5606.583333333333</v>
      </c>
      <c r="F56" s="93">
        <f t="shared" si="21"/>
        <v>5606.583333333333</v>
      </c>
      <c r="G56" s="93">
        <f t="shared" si="21"/>
        <v>5606.583333333333</v>
      </c>
      <c r="H56" s="93">
        <f t="shared" si="21"/>
        <v>5606.583333333333</v>
      </c>
      <c r="I56" s="93">
        <f t="shared" si="21"/>
        <v>5606.583333333333</v>
      </c>
      <c r="J56" s="93">
        <f t="shared" si="21"/>
        <v>5606.583333333333</v>
      </c>
      <c r="K56" s="93">
        <f t="shared" si="21"/>
        <v>5606.583333333333</v>
      </c>
      <c r="L56" s="93">
        <f t="shared" si="21"/>
        <v>5606.583333333333</v>
      </c>
      <c r="M56" s="93">
        <f t="shared" si="21"/>
        <v>5606.583333333333</v>
      </c>
      <c r="N56" s="93">
        <f t="shared" si="21"/>
        <v>5606.583333333333</v>
      </c>
    </row>
    <row r="57" spans="1:15">
      <c r="A57" s="63" t="s">
        <v>489</v>
      </c>
      <c r="B57" s="62">
        <v>0</v>
      </c>
      <c r="C57" s="93"/>
      <c r="D57" s="75">
        <v>0</v>
      </c>
      <c r="E57" s="75"/>
      <c r="F57" s="75">
        <v>0</v>
      </c>
      <c r="G57" s="75"/>
      <c r="H57" s="75"/>
      <c r="I57" s="75">
        <v>0</v>
      </c>
      <c r="J57" s="75"/>
      <c r="K57" s="75">
        <v>0</v>
      </c>
      <c r="L57" s="75"/>
      <c r="M57" s="75"/>
      <c r="N57" s="75"/>
    </row>
    <row r="58" spans="1:15">
      <c r="A58" s="25" t="s">
        <v>236</v>
      </c>
      <c r="B58" s="62">
        <v>71110</v>
      </c>
      <c r="C58" s="93">
        <f>$B$58/12</f>
        <v>5925.833333333333</v>
      </c>
      <c r="D58" s="93">
        <f t="shared" ref="D58:N58" si="22">$B$58/12</f>
        <v>5925.833333333333</v>
      </c>
      <c r="E58" s="93">
        <f t="shared" si="22"/>
        <v>5925.833333333333</v>
      </c>
      <c r="F58" s="93">
        <f t="shared" si="22"/>
        <v>5925.833333333333</v>
      </c>
      <c r="G58" s="93">
        <f t="shared" si="22"/>
        <v>5925.833333333333</v>
      </c>
      <c r="H58" s="93">
        <f t="shared" si="22"/>
        <v>5925.833333333333</v>
      </c>
      <c r="I58" s="93">
        <f t="shared" si="22"/>
        <v>5925.833333333333</v>
      </c>
      <c r="J58" s="93">
        <f t="shared" si="22"/>
        <v>5925.833333333333</v>
      </c>
      <c r="K58" s="93">
        <f t="shared" si="22"/>
        <v>5925.833333333333</v>
      </c>
      <c r="L58" s="93">
        <f t="shared" si="22"/>
        <v>5925.833333333333</v>
      </c>
      <c r="M58" s="93">
        <f t="shared" si="22"/>
        <v>5925.833333333333</v>
      </c>
      <c r="N58" s="93">
        <f t="shared" si="22"/>
        <v>5925.833333333333</v>
      </c>
    </row>
    <row r="59" spans="1:15">
      <c r="A59" s="25" t="s">
        <v>368</v>
      </c>
      <c r="B59" s="62">
        <v>2915</v>
      </c>
      <c r="C59" s="93">
        <v>2915</v>
      </c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</row>
    <row r="60" spans="1:15">
      <c r="A60" s="25" t="s">
        <v>490</v>
      </c>
      <c r="B60" s="179">
        <f>SUM(C60:N60)</f>
        <v>0</v>
      </c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</row>
    <row r="61" spans="1:15" ht="13.5" thickBot="1">
      <c r="A61" s="200" t="s">
        <v>196</v>
      </c>
      <c r="B61" s="42">
        <f>SUM(B44,B49,B52,B53,B57,B58,B59)</f>
        <v>224141.99999999994</v>
      </c>
      <c r="C61" s="42">
        <f>SUM(C44,C49,C52,C53,C57,C58,C59)</f>
        <v>19535.416666666664</v>
      </c>
      <c r="D61" s="42">
        <f t="shared" ref="D61:N61" si="23">SUM(D44,D49,D52,D53,D57,D58)</f>
        <v>17625.416666666664</v>
      </c>
      <c r="E61" s="42">
        <f t="shared" si="23"/>
        <v>17120.416666666664</v>
      </c>
      <c r="F61" s="42">
        <f t="shared" si="23"/>
        <v>17625.416666666664</v>
      </c>
      <c r="G61" s="42">
        <f t="shared" si="23"/>
        <v>28950.416666666661</v>
      </c>
      <c r="H61" s="42">
        <f t="shared" si="23"/>
        <v>21552.416666666664</v>
      </c>
      <c r="I61" s="42">
        <f t="shared" si="23"/>
        <v>17625.416666666664</v>
      </c>
      <c r="J61" s="42">
        <f t="shared" si="23"/>
        <v>16620.416666666664</v>
      </c>
      <c r="K61" s="42">
        <f t="shared" si="23"/>
        <v>16620.416666666664</v>
      </c>
      <c r="L61" s="42">
        <f t="shared" si="23"/>
        <v>17625.416666666664</v>
      </c>
      <c r="M61" s="42">
        <f t="shared" si="23"/>
        <v>16620.416666666664</v>
      </c>
      <c r="N61" s="42">
        <f t="shared" si="23"/>
        <v>16620.416666666664</v>
      </c>
    </row>
    <row r="62" spans="1:15">
      <c r="A62" s="177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</row>
    <row r="63" spans="1:15">
      <c r="A63" s="201" t="s">
        <v>491</v>
      </c>
      <c r="B63" s="202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</row>
    <row r="64" spans="1:15">
      <c r="A64" s="28" t="s">
        <v>197</v>
      </c>
      <c r="B64" s="203">
        <f t="shared" ref="B64:N64" si="24">(B30-B61)</f>
        <v>5.8207660913467407E-11</v>
      </c>
      <c r="C64" s="203">
        <f t="shared" si="24"/>
        <v>-2620.6866666666647</v>
      </c>
      <c r="D64" s="203">
        <f t="shared" si="24"/>
        <v>422.55333333333328</v>
      </c>
      <c r="E64" s="203">
        <f t="shared" si="24"/>
        <v>4667.4333333333343</v>
      </c>
      <c r="F64" s="203">
        <f t="shared" si="24"/>
        <v>422.55333333333328</v>
      </c>
      <c r="G64" s="203">
        <f t="shared" si="24"/>
        <v>-4636.686666666661</v>
      </c>
      <c r="H64" s="203">
        <f t="shared" si="24"/>
        <v>-4894.1666666666642</v>
      </c>
      <c r="I64" s="203">
        <f t="shared" si="24"/>
        <v>37.833333333335759</v>
      </c>
      <c r="J64" s="203">
        <f t="shared" si="24"/>
        <v>1320.2333333333336</v>
      </c>
      <c r="K64" s="203">
        <f t="shared" si="24"/>
        <v>3885.0333333333365</v>
      </c>
      <c r="L64" s="203">
        <f t="shared" si="24"/>
        <v>679.03333333333649</v>
      </c>
      <c r="M64" s="203">
        <f t="shared" si="24"/>
        <v>294.31333333333532</v>
      </c>
      <c r="N64" s="203">
        <f t="shared" si="24"/>
        <v>422.55333333333328</v>
      </c>
    </row>
    <row r="65" spans="1:14">
      <c r="A65" s="1" t="s">
        <v>198</v>
      </c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</row>
    <row r="66" spans="1:14">
      <c r="A66" s="9" t="s">
        <v>199</v>
      </c>
      <c r="B66" s="3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</row>
    <row r="67" spans="1:14">
      <c r="A67" s="201" t="s">
        <v>492</v>
      </c>
      <c r="B67" s="90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</row>
    <row r="68" spans="1:14">
      <c r="A68" s="28" t="s">
        <v>200</v>
      </c>
      <c r="B68" s="65">
        <v>0</v>
      </c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</row>
    <row r="69" spans="1:14">
      <c r="A69" s="32" t="s">
        <v>201</v>
      </c>
      <c r="B69" s="33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</row>
    <row r="70" spans="1:14">
      <c r="A70" s="204" t="s">
        <v>202</v>
      </c>
      <c r="B70" s="33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</row>
    <row r="71" spans="1:14" ht="13.5" thickBot="1">
      <c r="A71" s="205" t="s">
        <v>493</v>
      </c>
      <c r="B71" s="206">
        <v>0</v>
      </c>
      <c r="C71" s="206"/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</row>
    <row r="72" spans="1:14">
      <c r="A72" s="11" t="s">
        <v>494</v>
      </c>
      <c r="B72" s="193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</row>
    <row r="73" spans="1:14">
      <c r="A73" s="134" t="s">
        <v>203</v>
      </c>
      <c r="B73" s="164"/>
      <c r="C73" s="199"/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</row>
    <row r="74" spans="1:14" ht="13.5" thickBot="1">
      <c r="A74" s="207" t="s">
        <v>204</v>
      </c>
      <c r="B74" s="47">
        <v>0</v>
      </c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</row>
    <row r="75" spans="1:14"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</row>
    <row r="76" spans="1:14"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</row>
  </sheetData>
  <mergeCells count="2">
    <mergeCell ref="B3:M3"/>
    <mergeCell ref="A6:N6"/>
  </mergeCells>
  <phoneticPr fontId="5" type="noConversion"/>
  <pageMargins left="0.75" right="0.75" top="1" bottom="1" header="0.5" footer="0.5"/>
  <pageSetup paperSize="9" scale="83" orientation="landscape" r:id="rId1"/>
  <headerFooter alignWithMargins="0"/>
  <rowBreaks count="1" manualBreakCount="1">
    <brk id="3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FF00"/>
  </sheetPr>
  <dimension ref="A1:R130"/>
  <sheetViews>
    <sheetView tabSelected="1" view="pageBreakPreview" zoomScaleSheetLayoutView="100" workbookViewId="0">
      <selection activeCell="G32" sqref="G32"/>
    </sheetView>
  </sheetViews>
  <sheetFormatPr defaultRowHeight="11.25"/>
  <cols>
    <col min="1" max="1" width="4.28515625" style="225" customWidth="1"/>
    <col min="2" max="2" width="31.140625" style="225" customWidth="1"/>
    <col min="3" max="5" width="10" style="225" customWidth="1"/>
    <col min="6" max="6" width="10.28515625" style="225" customWidth="1"/>
    <col min="7" max="7" width="10.5703125" style="225" bestFit="1" customWidth="1"/>
    <col min="8" max="8" width="9" style="225" customWidth="1"/>
    <col min="9" max="9" width="9.7109375" style="225" customWidth="1"/>
    <col min="10" max="12" width="9.140625" style="225"/>
    <col min="13" max="13" width="12.28515625" style="225" customWidth="1"/>
    <col min="14" max="14" width="11" style="225" customWidth="1"/>
    <col min="15" max="15" width="11.7109375" style="225" customWidth="1"/>
    <col min="16" max="16384" width="9.140625" style="210"/>
  </cols>
  <sheetData>
    <row r="1" spans="1:18" s="209" customFormat="1" ht="12" thickBot="1">
      <c r="A1" s="208"/>
      <c r="B1" s="208"/>
      <c r="C1" s="576" t="s">
        <v>519</v>
      </c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</row>
    <row r="2" spans="1:18" ht="12" thickBot="1">
      <c r="A2" s="577" t="s">
        <v>390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</row>
    <row r="3" spans="1:18" s="209" customFormat="1" ht="12" thickBot="1">
      <c r="O3" s="209" t="s">
        <v>362</v>
      </c>
    </row>
    <row r="4" spans="1:18" s="211" customFormat="1">
      <c r="A4" s="569" t="s">
        <v>205</v>
      </c>
      <c r="B4" s="568"/>
      <c r="C4" s="566" t="s">
        <v>206</v>
      </c>
      <c r="D4" s="567"/>
      <c r="E4" s="567"/>
      <c r="F4" s="568"/>
      <c r="G4" s="579" t="s">
        <v>207</v>
      </c>
      <c r="H4" s="579"/>
      <c r="I4" s="579"/>
      <c r="J4" s="579"/>
      <c r="K4" s="579"/>
      <c r="L4" s="579"/>
      <c r="M4" s="579"/>
      <c r="N4" s="579"/>
      <c r="O4" s="579"/>
    </row>
    <row r="5" spans="1:18" s="211" customFormat="1" ht="21" customHeight="1">
      <c r="A5" s="570"/>
      <c r="B5" s="571"/>
      <c r="C5" s="574" t="s">
        <v>254</v>
      </c>
      <c r="D5" s="212"/>
      <c r="E5" s="212"/>
      <c r="F5" s="560" t="s">
        <v>363</v>
      </c>
      <c r="G5" s="235" t="s">
        <v>209</v>
      </c>
      <c r="H5" s="562" t="s">
        <v>210</v>
      </c>
      <c r="I5" s="562"/>
      <c r="J5" s="562" t="s">
        <v>211</v>
      </c>
      <c r="K5" s="562"/>
      <c r="L5" s="562"/>
      <c r="M5" s="563"/>
      <c r="N5" s="563"/>
      <c r="O5" s="564" t="s">
        <v>283</v>
      </c>
      <c r="P5" s="556"/>
      <c r="Q5" s="557"/>
      <c r="R5" s="557"/>
    </row>
    <row r="6" spans="1:18" s="211" customFormat="1" ht="46.5" customHeight="1" thickBot="1">
      <c r="A6" s="572"/>
      <c r="B6" s="573"/>
      <c r="C6" s="575"/>
      <c r="D6" s="213" t="s">
        <v>260</v>
      </c>
      <c r="E6" s="236" t="s">
        <v>259</v>
      </c>
      <c r="F6" s="561"/>
      <c r="G6" s="214" t="s">
        <v>212</v>
      </c>
      <c r="H6" s="214" t="s">
        <v>213</v>
      </c>
      <c r="I6" s="214" t="s">
        <v>214</v>
      </c>
      <c r="J6" s="215" t="s">
        <v>394</v>
      </c>
      <c r="K6" s="215" t="s">
        <v>263</v>
      </c>
      <c r="L6" s="215" t="s">
        <v>261</v>
      </c>
      <c r="M6" s="215" t="s">
        <v>370</v>
      </c>
      <c r="N6" s="215" t="s">
        <v>395</v>
      </c>
      <c r="O6" s="565"/>
      <c r="P6" s="556"/>
      <c r="Q6" s="557"/>
      <c r="R6" s="557"/>
    </row>
    <row r="7" spans="1:18" ht="12" thickTop="1">
      <c r="A7" s="216" t="s">
        <v>215</v>
      </c>
      <c r="B7" s="217" t="s">
        <v>238</v>
      </c>
      <c r="C7" s="218">
        <f>11102+538+1000</f>
        <v>12640</v>
      </c>
      <c r="D7" s="219">
        <v>500</v>
      </c>
      <c r="E7" s="225">
        <v>62605</v>
      </c>
      <c r="F7" s="242">
        <v>0</v>
      </c>
      <c r="G7" s="220">
        <f>428+538+1000+605</f>
        <v>2571</v>
      </c>
      <c r="H7" s="220"/>
      <c r="I7" s="220"/>
      <c r="J7" s="220"/>
      <c r="K7" s="220"/>
      <c r="L7" s="220">
        <v>150</v>
      </c>
      <c r="M7" s="220">
        <v>70091</v>
      </c>
      <c r="N7" s="220"/>
      <c r="O7" s="238">
        <f>SUM(C7:F7)-SUM(G7:N7)</f>
        <v>2933</v>
      </c>
      <c r="P7" s="558"/>
      <c r="Q7" s="559"/>
      <c r="R7" s="559"/>
    </row>
    <row r="8" spans="1:18" s="334" customFormat="1">
      <c r="A8" s="326"/>
      <c r="B8" s="327" t="s">
        <v>391</v>
      </c>
      <c r="C8" s="328"/>
      <c r="D8" s="329">
        <v>2915</v>
      </c>
      <c r="E8" s="225"/>
      <c r="F8" s="330"/>
      <c r="G8" s="331"/>
      <c r="H8" s="331"/>
      <c r="I8" s="331"/>
      <c r="J8" s="331"/>
      <c r="K8" s="331"/>
      <c r="L8" s="331"/>
      <c r="M8" s="331">
        <v>2915</v>
      </c>
      <c r="N8" s="331"/>
      <c r="O8" s="238"/>
      <c r="P8" s="209"/>
    </row>
    <row r="9" spans="1:18">
      <c r="A9" s="326" t="s">
        <v>216</v>
      </c>
      <c r="B9" s="327" t="s">
        <v>253</v>
      </c>
      <c r="C9" s="328"/>
      <c r="D9" s="329">
        <v>7899</v>
      </c>
      <c r="F9" s="330">
        <v>0</v>
      </c>
      <c r="G9" s="331">
        <f>5000+3075</f>
        <v>8075</v>
      </c>
      <c r="H9" s="331">
        <v>0</v>
      </c>
      <c r="I9" s="331"/>
      <c r="J9" s="331"/>
      <c r="K9" s="331"/>
      <c r="L9" s="331"/>
      <c r="M9" s="331">
        <v>0</v>
      </c>
      <c r="N9" s="331"/>
      <c r="O9" s="238">
        <f>SUM(C9:F9)-SUM(G9:N9)</f>
        <v>-176</v>
      </c>
      <c r="P9" s="209"/>
    </row>
    <row r="10" spans="1:18" s="334" customFormat="1">
      <c r="A10" s="326"/>
      <c r="B10" s="327" t="s">
        <v>392</v>
      </c>
      <c r="C10" s="328"/>
      <c r="D10" s="329">
        <v>258</v>
      </c>
      <c r="E10" s="225"/>
      <c r="F10" s="330"/>
      <c r="G10" s="331"/>
      <c r="H10" s="331"/>
      <c r="I10" s="331"/>
      <c r="J10" s="331"/>
      <c r="K10" s="331"/>
      <c r="L10" s="331"/>
      <c r="M10" s="331"/>
      <c r="N10" s="331"/>
      <c r="O10" s="238">
        <v>258</v>
      </c>
      <c r="P10" s="209"/>
    </row>
    <row r="11" spans="1:18" s="334" customFormat="1">
      <c r="A11" s="326"/>
      <c r="B11" s="327" t="s">
        <v>393</v>
      </c>
      <c r="C11" s="328"/>
      <c r="D11" s="329">
        <v>134</v>
      </c>
      <c r="E11" s="225"/>
      <c r="F11" s="330"/>
      <c r="G11" s="331"/>
      <c r="H11" s="331"/>
      <c r="I11" s="331"/>
      <c r="J11" s="331"/>
      <c r="K11" s="331"/>
      <c r="L11" s="331"/>
      <c r="M11" s="331"/>
      <c r="N11" s="331"/>
      <c r="O11" s="238">
        <v>134</v>
      </c>
      <c r="P11" s="209"/>
    </row>
    <row r="12" spans="1:18">
      <c r="A12" s="221" t="s">
        <v>217</v>
      </c>
      <c r="B12" s="222" t="s">
        <v>239</v>
      </c>
      <c r="C12" s="223">
        <f>1521+83+18</f>
        <v>1622</v>
      </c>
      <c r="D12" s="224"/>
      <c r="F12" s="243"/>
      <c r="G12" s="225">
        <f>1811+83+19</f>
        <v>1913</v>
      </c>
      <c r="J12" s="225">
        <v>81</v>
      </c>
      <c r="O12" s="238">
        <f>SUM(C12:F12)-SUM(G12:N12)</f>
        <v>-372</v>
      </c>
    </row>
    <row r="13" spans="1:18">
      <c r="A13" s="221" t="s">
        <v>218</v>
      </c>
      <c r="B13" s="222" t="s">
        <v>240</v>
      </c>
      <c r="C13" s="223">
        <v>523</v>
      </c>
      <c r="D13" s="224"/>
      <c r="E13" s="225">
        <v>5335</v>
      </c>
      <c r="F13" s="243"/>
      <c r="J13" s="225">
        <v>0</v>
      </c>
      <c r="O13" s="238">
        <f t="shared" ref="O13:O20" si="0">SUM(C13:F13)- SUM(G13:N13)</f>
        <v>5858</v>
      </c>
    </row>
    <row r="14" spans="1:18">
      <c r="A14" s="221" t="s">
        <v>219</v>
      </c>
      <c r="B14" s="222" t="s">
        <v>241</v>
      </c>
      <c r="C14" s="223">
        <v>50</v>
      </c>
      <c r="D14" s="224"/>
      <c r="F14" s="243"/>
      <c r="O14" s="238">
        <f t="shared" si="0"/>
        <v>50</v>
      </c>
    </row>
    <row r="15" spans="1:18">
      <c r="A15" s="221" t="s">
        <v>220</v>
      </c>
      <c r="B15" s="222" t="s">
        <v>242</v>
      </c>
      <c r="C15" s="223">
        <v>1473</v>
      </c>
      <c r="D15" s="224"/>
      <c r="F15" s="243">
        <v>9863</v>
      </c>
      <c r="G15" s="225">
        <v>1473</v>
      </c>
      <c r="M15" s="225">
        <v>9863</v>
      </c>
      <c r="O15" s="238">
        <f t="shared" si="0"/>
        <v>0</v>
      </c>
    </row>
    <row r="16" spans="1:18">
      <c r="A16" s="221" t="s">
        <v>221</v>
      </c>
      <c r="B16" s="222" t="s">
        <v>243</v>
      </c>
      <c r="C16" s="223">
        <v>456</v>
      </c>
      <c r="D16" s="224"/>
      <c r="F16" s="243"/>
      <c r="O16" s="238">
        <f t="shared" si="0"/>
        <v>456</v>
      </c>
    </row>
    <row r="17" spans="1:15">
      <c r="A17" s="221" t="s">
        <v>222</v>
      </c>
      <c r="B17" s="222" t="s">
        <v>244</v>
      </c>
      <c r="C17" s="223">
        <v>2898</v>
      </c>
      <c r="D17" s="224"/>
      <c r="F17" s="243">
        <v>0</v>
      </c>
      <c r="G17" s="225">
        <v>4096</v>
      </c>
      <c r="O17" s="238">
        <f t="shared" si="0"/>
        <v>-1198</v>
      </c>
    </row>
    <row r="18" spans="1:15">
      <c r="A18" s="221" t="s">
        <v>223</v>
      </c>
      <c r="B18" s="222" t="s">
        <v>245</v>
      </c>
      <c r="C18" s="223">
        <f>3816+83+18</f>
        <v>3917</v>
      </c>
      <c r="D18" s="224"/>
      <c r="F18" s="243"/>
      <c r="G18" s="225">
        <f>4248+28+83+18</f>
        <v>4377</v>
      </c>
      <c r="J18" s="225">
        <v>0</v>
      </c>
      <c r="O18" s="238">
        <f t="shared" si="0"/>
        <v>-460</v>
      </c>
    </row>
    <row r="19" spans="1:15">
      <c r="A19" s="221" t="s">
        <v>224</v>
      </c>
      <c r="B19" s="222" t="s">
        <v>246</v>
      </c>
      <c r="C19" s="223">
        <v>222</v>
      </c>
      <c r="D19" s="224"/>
      <c r="F19" s="243"/>
      <c r="O19" s="238">
        <f t="shared" si="0"/>
        <v>222</v>
      </c>
    </row>
    <row r="20" spans="1:15">
      <c r="A20" s="221" t="s">
        <v>225</v>
      </c>
      <c r="B20" s="222" t="s">
        <v>247</v>
      </c>
      <c r="C20" s="223">
        <v>309</v>
      </c>
      <c r="D20" s="224"/>
      <c r="F20" s="243">
        <v>0</v>
      </c>
      <c r="H20" s="225">
        <v>8</v>
      </c>
      <c r="O20" s="238">
        <f t="shared" si="0"/>
        <v>301</v>
      </c>
    </row>
    <row r="21" spans="1:15">
      <c r="A21" s="221"/>
      <c r="B21" s="222" t="s">
        <v>373</v>
      </c>
      <c r="C21" s="223">
        <v>41</v>
      </c>
      <c r="D21" s="224"/>
      <c r="F21" s="243"/>
      <c r="O21" s="238">
        <v>41</v>
      </c>
    </row>
    <row r="22" spans="1:15">
      <c r="A22" s="221"/>
      <c r="B22" s="222" t="s">
        <v>396</v>
      </c>
      <c r="C22" s="223">
        <f>1594+82+19</f>
        <v>1695</v>
      </c>
      <c r="D22" s="224">
        <v>0</v>
      </c>
      <c r="F22" s="243"/>
      <c r="G22" s="225">
        <f>82+19</f>
        <v>101</v>
      </c>
      <c r="O22" s="238">
        <v>1594</v>
      </c>
    </row>
    <row r="23" spans="1:15">
      <c r="A23" s="221" t="s">
        <v>226</v>
      </c>
      <c r="B23" s="222" t="s">
        <v>249</v>
      </c>
      <c r="C23" s="223">
        <v>426</v>
      </c>
      <c r="D23" s="224"/>
      <c r="F23" s="243">
        <v>0</v>
      </c>
      <c r="O23" s="238">
        <f>SUM(C23:F23)- SUM(G23:N23)</f>
        <v>426</v>
      </c>
    </row>
    <row r="24" spans="1:15">
      <c r="A24" s="221" t="s">
        <v>227</v>
      </c>
      <c r="B24" s="222" t="s">
        <v>250</v>
      </c>
      <c r="C24" s="223">
        <f>3110+83+19</f>
        <v>3212</v>
      </c>
      <c r="D24" s="224"/>
      <c r="F24" s="243"/>
      <c r="G24" s="225">
        <f>1200+83+19</f>
        <v>1302</v>
      </c>
      <c r="J24" s="225">
        <v>597</v>
      </c>
      <c r="O24" s="238">
        <f>SUM(C24:F24)- SUM(G24:N24)</f>
        <v>1313</v>
      </c>
    </row>
    <row r="25" spans="1:15">
      <c r="A25" s="221"/>
      <c r="B25" s="222" t="s">
        <v>372</v>
      </c>
      <c r="C25" s="223"/>
      <c r="D25" s="224"/>
      <c r="F25" s="243"/>
      <c r="G25" s="225">
        <v>0</v>
      </c>
      <c r="O25" s="238"/>
    </row>
    <row r="26" spans="1:15">
      <c r="A26" s="221" t="s">
        <v>228</v>
      </c>
      <c r="B26" s="222" t="s">
        <v>251</v>
      </c>
      <c r="C26" s="223"/>
      <c r="D26" s="224">
        <v>18420</v>
      </c>
      <c r="F26" s="243">
        <v>0</v>
      </c>
      <c r="G26" s="225">
        <f>15399+734+125+1044+733</f>
        <v>18035</v>
      </c>
      <c r="H26" s="225">
        <v>67</v>
      </c>
      <c r="O26" s="238">
        <f t="shared" ref="O26:O35" si="1">SUM(C26:F26)- SUM(G26:N26)</f>
        <v>318</v>
      </c>
    </row>
    <row r="27" spans="1:15">
      <c r="A27" s="221" t="s">
        <v>229</v>
      </c>
      <c r="B27" s="222" t="s">
        <v>248</v>
      </c>
      <c r="C27" s="223">
        <v>48</v>
      </c>
      <c r="D27" s="224"/>
      <c r="F27" s="243"/>
      <c r="O27" s="238">
        <f t="shared" si="1"/>
        <v>48</v>
      </c>
    </row>
    <row r="28" spans="1:15">
      <c r="A28" s="221" t="s">
        <v>369</v>
      </c>
      <c r="B28" s="222" t="s">
        <v>252</v>
      </c>
      <c r="C28" s="223">
        <v>18256</v>
      </c>
      <c r="D28" s="224"/>
      <c r="F28" s="243">
        <v>7366</v>
      </c>
      <c r="G28" s="225">
        <v>0</v>
      </c>
      <c r="H28" s="225">
        <v>18256</v>
      </c>
      <c r="I28" s="225">
        <v>7366</v>
      </c>
      <c r="J28" s="225">
        <v>0</v>
      </c>
      <c r="M28" s="225">
        <v>0</v>
      </c>
      <c r="O28" s="238">
        <f t="shared" si="1"/>
        <v>0</v>
      </c>
    </row>
    <row r="29" spans="1:15">
      <c r="A29" s="221" t="s">
        <v>230</v>
      </c>
      <c r="B29" s="222" t="s">
        <v>255</v>
      </c>
      <c r="C29" s="223"/>
      <c r="D29" s="224">
        <v>679</v>
      </c>
      <c r="F29" s="243"/>
      <c r="G29" s="225">
        <v>7148</v>
      </c>
      <c r="H29" s="225">
        <v>79</v>
      </c>
      <c r="M29" s="225">
        <v>0</v>
      </c>
      <c r="O29" s="238">
        <f t="shared" si="1"/>
        <v>-6548</v>
      </c>
    </row>
    <row r="30" spans="1:15" ht="14.25" customHeight="1">
      <c r="A30" s="221" t="s">
        <v>231</v>
      </c>
      <c r="B30" s="222" t="s">
        <v>256</v>
      </c>
      <c r="C30" s="223">
        <v>0</v>
      </c>
      <c r="D30" s="224"/>
      <c r="E30" s="225">
        <v>3170</v>
      </c>
      <c r="F30" s="243">
        <v>1966</v>
      </c>
      <c r="I30" s="225">
        <v>1966</v>
      </c>
      <c r="J30" s="225">
        <v>0</v>
      </c>
      <c r="M30" s="225">
        <v>3170</v>
      </c>
      <c r="O30" s="238">
        <f t="shared" si="1"/>
        <v>0</v>
      </c>
    </row>
    <row r="31" spans="1:15">
      <c r="A31" s="221" t="s">
        <v>232</v>
      </c>
      <c r="B31" s="222" t="s">
        <v>257</v>
      </c>
      <c r="C31" s="223"/>
      <c r="D31" s="224"/>
      <c r="F31" s="243">
        <v>2054</v>
      </c>
      <c r="I31" s="225">
        <v>2054</v>
      </c>
      <c r="O31" s="238">
        <f t="shared" si="1"/>
        <v>0</v>
      </c>
    </row>
    <row r="32" spans="1:15">
      <c r="A32" s="221" t="s">
        <v>233</v>
      </c>
      <c r="B32" s="222" t="s">
        <v>397</v>
      </c>
      <c r="C32" s="223"/>
      <c r="D32" s="224">
        <v>48859</v>
      </c>
      <c r="F32" s="243">
        <v>0</v>
      </c>
      <c r="G32" s="225">
        <f>1495+31272+2159+392+1583</f>
        <v>36901</v>
      </c>
      <c r="H32" s="225">
        <v>4149</v>
      </c>
      <c r="O32" s="238">
        <f t="shared" si="1"/>
        <v>7809</v>
      </c>
    </row>
    <row r="33" spans="1:18">
      <c r="A33" s="221" t="s">
        <v>234</v>
      </c>
      <c r="B33" s="222" t="s">
        <v>398</v>
      </c>
      <c r="C33" s="223">
        <v>2064</v>
      </c>
      <c r="D33" s="224">
        <v>0</v>
      </c>
      <c r="F33" s="243"/>
      <c r="H33" s="225">
        <v>2201</v>
      </c>
      <c r="J33" s="225">
        <v>1795</v>
      </c>
      <c r="K33" s="225">
        <v>485</v>
      </c>
      <c r="O33" s="238">
        <f t="shared" si="1"/>
        <v>-2417</v>
      </c>
    </row>
    <row r="34" spans="1:18" ht="12" thickBot="1">
      <c r="A34" s="239" t="s">
        <v>235</v>
      </c>
      <c r="B34" s="240" t="s">
        <v>364</v>
      </c>
      <c r="C34" s="241"/>
      <c r="D34" s="209"/>
      <c r="E34" s="225">
        <v>0</v>
      </c>
      <c r="F34" s="209"/>
      <c r="G34" s="241"/>
      <c r="H34" s="241"/>
      <c r="I34" s="241"/>
      <c r="J34" s="241"/>
      <c r="K34" s="241"/>
      <c r="L34" s="241"/>
      <c r="M34" s="241">
        <v>0</v>
      </c>
      <c r="N34" s="241">
        <v>12824</v>
      </c>
      <c r="O34" s="238">
        <f t="shared" si="1"/>
        <v>-12824</v>
      </c>
    </row>
    <row r="35" spans="1:18" s="229" customFormat="1" ht="12.75" thickTop="1" thickBot="1">
      <c r="A35" s="226"/>
      <c r="B35" s="227" t="s">
        <v>63</v>
      </c>
      <c r="C35" s="228">
        <f t="shared" ref="C35:N35" si="2">SUM(C7:C34)</f>
        <v>49852</v>
      </c>
      <c r="D35" s="228">
        <f t="shared" si="2"/>
        <v>79664</v>
      </c>
      <c r="E35" s="228">
        <f t="shared" si="2"/>
        <v>71110</v>
      </c>
      <c r="F35" s="228">
        <f t="shared" si="2"/>
        <v>21249</v>
      </c>
      <c r="G35" s="228">
        <f t="shared" si="2"/>
        <v>85992</v>
      </c>
      <c r="H35" s="228">
        <f t="shared" si="2"/>
        <v>24760</v>
      </c>
      <c r="I35" s="228">
        <f t="shared" si="2"/>
        <v>11386</v>
      </c>
      <c r="J35" s="228">
        <f t="shared" si="2"/>
        <v>2473</v>
      </c>
      <c r="K35" s="228">
        <f t="shared" si="2"/>
        <v>485</v>
      </c>
      <c r="L35" s="228">
        <f t="shared" si="2"/>
        <v>150</v>
      </c>
      <c r="M35" s="228">
        <f t="shared" si="2"/>
        <v>86039</v>
      </c>
      <c r="N35" s="228">
        <f t="shared" si="2"/>
        <v>12824</v>
      </c>
      <c r="O35" s="238">
        <f t="shared" si="1"/>
        <v>-2234</v>
      </c>
    </row>
    <row r="36" spans="1:18" s="209" customFormat="1">
      <c r="A36" s="230"/>
      <c r="B36" s="230"/>
      <c r="C36" s="230"/>
      <c r="D36" s="230"/>
      <c r="E36" s="230"/>
      <c r="F36" s="230"/>
      <c r="G36" s="231"/>
      <c r="H36" s="231"/>
      <c r="I36" s="231"/>
      <c r="J36" s="231"/>
      <c r="K36" s="231"/>
      <c r="L36" s="231"/>
      <c r="M36" s="231"/>
      <c r="N36" s="231"/>
      <c r="O36" s="225"/>
    </row>
    <row r="37" spans="1:18" s="209" customFormat="1">
      <c r="E37" s="209">
        <f>SUM(C35:F35)</f>
        <v>221875</v>
      </c>
      <c r="J37" s="209">
        <f>SUM(G35:N35)</f>
        <v>224109</v>
      </c>
    </row>
    <row r="38" spans="1:18" s="209" customFormat="1" ht="12" thickBot="1"/>
    <row r="39" spans="1:18" s="211" customFormat="1">
      <c r="A39" s="569" t="s">
        <v>292</v>
      </c>
      <c r="B39" s="568"/>
      <c r="C39" s="566" t="s">
        <v>206</v>
      </c>
      <c r="D39" s="567"/>
      <c r="E39" s="567"/>
      <c r="F39" s="568"/>
      <c r="G39" s="579" t="s">
        <v>207</v>
      </c>
      <c r="H39" s="579"/>
      <c r="I39" s="579"/>
      <c r="J39" s="579"/>
      <c r="K39" s="579"/>
      <c r="L39" s="579"/>
      <c r="M39" s="579"/>
      <c r="N39" s="579"/>
      <c r="O39" s="579"/>
    </row>
    <row r="40" spans="1:18" s="211" customFormat="1" ht="21" customHeight="1">
      <c r="A40" s="570"/>
      <c r="B40" s="571"/>
      <c r="C40" s="574" t="s">
        <v>254</v>
      </c>
      <c r="D40" s="212"/>
      <c r="E40" s="212"/>
      <c r="F40" s="560" t="s">
        <v>208</v>
      </c>
      <c r="G40" s="235" t="s">
        <v>209</v>
      </c>
      <c r="H40" s="562" t="s">
        <v>210</v>
      </c>
      <c r="I40" s="562"/>
      <c r="J40" s="562" t="s">
        <v>211</v>
      </c>
      <c r="K40" s="562"/>
      <c r="L40" s="562"/>
      <c r="M40" s="563"/>
      <c r="N40" s="563"/>
      <c r="O40" s="564" t="s">
        <v>283</v>
      </c>
      <c r="P40" s="556"/>
      <c r="Q40" s="557"/>
      <c r="R40" s="557"/>
    </row>
    <row r="41" spans="1:18" s="211" customFormat="1" ht="46.5" customHeight="1" thickBot="1">
      <c r="A41" s="572"/>
      <c r="B41" s="573"/>
      <c r="C41" s="575"/>
      <c r="D41" s="213" t="s">
        <v>260</v>
      </c>
      <c r="E41" s="236" t="s">
        <v>259</v>
      </c>
      <c r="F41" s="561"/>
      <c r="G41" s="214" t="s">
        <v>212</v>
      </c>
      <c r="H41" s="214" t="s">
        <v>213</v>
      </c>
      <c r="I41" s="214" t="s">
        <v>214</v>
      </c>
      <c r="J41" s="215" t="s">
        <v>264</v>
      </c>
      <c r="K41" s="215" t="s">
        <v>263</v>
      </c>
      <c r="L41" s="215" t="s">
        <v>261</v>
      </c>
      <c r="M41" s="215" t="s">
        <v>262</v>
      </c>
      <c r="N41" s="215" t="s">
        <v>284</v>
      </c>
      <c r="O41" s="565"/>
      <c r="P41" s="556"/>
      <c r="Q41" s="557"/>
      <c r="R41" s="557"/>
    </row>
    <row r="42" spans="1:18" ht="12" thickTop="1">
      <c r="A42" s="221" t="s">
        <v>216</v>
      </c>
      <c r="B42" s="222" t="s">
        <v>248</v>
      </c>
      <c r="C42" s="223"/>
      <c r="D42" s="224"/>
      <c r="F42" s="243"/>
      <c r="O42" s="238">
        <f>SUM(C42:F42)- SUM(G42:N42)</f>
        <v>0</v>
      </c>
    </row>
    <row r="43" spans="1:18">
      <c r="A43" s="221"/>
      <c r="B43" s="222" t="s">
        <v>374</v>
      </c>
      <c r="C43" s="223"/>
      <c r="D43" s="224">
        <v>2234</v>
      </c>
      <c r="F43" s="243"/>
      <c r="O43" s="238">
        <v>2234</v>
      </c>
    </row>
    <row r="44" spans="1:18">
      <c r="A44" s="221" t="s">
        <v>218</v>
      </c>
      <c r="B44" s="222" t="s">
        <v>258</v>
      </c>
      <c r="C44" s="223"/>
      <c r="D44" s="224"/>
      <c r="F44" s="243"/>
      <c r="O44" s="238">
        <f>SUM(C44:F44)- SUM(G44:N44)</f>
        <v>0</v>
      </c>
    </row>
    <row r="45" spans="1:18" s="209" customFormat="1">
      <c r="A45" s="225"/>
      <c r="B45" s="225" t="s">
        <v>63</v>
      </c>
      <c r="C45" s="225">
        <f t="shared" ref="C45:N45" si="3">SUM(C42:C44)</f>
        <v>0</v>
      </c>
      <c r="D45" s="225">
        <f t="shared" si="3"/>
        <v>2234</v>
      </c>
      <c r="E45" s="225">
        <f t="shared" si="3"/>
        <v>0</v>
      </c>
      <c r="F45" s="225">
        <f t="shared" si="3"/>
        <v>0</v>
      </c>
      <c r="G45" s="225">
        <f t="shared" si="3"/>
        <v>0</v>
      </c>
      <c r="H45" s="225">
        <f t="shared" si="3"/>
        <v>0</v>
      </c>
      <c r="I45" s="225">
        <f t="shared" si="3"/>
        <v>0</v>
      </c>
      <c r="J45" s="225">
        <f t="shared" si="3"/>
        <v>0</v>
      </c>
      <c r="K45" s="225">
        <f t="shared" si="3"/>
        <v>0</v>
      </c>
      <c r="L45" s="225">
        <f t="shared" si="3"/>
        <v>0</v>
      </c>
      <c r="M45" s="225">
        <f t="shared" si="3"/>
        <v>0</v>
      </c>
      <c r="N45" s="225">
        <f t="shared" si="3"/>
        <v>0</v>
      </c>
      <c r="O45" s="238">
        <f>SUM(C45:F45)- SUM(G45:N45)</f>
        <v>2234</v>
      </c>
    </row>
    <row r="46" spans="1:18" s="209" customFormat="1"/>
    <row r="47" spans="1:18" s="209" customFormat="1">
      <c r="A47" s="225"/>
      <c r="B47" s="225" t="s">
        <v>293</v>
      </c>
      <c r="C47" s="225">
        <f t="shared" ref="C47:O47" si="4">C35+C45</f>
        <v>49852</v>
      </c>
      <c r="D47" s="225">
        <f t="shared" si="4"/>
        <v>81898</v>
      </c>
      <c r="E47" s="225">
        <f t="shared" si="4"/>
        <v>71110</v>
      </c>
      <c r="F47" s="225">
        <f t="shared" si="4"/>
        <v>21249</v>
      </c>
      <c r="G47" s="225">
        <f t="shared" si="4"/>
        <v>85992</v>
      </c>
      <c r="H47" s="225">
        <f t="shared" si="4"/>
        <v>24760</v>
      </c>
      <c r="I47" s="225">
        <f t="shared" si="4"/>
        <v>11386</v>
      </c>
      <c r="J47" s="225">
        <f t="shared" si="4"/>
        <v>2473</v>
      </c>
      <c r="K47" s="225">
        <f t="shared" si="4"/>
        <v>485</v>
      </c>
      <c r="L47" s="225">
        <f t="shared" si="4"/>
        <v>150</v>
      </c>
      <c r="M47" s="225">
        <f t="shared" si="4"/>
        <v>86039</v>
      </c>
      <c r="N47" s="225">
        <f t="shared" si="4"/>
        <v>12824</v>
      </c>
      <c r="O47" s="225">
        <f t="shared" si="4"/>
        <v>0</v>
      </c>
    </row>
    <row r="48" spans="1:18" s="209" customFormat="1"/>
    <row r="49" spans="5:10" s="209" customFormat="1">
      <c r="E49" s="209">
        <f>SUM(C47:F47)</f>
        <v>224109</v>
      </c>
      <c r="J49" s="209">
        <f>SUM(G47:N47)</f>
        <v>224109</v>
      </c>
    </row>
    <row r="50" spans="5:10" s="209" customFormat="1"/>
    <row r="51" spans="5:10" s="209" customFormat="1"/>
    <row r="52" spans="5:10" s="209" customFormat="1"/>
    <row r="53" spans="5:10" s="209" customFormat="1"/>
    <row r="54" spans="5:10" s="209" customFormat="1"/>
    <row r="55" spans="5:10" s="209" customFormat="1"/>
    <row r="56" spans="5:10" s="209" customFormat="1"/>
    <row r="57" spans="5:10" s="209" customFormat="1"/>
    <row r="58" spans="5:10" s="209" customFormat="1"/>
    <row r="59" spans="5:10" s="209" customFormat="1"/>
    <row r="60" spans="5:10" s="209" customFormat="1"/>
    <row r="61" spans="5:10" s="209" customFormat="1"/>
    <row r="62" spans="5:10" s="209" customFormat="1"/>
    <row r="63" spans="5:10" s="209" customFormat="1"/>
    <row r="64" spans="5:10" s="209" customFormat="1"/>
    <row r="65" s="209" customFormat="1"/>
    <row r="66" s="209" customFormat="1"/>
    <row r="67" s="209" customFormat="1"/>
    <row r="68" s="209" customFormat="1"/>
    <row r="69" s="209" customFormat="1"/>
    <row r="70" s="209" customFormat="1"/>
    <row r="71" s="209" customFormat="1"/>
    <row r="72" s="209" customFormat="1"/>
    <row r="73" s="209" customFormat="1"/>
    <row r="74" s="209" customFormat="1"/>
    <row r="75" s="209" customFormat="1"/>
    <row r="76" s="209" customFormat="1"/>
    <row r="77" s="209" customFormat="1"/>
    <row r="78" s="209" customFormat="1"/>
    <row r="79" s="209" customFormat="1"/>
    <row r="80" s="209" customFormat="1"/>
    <row r="81" s="209" customFormat="1"/>
    <row r="82" s="209" customFormat="1"/>
    <row r="83" s="209" customFormat="1"/>
    <row r="84" s="209" customFormat="1"/>
    <row r="85" s="209" customFormat="1"/>
    <row r="86" s="209" customFormat="1"/>
    <row r="87" s="209" customFormat="1"/>
    <row r="88" s="209" customFormat="1"/>
    <row r="89" s="209" customFormat="1"/>
    <row r="90" s="209" customFormat="1"/>
    <row r="91" s="209" customFormat="1"/>
    <row r="92" s="209" customFormat="1"/>
    <row r="93" s="209" customFormat="1"/>
    <row r="94" s="209" customFormat="1"/>
    <row r="95" s="209" customFormat="1"/>
    <row r="96" s="209" customFormat="1"/>
    <row r="97" s="209" customFormat="1"/>
    <row r="98" s="209" customFormat="1"/>
    <row r="99" s="209" customFormat="1"/>
    <row r="100" s="209" customFormat="1"/>
    <row r="101" s="209" customFormat="1"/>
    <row r="102" s="209" customFormat="1"/>
    <row r="103" s="209" customFormat="1"/>
    <row r="104" s="209" customFormat="1"/>
    <row r="105" s="209" customFormat="1"/>
    <row r="106" s="209" customFormat="1"/>
    <row r="107" s="209" customFormat="1"/>
    <row r="108" s="209" customFormat="1"/>
    <row r="109" s="209" customFormat="1"/>
    <row r="110" s="209" customFormat="1"/>
    <row r="111" s="209" customFormat="1"/>
    <row r="112" s="209" customFormat="1"/>
    <row r="113" s="209" customFormat="1"/>
    <row r="114" s="209" customFormat="1"/>
    <row r="115" s="209" customFormat="1"/>
    <row r="116" s="209" customFormat="1"/>
    <row r="117" s="209" customFormat="1"/>
    <row r="118" s="209" customFormat="1"/>
    <row r="119" s="209" customFormat="1"/>
    <row r="120" s="209" customFormat="1"/>
    <row r="121" s="209" customFormat="1"/>
    <row r="122" s="209" customFormat="1"/>
    <row r="123" s="209" customFormat="1"/>
    <row r="124" s="209" customFormat="1"/>
    <row r="125" s="209" customFormat="1"/>
    <row r="126" s="209" customFormat="1"/>
    <row r="127" s="209" customFormat="1"/>
    <row r="128" s="209" customFormat="1"/>
    <row r="129" s="209" customFormat="1"/>
    <row r="130" s="209" customFormat="1"/>
  </sheetData>
  <mergeCells count="21">
    <mergeCell ref="A39:B41"/>
    <mergeCell ref="O40:O41"/>
    <mergeCell ref="C40:C41"/>
    <mergeCell ref="C5:C6"/>
    <mergeCell ref="C1:O1"/>
    <mergeCell ref="A2:O2"/>
    <mergeCell ref="A4:B6"/>
    <mergeCell ref="C4:F4"/>
    <mergeCell ref="G4:O4"/>
    <mergeCell ref="G39:O39"/>
    <mergeCell ref="P40:R41"/>
    <mergeCell ref="P5:R6"/>
    <mergeCell ref="P7:R7"/>
    <mergeCell ref="F5:F6"/>
    <mergeCell ref="J40:N40"/>
    <mergeCell ref="J5:N5"/>
    <mergeCell ref="H40:I40"/>
    <mergeCell ref="O5:O6"/>
    <mergeCell ref="H5:I5"/>
    <mergeCell ref="C39:F39"/>
    <mergeCell ref="F40:F41"/>
  </mergeCells>
  <phoneticPr fontId="5" type="noConversion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C49"/>
  <sheetViews>
    <sheetView view="pageBreakPreview" topLeftCell="A31" workbookViewId="0">
      <selection activeCell="A50" sqref="A50"/>
    </sheetView>
  </sheetViews>
  <sheetFormatPr defaultRowHeight="12.75"/>
  <cols>
    <col min="1" max="1" width="62.5703125" customWidth="1"/>
    <col min="2" max="2" width="28.5703125" style="267" customWidth="1"/>
    <col min="3" max="3" width="34.28515625" style="267" customWidth="1"/>
    <col min="5" max="5" width="10" bestFit="1" customWidth="1"/>
  </cols>
  <sheetData>
    <row r="1" spans="1:3" ht="20.25" customHeight="1">
      <c r="A1" s="506" t="s">
        <v>147</v>
      </c>
      <c r="B1" s="506"/>
      <c r="C1" s="506"/>
    </row>
    <row r="2" spans="1:3" ht="18" customHeight="1">
      <c r="A2" s="504" t="s">
        <v>520</v>
      </c>
      <c r="B2" s="504"/>
      <c r="C2" s="504"/>
    </row>
    <row r="3" spans="1:3" ht="18" customHeight="1" thickBot="1">
      <c r="A3" s="298"/>
      <c r="B3" s="298"/>
      <c r="C3" s="298" t="s">
        <v>327</v>
      </c>
    </row>
    <row r="4" spans="1:3" ht="33" customHeight="1">
      <c r="A4" s="237" t="s">
        <v>443</v>
      </c>
      <c r="B4" s="279" t="s">
        <v>3</v>
      </c>
      <c r="C4" s="279"/>
    </row>
    <row r="5" spans="1:3" ht="15.75">
      <c r="A5" s="170"/>
      <c r="B5" s="268"/>
      <c r="C5" s="505"/>
    </row>
    <row r="6" spans="1:3" ht="19.5" customHeight="1">
      <c r="A6" s="171" t="s">
        <v>148</v>
      </c>
      <c r="B6" s="269"/>
      <c r="C6" s="505"/>
    </row>
    <row r="7" spans="1:3" ht="19.5" customHeight="1">
      <c r="A7" s="170" t="s">
        <v>149</v>
      </c>
      <c r="B7" s="264">
        <f>B8+B9+B10+B11</f>
        <v>11628630</v>
      </c>
      <c r="C7" s="262"/>
    </row>
    <row r="8" spans="1:3" ht="20.25" customHeight="1">
      <c r="A8" s="170" t="s">
        <v>270</v>
      </c>
      <c r="B8" s="264">
        <v>4248150</v>
      </c>
      <c r="C8" s="262"/>
    </row>
    <row r="9" spans="1:3" ht="18" customHeight="1">
      <c r="A9" s="170" t="s">
        <v>271</v>
      </c>
      <c r="B9" s="264">
        <v>4096000</v>
      </c>
      <c r="C9" s="262"/>
    </row>
    <row r="10" spans="1:3" ht="19.5" customHeight="1">
      <c r="A10" s="170" t="s">
        <v>269</v>
      </c>
      <c r="B10" s="264">
        <v>1811250</v>
      </c>
      <c r="C10" s="262"/>
    </row>
    <row r="11" spans="1:3" ht="18" customHeight="1">
      <c r="A11" s="170" t="s">
        <v>268</v>
      </c>
      <c r="B11" s="264">
        <v>1473230</v>
      </c>
      <c r="C11" s="262"/>
    </row>
    <row r="12" spans="1:3" ht="20.25" customHeight="1">
      <c r="A12" s="170" t="s">
        <v>4</v>
      </c>
      <c r="B12" s="264">
        <v>5000000</v>
      </c>
      <c r="C12" s="262"/>
    </row>
    <row r="13" spans="1:3" ht="18" customHeight="1">
      <c r="A13" s="170" t="s">
        <v>267</v>
      </c>
      <c r="B13" s="264">
        <v>28050</v>
      </c>
      <c r="C13" s="262"/>
    </row>
    <row r="14" spans="1:3" ht="18" customHeight="1">
      <c r="A14" s="170" t="s">
        <v>405</v>
      </c>
      <c r="B14" s="264">
        <v>428000</v>
      </c>
      <c r="C14" s="262"/>
    </row>
    <row r="15" spans="1:3" ht="18" customHeight="1">
      <c r="A15" s="170" t="s">
        <v>406</v>
      </c>
      <c r="B15" s="264">
        <v>3075242</v>
      </c>
      <c r="C15" s="262"/>
    </row>
    <row r="16" spans="1:3" ht="18" customHeight="1">
      <c r="A16" s="170" t="s">
        <v>495</v>
      </c>
      <c r="B16" s="264">
        <v>93599</v>
      </c>
      <c r="C16" s="262"/>
    </row>
    <row r="17" spans="1:3" ht="18" customHeight="1">
      <c r="A17" s="170" t="s">
        <v>496</v>
      </c>
      <c r="B17" s="264">
        <v>1000000</v>
      </c>
      <c r="C17" s="262"/>
    </row>
    <row r="18" spans="1:3" s="79" customFormat="1" ht="18" customHeight="1" thickBot="1">
      <c r="A18" s="171" t="s">
        <v>266</v>
      </c>
      <c r="B18" s="271">
        <f>SUM(B8:B17)</f>
        <v>21253521</v>
      </c>
      <c r="C18" s="265">
        <v>0</v>
      </c>
    </row>
    <row r="19" spans="1:3" ht="33.75" customHeight="1">
      <c r="A19" s="275" t="s">
        <v>150</v>
      </c>
      <c r="B19" s="276"/>
      <c r="C19" s="277"/>
    </row>
    <row r="20" spans="1:3" ht="18.75" customHeight="1">
      <c r="A20" s="170" t="s">
        <v>151</v>
      </c>
      <c r="B20" s="264"/>
      <c r="C20" s="262"/>
    </row>
    <row r="21" spans="1:3" ht="18" customHeight="1">
      <c r="A21" s="170" t="s">
        <v>497</v>
      </c>
      <c r="B21" s="264">
        <v>7151840</v>
      </c>
      <c r="C21" s="262"/>
    </row>
    <row r="22" spans="1:3" ht="18.75" customHeight="1">
      <c r="A22" s="170" t="s">
        <v>498</v>
      </c>
      <c r="B22" s="264">
        <v>3575920</v>
      </c>
      <c r="C22" s="262"/>
    </row>
    <row r="23" spans="1:3" ht="19.5" customHeight="1">
      <c r="A23" s="170" t="s">
        <v>386</v>
      </c>
      <c r="B23" s="264">
        <v>2400000</v>
      </c>
      <c r="C23" s="262"/>
    </row>
    <row r="24" spans="1:3" ht="21" customHeight="1">
      <c r="A24" s="170" t="s">
        <v>387</v>
      </c>
      <c r="B24" s="264">
        <v>600000</v>
      </c>
      <c r="C24" s="262"/>
    </row>
    <row r="25" spans="1:3" ht="20.25" customHeight="1">
      <c r="A25" s="170" t="s">
        <v>499</v>
      </c>
      <c r="B25" s="264">
        <v>91680</v>
      </c>
      <c r="C25" s="262"/>
    </row>
    <row r="26" spans="1:3" ht="18" customHeight="1">
      <c r="A26" s="170" t="s">
        <v>322</v>
      </c>
      <c r="B26" s="264"/>
      <c r="C26" s="262"/>
    </row>
    <row r="27" spans="1:3" ht="19.5" customHeight="1">
      <c r="A27" s="170" t="s">
        <v>500</v>
      </c>
      <c r="B27" s="264">
        <v>980400</v>
      </c>
      <c r="C27" s="262"/>
    </row>
    <row r="28" spans="1:3" ht="17.25" customHeight="1">
      <c r="A28" s="170" t="s">
        <v>501</v>
      </c>
      <c r="B28" s="264">
        <v>599133</v>
      </c>
      <c r="C28" s="262"/>
    </row>
    <row r="29" spans="1:3" ht="20.25" customHeight="1">
      <c r="A29" s="170"/>
      <c r="B29" s="264"/>
      <c r="C29" s="262"/>
    </row>
    <row r="30" spans="1:3" s="79" customFormat="1" ht="16.5" customHeight="1" thickBot="1">
      <c r="A30" s="280" t="s">
        <v>63</v>
      </c>
      <c r="B30" s="281">
        <f>SUM(B21:B29)</f>
        <v>15398973</v>
      </c>
      <c r="C30" s="266">
        <v>0</v>
      </c>
    </row>
    <row r="31" spans="1:3" ht="20.25" customHeight="1">
      <c r="A31" s="170" t="s">
        <v>5</v>
      </c>
      <c r="B31" s="264"/>
      <c r="C31" s="264"/>
    </row>
    <row r="32" spans="1:3" ht="19.5" customHeight="1">
      <c r="A32" s="173" t="s">
        <v>152</v>
      </c>
      <c r="B32" s="272"/>
      <c r="C32" s="264"/>
    </row>
    <row r="33" spans="1:3" ht="19.5" customHeight="1">
      <c r="A33" s="174" t="s">
        <v>323</v>
      </c>
      <c r="B33" s="264">
        <v>0</v>
      </c>
      <c r="C33" s="262"/>
    </row>
    <row r="34" spans="1:3" ht="18.75" customHeight="1">
      <c r="A34" s="170" t="s">
        <v>272</v>
      </c>
      <c r="B34" s="264">
        <v>7147000</v>
      </c>
      <c r="C34" s="264"/>
    </row>
    <row r="35" spans="1:3" ht="18" customHeight="1">
      <c r="A35" s="170" t="s">
        <v>273</v>
      </c>
      <c r="B35" s="264"/>
      <c r="C35" s="262"/>
    </row>
    <row r="36" spans="1:3" ht="19.5" customHeight="1">
      <c r="A36" s="170" t="s">
        <v>402</v>
      </c>
      <c r="B36" s="264">
        <v>1494720</v>
      </c>
      <c r="C36" s="262"/>
    </row>
    <row r="37" spans="1:3" ht="17.25" customHeight="1">
      <c r="A37" s="170" t="s">
        <v>502</v>
      </c>
      <c r="B37" s="264">
        <v>0</v>
      </c>
      <c r="C37" s="262"/>
    </row>
    <row r="38" spans="1:3" ht="16.5" customHeight="1">
      <c r="A38" s="170" t="s">
        <v>444</v>
      </c>
      <c r="B38" s="264">
        <v>31272480</v>
      </c>
      <c r="C38" s="262"/>
    </row>
    <row r="39" spans="1:3" ht="18.75" customHeight="1">
      <c r="A39" s="495" t="s">
        <v>503</v>
      </c>
      <c r="B39" s="264">
        <v>2159000</v>
      </c>
      <c r="C39" s="262"/>
    </row>
    <row r="40" spans="1:3" ht="18" customHeight="1">
      <c r="A40" s="170" t="s">
        <v>0</v>
      </c>
      <c r="B40" s="264"/>
      <c r="C40" s="262"/>
    </row>
    <row r="41" spans="1:3" ht="18" customHeight="1">
      <c r="A41" s="170" t="s">
        <v>324</v>
      </c>
      <c r="B41" s="264">
        <v>1044480</v>
      </c>
      <c r="C41" s="264"/>
    </row>
    <row r="42" spans="1:3" ht="18" customHeight="1">
      <c r="A42" s="170" t="s">
        <v>1</v>
      </c>
      <c r="B42" s="264">
        <v>733120</v>
      </c>
      <c r="C42" s="264"/>
    </row>
    <row r="43" spans="1:3" ht="19.5" customHeight="1">
      <c r="A43" s="172" t="s">
        <v>325</v>
      </c>
      <c r="B43" s="270">
        <v>0</v>
      </c>
      <c r="C43" s="264"/>
    </row>
    <row r="44" spans="1:3" ht="18" customHeight="1">
      <c r="A44" s="170" t="s">
        <v>403</v>
      </c>
      <c r="B44" s="264"/>
      <c r="C44" s="264"/>
    </row>
    <row r="45" spans="1:3" s="79" customFormat="1" ht="18" customHeight="1" thickBot="1">
      <c r="A45" s="280" t="s">
        <v>2</v>
      </c>
      <c r="B45" s="281">
        <f>SUM(B33:B44)</f>
        <v>43850800</v>
      </c>
      <c r="C45" s="266">
        <v>0</v>
      </c>
    </row>
    <row r="46" spans="1:3" ht="18" customHeight="1">
      <c r="A46" s="170" t="s">
        <v>153</v>
      </c>
      <c r="B46" s="264"/>
      <c r="C46" s="264"/>
    </row>
    <row r="47" spans="1:3" ht="20.25" customHeight="1">
      <c r="A47" s="174" t="s">
        <v>154</v>
      </c>
      <c r="B47" s="273"/>
      <c r="C47" s="264"/>
    </row>
    <row r="48" spans="1:3" ht="17.25" customHeight="1" thickBot="1">
      <c r="A48" s="175" t="s">
        <v>385</v>
      </c>
      <c r="B48" s="286">
        <v>1200000</v>
      </c>
      <c r="C48" s="263"/>
    </row>
    <row r="49" spans="1:3" ht="18.75" customHeight="1" thickBot="1">
      <c r="A49" s="176" t="s">
        <v>522</v>
      </c>
      <c r="B49" s="274">
        <f>B48+B45+B30+B18</f>
        <v>81703294</v>
      </c>
      <c r="C49" s="266">
        <f>SUM(C18:C48)</f>
        <v>0</v>
      </c>
    </row>
  </sheetData>
  <mergeCells count="3">
    <mergeCell ref="A2:C2"/>
    <mergeCell ref="C5:C6"/>
    <mergeCell ref="A1:C1"/>
  </mergeCells>
  <phoneticPr fontId="5" type="noConversion"/>
  <pageMargins left="0.75" right="0.75" top="1" bottom="1" header="0.5" footer="0.5"/>
  <pageSetup paperSize="9" scale="67" orientation="portrait" r:id="rId1"/>
  <headerFooter alignWithMargins="0"/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AU401"/>
  <sheetViews>
    <sheetView view="pageBreakPreview" topLeftCell="A34" zoomScaleSheetLayoutView="100" workbookViewId="0">
      <selection activeCell="A3" sqref="A3:D3"/>
    </sheetView>
  </sheetViews>
  <sheetFormatPr defaultRowHeight="12.75"/>
  <cols>
    <col min="1" max="1" width="65.28515625" style="1" customWidth="1"/>
    <col min="2" max="2" width="14.28515625" style="2" customWidth="1"/>
    <col min="3" max="3" width="13.140625" style="1" customWidth="1"/>
    <col min="4" max="4" width="14.140625" style="1" customWidth="1"/>
    <col min="5" max="5" width="14.42578125" style="244" bestFit="1" customWidth="1"/>
    <col min="6" max="8" width="9.140625" style="1"/>
    <col min="9" max="9" width="8.42578125" style="1" customWidth="1"/>
    <col min="10" max="16384" width="9.140625" style="1"/>
  </cols>
  <sheetData>
    <row r="1" spans="1:5">
      <c r="A1" s="510" t="s">
        <v>401</v>
      </c>
      <c r="B1" s="511"/>
      <c r="C1" s="511"/>
      <c r="D1" s="511"/>
    </row>
    <row r="2" spans="1:5">
      <c r="A2" s="510" t="s">
        <v>410</v>
      </c>
      <c r="B2" s="511"/>
      <c r="C2" s="511"/>
      <c r="D2" s="511"/>
    </row>
    <row r="3" spans="1:5" ht="27.75" customHeight="1">
      <c r="A3" s="514" t="s">
        <v>520</v>
      </c>
      <c r="B3" s="515"/>
      <c r="C3" s="515"/>
      <c r="D3" s="515"/>
    </row>
    <row r="4" spans="1:5">
      <c r="A4" s="336"/>
      <c r="B4" s="337"/>
      <c r="C4" s="338"/>
      <c r="D4" s="338" t="s">
        <v>326</v>
      </c>
    </row>
    <row r="5" spans="1:5" ht="13.5" thickBot="1">
      <c r="A5" s="336"/>
      <c r="B5" s="337"/>
      <c r="C5" s="338"/>
      <c r="D5" s="338" t="s">
        <v>329</v>
      </c>
    </row>
    <row r="6" spans="1:5" ht="13.5" thickBot="1">
      <c r="A6" s="339" t="s">
        <v>18</v>
      </c>
      <c r="B6" s="340"/>
      <c r="C6" s="341"/>
      <c r="D6" s="341"/>
      <c r="E6" s="245"/>
    </row>
    <row r="7" spans="1:5">
      <c r="A7" s="342" t="s">
        <v>20</v>
      </c>
      <c r="B7" s="343" t="s">
        <v>21</v>
      </c>
      <c r="C7" s="344"/>
      <c r="D7" s="345" t="s">
        <v>22</v>
      </c>
      <c r="E7" s="512" t="s">
        <v>102</v>
      </c>
    </row>
    <row r="8" spans="1:5" ht="13.5" thickBot="1">
      <c r="A8" s="346"/>
      <c r="B8" s="347" t="s">
        <v>49</v>
      </c>
      <c r="C8" s="348" t="s">
        <v>23</v>
      </c>
      <c r="D8" s="349"/>
      <c r="E8" s="513"/>
    </row>
    <row r="9" spans="1:5" s="79" customFormat="1">
      <c r="A9" s="482" t="s">
        <v>274</v>
      </c>
      <c r="B9" s="483">
        <f>B10+B18</f>
        <v>88126</v>
      </c>
      <c r="C9" s="483">
        <f>C10+C18</f>
        <v>110752</v>
      </c>
      <c r="D9" s="484"/>
      <c r="E9" s="485"/>
    </row>
    <row r="10" spans="1:5">
      <c r="A10" s="350" t="s">
        <v>275</v>
      </c>
      <c r="B10" s="351">
        <f>SUM(B11:B17)</f>
        <v>81035</v>
      </c>
      <c r="C10" s="351">
        <f>SUM(C11:C17)</f>
        <v>90208</v>
      </c>
      <c r="D10" s="352">
        <f>SUM(D11:D17)</f>
        <v>0</v>
      </c>
      <c r="E10" s="252"/>
    </row>
    <row r="11" spans="1:5">
      <c r="A11" s="353" t="s">
        <v>88</v>
      </c>
      <c r="B11" s="354">
        <f>20254-94</f>
        <v>20160</v>
      </c>
      <c r="C11" s="354">
        <f>B11+1000+94</f>
        <v>21254</v>
      </c>
      <c r="D11" s="355"/>
      <c r="E11" s="247"/>
    </row>
    <row r="12" spans="1:5">
      <c r="A12" s="353" t="s">
        <v>89</v>
      </c>
      <c r="B12" s="354">
        <v>13767</v>
      </c>
      <c r="C12" s="354">
        <f>B12+797+835</f>
        <v>15399</v>
      </c>
      <c r="D12" s="355"/>
      <c r="E12" s="247"/>
    </row>
    <row r="13" spans="1:5">
      <c r="A13" s="353" t="s">
        <v>90</v>
      </c>
      <c r="B13" s="354">
        <v>41692</v>
      </c>
      <c r="C13" s="354">
        <f>B13+2159</f>
        <v>43851</v>
      </c>
      <c r="D13" s="355"/>
      <c r="E13" s="247"/>
    </row>
    <row r="14" spans="1:5">
      <c r="A14" s="353" t="s">
        <v>426</v>
      </c>
      <c r="B14" s="354">
        <f>4149+67</f>
        <v>4216</v>
      </c>
      <c r="C14" s="354">
        <v>4216</v>
      </c>
      <c r="D14" s="355"/>
      <c r="E14" s="247"/>
    </row>
    <row r="15" spans="1:5">
      <c r="A15" s="353" t="s">
        <v>91</v>
      </c>
      <c r="B15" s="354">
        <v>1200</v>
      </c>
      <c r="C15" s="354">
        <v>1200</v>
      </c>
      <c r="D15" s="355"/>
      <c r="E15" s="247"/>
    </row>
    <row r="16" spans="1:5">
      <c r="A16" s="353" t="s">
        <v>404</v>
      </c>
      <c r="B16" s="354"/>
      <c r="C16" s="354">
        <f>734+1583+828+538</f>
        <v>3683</v>
      </c>
      <c r="D16" s="355"/>
      <c r="E16" s="247"/>
    </row>
    <row r="17" spans="1:5">
      <c r="A17" s="353" t="s">
        <v>513</v>
      </c>
      <c r="B17" s="354"/>
      <c r="C17" s="354">
        <v>605</v>
      </c>
      <c r="D17" s="355"/>
      <c r="E17" s="247"/>
    </row>
    <row r="18" spans="1:5">
      <c r="A18" s="350" t="s">
        <v>276</v>
      </c>
      <c r="B18" s="351">
        <f>B19+B20+B22</f>
        <v>7091</v>
      </c>
      <c r="C18" s="351">
        <f>SUM(C19:C23)</f>
        <v>20544</v>
      </c>
      <c r="D18" s="351">
        <f>SUM(D19:D22)</f>
        <v>0</v>
      </c>
      <c r="E18" s="252"/>
    </row>
    <row r="19" spans="1:5">
      <c r="A19" s="356" t="s">
        <v>277</v>
      </c>
      <c r="B19" s="357">
        <v>8</v>
      </c>
      <c r="C19" s="357">
        <v>8</v>
      </c>
      <c r="D19" s="358"/>
      <c r="E19" s="247"/>
    </row>
    <row r="20" spans="1:5">
      <c r="A20" s="356" t="s">
        <v>278</v>
      </c>
      <c r="B20" s="357">
        <v>4882</v>
      </c>
      <c r="C20" s="357">
        <v>4882</v>
      </c>
      <c r="D20" s="358"/>
      <c r="E20" s="247"/>
    </row>
    <row r="21" spans="1:5">
      <c r="A21" s="359" t="s">
        <v>504</v>
      </c>
      <c r="B21" s="357"/>
      <c r="C21" s="357">
        <v>13374</v>
      </c>
      <c r="D21" s="358"/>
      <c r="E21" s="247"/>
    </row>
    <row r="22" spans="1:5">
      <c r="A22" s="359" t="s">
        <v>407</v>
      </c>
      <c r="B22" s="357">
        <v>2201</v>
      </c>
      <c r="C22" s="357">
        <v>2201</v>
      </c>
      <c r="D22" s="358"/>
      <c r="E22" s="247"/>
    </row>
    <row r="23" spans="1:5">
      <c r="A23" s="447" t="s">
        <v>507</v>
      </c>
      <c r="B23" s="357"/>
      <c r="C23" s="357">
        <v>79</v>
      </c>
      <c r="D23" s="357"/>
      <c r="E23" s="496"/>
    </row>
    <row r="24" spans="1:5">
      <c r="A24" s="455"/>
      <c r="B24" s="361"/>
      <c r="C24" s="361"/>
      <c r="D24" s="361"/>
      <c r="E24" s="258"/>
    </row>
    <row r="25" spans="1:5">
      <c r="A25" s="497" t="s">
        <v>505</v>
      </c>
      <c r="B25" s="498">
        <f>B26</f>
        <v>0</v>
      </c>
      <c r="C25" s="498">
        <f>C26</f>
        <v>7366</v>
      </c>
      <c r="D25" s="499"/>
      <c r="E25" s="496"/>
    </row>
    <row r="26" spans="1:5">
      <c r="A26" s="447" t="s">
        <v>506</v>
      </c>
      <c r="B26" s="357"/>
      <c r="C26" s="357">
        <v>7366</v>
      </c>
      <c r="D26" s="357"/>
      <c r="E26" s="496"/>
    </row>
    <row r="27" spans="1:5">
      <c r="A27" s="360"/>
      <c r="B27" s="361"/>
      <c r="C27" s="361"/>
      <c r="D27" s="361"/>
      <c r="E27" s="284"/>
    </row>
    <row r="28" spans="1:5">
      <c r="A28" s="475" t="s">
        <v>280</v>
      </c>
      <c r="B28" s="476">
        <f>SUM(B29+B37+B39)</f>
        <v>12824</v>
      </c>
      <c r="C28" s="476">
        <f>SUM(C29+C37+C39)</f>
        <v>12824</v>
      </c>
      <c r="D28" s="476">
        <f>SUM(D29+D37+D39)</f>
        <v>0</v>
      </c>
      <c r="E28" s="481"/>
    </row>
    <row r="29" spans="1:5">
      <c r="A29" s="363" t="s">
        <v>83</v>
      </c>
      <c r="B29" s="364">
        <f>B30+B31+B33+B34+B36+B35+B32</f>
        <v>10919</v>
      </c>
      <c r="C29" s="364">
        <f>SUM(C30:C36)</f>
        <v>10919</v>
      </c>
      <c r="D29" s="365">
        <f>SUM(D30:D36)</f>
        <v>0</v>
      </c>
      <c r="E29" s="248"/>
    </row>
    <row r="30" spans="1:5">
      <c r="A30" s="353" t="s">
        <v>84</v>
      </c>
      <c r="B30" s="354">
        <v>1837</v>
      </c>
      <c r="C30" s="354">
        <v>1837</v>
      </c>
      <c r="D30" s="355"/>
      <c r="E30" s="248"/>
    </row>
    <row r="31" spans="1:5">
      <c r="A31" s="353" t="s">
        <v>85</v>
      </c>
      <c r="B31" s="354">
        <v>1831</v>
      </c>
      <c r="C31" s="354">
        <v>1831</v>
      </c>
      <c r="D31" s="355"/>
      <c r="E31" s="247"/>
    </row>
    <row r="32" spans="1:5">
      <c r="A32" s="353" t="s">
        <v>445</v>
      </c>
      <c r="B32" s="354">
        <v>727</v>
      </c>
      <c r="C32" s="354">
        <v>727</v>
      </c>
      <c r="D32" s="355"/>
      <c r="E32" s="247"/>
    </row>
    <row r="33" spans="1:5">
      <c r="A33" s="353" t="s">
        <v>446</v>
      </c>
      <c r="B33" s="354">
        <v>4993</v>
      </c>
      <c r="C33" s="354">
        <v>4993</v>
      </c>
      <c r="D33" s="355"/>
      <c r="E33" s="247"/>
    </row>
    <row r="34" spans="1:5">
      <c r="A34" s="353" t="s">
        <v>447</v>
      </c>
      <c r="B34" s="354">
        <v>471</v>
      </c>
      <c r="C34" s="354">
        <v>471</v>
      </c>
      <c r="D34" s="355"/>
      <c r="E34" s="247"/>
    </row>
    <row r="35" spans="1:5">
      <c r="A35" s="353" t="s">
        <v>448</v>
      </c>
      <c r="B35" s="354">
        <v>960</v>
      </c>
      <c r="C35" s="354">
        <v>960</v>
      </c>
      <c r="D35" s="355"/>
      <c r="E35" s="247"/>
    </row>
    <row r="36" spans="1:5">
      <c r="A36" s="353" t="s">
        <v>449</v>
      </c>
      <c r="B36" s="354">
        <v>100</v>
      </c>
      <c r="C36" s="354">
        <v>100</v>
      </c>
      <c r="D36" s="355"/>
      <c r="E36" s="247"/>
    </row>
    <row r="37" spans="1:5">
      <c r="A37" s="363" t="s">
        <v>86</v>
      </c>
      <c r="B37" s="364">
        <f>B38</f>
        <v>1905</v>
      </c>
      <c r="C37" s="364">
        <v>1905</v>
      </c>
      <c r="D37" s="365">
        <f>SUM(D38:D38)</f>
        <v>0</v>
      </c>
      <c r="E37" s="246"/>
    </row>
    <row r="38" spans="1:5">
      <c r="A38" s="353" t="s">
        <v>279</v>
      </c>
      <c r="B38" s="354">
        <v>1905</v>
      </c>
      <c r="C38" s="354">
        <v>1905</v>
      </c>
      <c r="D38" s="355"/>
      <c r="E38" s="247"/>
    </row>
    <row r="39" spans="1:5">
      <c r="A39" s="363" t="s">
        <v>87</v>
      </c>
      <c r="B39" s="364">
        <v>0</v>
      </c>
      <c r="C39" s="364"/>
      <c r="D39" s="365"/>
      <c r="E39" s="246"/>
    </row>
    <row r="40" spans="1:5" ht="12.75" customHeight="1">
      <c r="A40" s="478" t="s">
        <v>282</v>
      </c>
      <c r="B40" s="479">
        <f>B48+B52+B46+B44+B41+B42</f>
        <v>3108</v>
      </c>
      <c r="C40" s="479">
        <f>C48+C52+C46+C44+C41+C42</f>
        <v>3108</v>
      </c>
      <c r="D40" s="479">
        <f>+D48+D52+D46+D44+D41+D42</f>
        <v>0</v>
      </c>
      <c r="E40" s="480"/>
    </row>
    <row r="41" spans="1:5">
      <c r="A41" s="363" t="s">
        <v>281</v>
      </c>
      <c r="B41" s="366">
        <v>1795</v>
      </c>
      <c r="C41" s="366">
        <v>1795</v>
      </c>
      <c r="D41" s="367">
        <v>0</v>
      </c>
      <c r="E41" s="246"/>
    </row>
    <row r="42" spans="1:5">
      <c r="A42" s="363" t="s">
        <v>450</v>
      </c>
      <c r="B42" s="366">
        <f>B43</f>
        <v>597</v>
      </c>
      <c r="C42" s="366">
        <v>597</v>
      </c>
      <c r="D42" s="367"/>
      <c r="E42" s="246"/>
    </row>
    <row r="43" spans="1:5">
      <c r="A43" s="353" t="s">
        <v>451</v>
      </c>
      <c r="B43" s="368">
        <v>597</v>
      </c>
      <c r="C43" s="368">
        <v>597</v>
      </c>
      <c r="D43" s="369"/>
      <c r="E43" s="247"/>
    </row>
    <row r="44" spans="1:5">
      <c r="A44" s="363" t="s">
        <v>453</v>
      </c>
      <c r="B44" s="370">
        <f>SUM(B45:B45)</f>
        <v>485</v>
      </c>
      <c r="C44" s="370">
        <f>SUM(C45:C45)</f>
        <v>485</v>
      </c>
      <c r="D44" s="371">
        <f>SUM(D45:D45)</f>
        <v>0</v>
      </c>
      <c r="E44" s="246"/>
    </row>
    <row r="45" spans="1:5">
      <c r="A45" s="372" t="s">
        <v>452</v>
      </c>
      <c r="B45" s="373">
        <v>485</v>
      </c>
      <c r="C45" s="373">
        <v>485</v>
      </c>
      <c r="D45" s="374"/>
      <c r="E45" s="248"/>
    </row>
    <row r="46" spans="1:5">
      <c r="A46" s="363" t="s">
        <v>454</v>
      </c>
      <c r="B46" s="366">
        <f>SUM(B47:B47)</f>
        <v>150</v>
      </c>
      <c r="C46" s="366">
        <f>SUM(C47:C47)</f>
        <v>150</v>
      </c>
      <c r="D46" s="367">
        <f>SUM(D47:D47)</f>
        <v>0</v>
      </c>
      <c r="E46" s="246"/>
    </row>
    <row r="47" spans="1:5">
      <c r="A47" s="353" t="s">
        <v>455</v>
      </c>
      <c r="B47" s="368">
        <v>150</v>
      </c>
      <c r="C47" s="368">
        <v>150</v>
      </c>
      <c r="D47" s="369"/>
      <c r="E47" s="247"/>
    </row>
    <row r="48" spans="1:5">
      <c r="A48" s="363" t="s">
        <v>456</v>
      </c>
      <c r="B48" s="370">
        <f>SUM(B49:B51)</f>
        <v>81</v>
      </c>
      <c r="C48" s="370">
        <v>81</v>
      </c>
      <c r="D48" s="371">
        <f>SUM(D49:D51)</f>
        <v>0</v>
      </c>
      <c r="E48" s="246"/>
    </row>
    <row r="49" spans="1:5">
      <c r="A49" s="375" t="s">
        <v>457</v>
      </c>
      <c r="B49" s="368"/>
      <c r="C49" s="368"/>
      <c r="D49" s="369"/>
      <c r="E49" s="247"/>
    </row>
    <row r="50" spans="1:5">
      <c r="A50" s="375" t="s">
        <v>458</v>
      </c>
      <c r="B50" s="368"/>
      <c r="C50" s="368"/>
      <c r="D50" s="369"/>
      <c r="E50" s="247"/>
    </row>
    <row r="51" spans="1:5">
      <c r="A51" s="353" t="s">
        <v>459</v>
      </c>
      <c r="B51" s="368">
        <v>81</v>
      </c>
      <c r="C51" s="368">
        <v>81</v>
      </c>
      <c r="D51" s="369"/>
      <c r="E51" s="247"/>
    </row>
    <row r="52" spans="1:5">
      <c r="A52" s="486" t="s">
        <v>460</v>
      </c>
      <c r="B52" s="487">
        <v>0</v>
      </c>
      <c r="C52" s="487"/>
      <c r="D52" s="488"/>
      <c r="E52" s="489"/>
    </row>
    <row r="53" spans="1:5">
      <c r="A53" s="376"/>
      <c r="B53" s="377"/>
      <c r="C53" s="377"/>
      <c r="D53" s="377"/>
      <c r="E53" s="249"/>
    </row>
    <row r="54" spans="1:5">
      <c r="A54" s="475" t="s">
        <v>461</v>
      </c>
      <c r="B54" s="476">
        <f>SUM(B55:B56)</f>
        <v>4020</v>
      </c>
      <c r="C54" s="476">
        <f>SUM(C55:C56)</f>
        <v>4020</v>
      </c>
      <c r="D54" s="477">
        <f>SUM(D55:D56)</f>
        <v>0</v>
      </c>
      <c r="E54" s="250"/>
    </row>
    <row r="55" spans="1:5">
      <c r="A55" s="353" t="s">
        <v>464</v>
      </c>
      <c r="B55" s="354">
        <v>1966</v>
      </c>
      <c r="C55" s="354">
        <v>1966</v>
      </c>
      <c r="D55" s="355"/>
      <c r="E55" s="247"/>
    </row>
    <row r="56" spans="1:5">
      <c r="A56" s="353" t="s">
        <v>465</v>
      </c>
      <c r="B56" s="354">
        <v>2054</v>
      </c>
      <c r="C56" s="354">
        <v>2054</v>
      </c>
      <c r="D56" s="355"/>
      <c r="E56" s="247"/>
    </row>
    <row r="57" spans="1:5">
      <c r="A57" s="144"/>
      <c r="B57" s="145"/>
      <c r="C57" s="145"/>
      <c r="D57" s="145"/>
      <c r="E57" s="253"/>
    </row>
    <row r="58" spans="1:5">
      <c r="A58" s="115" t="s">
        <v>462</v>
      </c>
      <c r="B58" s="116">
        <f>+B59</f>
        <v>0</v>
      </c>
      <c r="C58" s="116">
        <f>+C59</f>
        <v>0</v>
      </c>
      <c r="D58" s="116">
        <f>+D59</f>
        <v>0</v>
      </c>
      <c r="E58" s="252"/>
    </row>
    <row r="59" spans="1:5">
      <c r="A59" s="59" t="s">
        <v>463</v>
      </c>
      <c r="B59" s="24">
        <v>0</v>
      </c>
      <c r="C59" s="24">
        <v>0</v>
      </c>
      <c r="D59" s="72"/>
      <c r="E59" s="247"/>
    </row>
    <row r="60" spans="1:5">
      <c r="A60" s="142"/>
      <c r="B60" s="128"/>
      <c r="C60" s="128"/>
      <c r="D60" s="128"/>
      <c r="E60" s="251"/>
    </row>
    <row r="61" spans="1:5">
      <c r="A61" s="111" t="s">
        <v>466</v>
      </c>
      <c r="B61" s="27">
        <f>B58+B9+B54+B28+B40</f>
        <v>108078</v>
      </c>
      <c r="C61" s="27">
        <f>C58+C9+C54+C28+C40+C25</f>
        <v>138070</v>
      </c>
      <c r="D61" s="27">
        <f>D58+D18+D10+D54+D28+D40</f>
        <v>0</v>
      </c>
      <c r="E61" s="252"/>
    </row>
    <row r="62" spans="1:5">
      <c r="A62" s="146"/>
      <c r="B62" s="147"/>
      <c r="C62" s="147"/>
      <c r="D62" s="147"/>
      <c r="E62" s="254"/>
    </row>
    <row r="63" spans="1:5">
      <c r="A63" s="111" t="s">
        <v>467</v>
      </c>
      <c r="B63" s="27">
        <f>SUM(B64:B65)</f>
        <v>86039</v>
      </c>
      <c r="C63" s="27">
        <f>SUM(C64:C65)</f>
        <v>86039</v>
      </c>
      <c r="D63" s="113">
        <f>D64+D65</f>
        <v>0</v>
      </c>
      <c r="E63" s="255"/>
    </row>
    <row r="64" spans="1:5">
      <c r="A64" s="234" t="s">
        <v>428</v>
      </c>
      <c r="B64" s="24">
        <f>86039-9863-3170</f>
        <v>73006</v>
      </c>
      <c r="C64" s="24">
        <v>73006</v>
      </c>
      <c r="D64" s="72">
        <v>0</v>
      </c>
      <c r="E64" s="247"/>
    </row>
    <row r="65" spans="1:9" ht="15" customHeight="1">
      <c r="A65" s="234" t="s">
        <v>430</v>
      </c>
      <c r="B65" s="24">
        <f>9863+3170</f>
        <v>13033</v>
      </c>
      <c r="C65" s="24">
        <v>13033</v>
      </c>
      <c r="D65" s="72">
        <v>0</v>
      </c>
      <c r="E65" s="247"/>
    </row>
    <row r="66" spans="1:9">
      <c r="A66" s="142"/>
      <c r="B66" s="128"/>
      <c r="C66" s="128"/>
      <c r="D66" s="128"/>
      <c r="E66" s="251"/>
    </row>
    <row r="67" spans="1:9">
      <c r="A67" s="148"/>
      <c r="B67" s="149"/>
      <c r="C67" s="149"/>
      <c r="D67" s="149"/>
      <c r="E67" s="251"/>
    </row>
    <row r="68" spans="1:9">
      <c r="A68" s="121" t="s">
        <v>468</v>
      </c>
      <c r="B68" s="27">
        <f>SUM(B63+B61)</f>
        <v>194117</v>
      </c>
      <c r="C68" s="27">
        <f>C61+C63</f>
        <v>224109</v>
      </c>
      <c r="D68" s="27">
        <f>D61+D63</f>
        <v>0</v>
      </c>
      <c r="E68" s="252"/>
    </row>
    <row r="69" spans="1:9">
      <c r="A69" s="467"/>
      <c r="B69" s="379"/>
      <c r="C69" s="379"/>
      <c r="D69" s="379"/>
      <c r="E69" s="466"/>
      <c r="I69" s="2"/>
    </row>
    <row r="70" spans="1:9">
      <c r="A70" s="121" t="s">
        <v>469</v>
      </c>
      <c r="B70" s="27">
        <v>99869</v>
      </c>
      <c r="C70" s="27">
        <v>103961</v>
      </c>
      <c r="D70" s="27"/>
      <c r="E70" s="466"/>
    </row>
    <row r="71" spans="1:9">
      <c r="A71" s="121" t="s">
        <v>470</v>
      </c>
      <c r="B71" s="27">
        <v>67702</v>
      </c>
      <c r="C71" s="27">
        <v>69358</v>
      </c>
      <c r="D71" s="27"/>
      <c r="E71" s="466"/>
    </row>
    <row r="72" spans="1:9">
      <c r="A72" s="146"/>
      <c r="B72" s="147"/>
      <c r="C72" s="147"/>
      <c r="D72" s="147"/>
      <c r="E72" s="256"/>
    </row>
    <row r="73" spans="1:9">
      <c r="A73" s="115" t="s">
        <v>471</v>
      </c>
      <c r="B73" s="116">
        <v>65231</v>
      </c>
      <c r="C73" s="116">
        <v>67279</v>
      </c>
      <c r="D73" s="116"/>
      <c r="E73" s="252"/>
    </row>
    <row r="74" spans="1:9">
      <c r="A74" s="152"/>
      <c r="B74" s="153"/>
      <c r="C74" s="153"/>
      <c r="D74" s="153"/>
      <c r="E74" s="254"/>
    </row>
    <row r="75" spans="1:9" ht="13.5" thickBot="1">
      <c r="A75" s="150" t="s">
        <v>472</v>
      </c>
      <c r="B75" s="151">
        <f>B68+B70+B71-B73</f>
        <v>296457</v>
      </c>
      <c r="C75" s="151">
        <f>SUM(C68:C73)</f>
        <v>464707</v>
      </c>
      <c r="D75" s="151">
        <f>SUM(D68:D73)</f>
        <v>0</v>
      </c>
      <c r="E75" s="257"/>
    </row>
    <row r="76" spans="1:9">
      <c r="C76" s="2"/>
      <c r="D76" s="2"/>
    </row>
    <row r="77" spans="1:9">
      <c r="C77" s="2"/>
      <c r="D77" s="2"/>
    </row>
    <row r="78" spans="1:9">
      <c r="C78" s="2"/>
      <c r="D78" s="2"/>
    </row>
    <row r="79" spans="1:9">
      <c r="C79" s="2"/>
      <c r="D79" s="2"/>
    </row>
    <row r="80" spans="1:9">
      <c r="C80" s="2"/>
      <c r="D80" s="2"/>
    </row>
    <row r="192" spans="5:47" s="21" customFormat="1">
      <c r="E192" s="258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</row>
    <row r="193" spans="5:47" s="71" customFormat="1">
      <c r="E193" s="25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</row>
    <row r="194" spans="5:47" s="26" customFormat="1">
      <c r="E194" s="258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</row>
    <row r="267" spans="1:13">
      <c r="A267"/>
      <c r="B267"/>
      <c r="C267"/>
      <c r="D267"/>
      <c r="E267" s="260"/>
      <c r="F267"/>
      <c r="G267"/>
      <c r="H267"/>
      <c r="I267"/>
      <c r="J267"/>
      <c r="K267"/>
      <c r="L267"/>
      <c r="M267"/>
    </row>
    <row r="268" spans="1:13">
      <c r="A268"/>
      <c r="B268"/>
      <c r="C268"/>
      <c r="D268"/>
      <c r="E268" s="260"/>
      <c r="F268"/>
      <c r="G268"/>
      <c r="H268"/>
      <c r="I268"/>
      <c r="J268"/>
      <c r="K268"/>
      <c r="L268"/>
      <c r="M268"/>
    </row>
    <row r="269" spans="1:13">
      <c r="A269"/>
      <c r="B269"/>
      <c r="C269"/>
      <c r="D269"/>
      <c r="E269" s="260"/>
      <c r="F269"/>
      <c r="G269"/>
      <c r="H269"/>
      <c r="I269"/>
      <c r="J269" t="s">
        <v>54</v>
      </c>
      <c r="K269"/>
      <c r="L269"/>
      <c r="M269"/>
    </row>
    <row r="270" spans="1:13">
      <c r="A270"/>
      <c r="B270"/>
      <c r="C270"/>
      <c r="D270"/>
      <c r="E270" s="260"/>
      <c r="F270"/>
      <c r="G270"/>
      <c r="H270"/>
      <c r="I270"/>
      <c r="J270" s="507"/>
      <c r="K270" s="508"/>
      <c r="L270"/>
      <c r="M270"/>
    </row>
    <row r="271" spans="1:13">
      <c r="A271"/>
      <c r="B271"/>
      <c r="C271"/>
      <c r="D271"/>
      <c r="E271" s="260"/>
      <c r="F271"/>
      <c r="G271"/>
      <c r="H271"/>
      <c r="I271"/>
      <c r="J271"/>
      <c r="K271"/>
      <c r="L271"/>
      <c r="M271"/>
    </row>
    <row r="272" spans="1:13" ht="15">
      <c r="A272"/>
      <c r="B272"/>
      <c r="C272"/>
      <c r="D272" s="78"/>
      <c r="E272" s="261"/>
      <c r="F272" s="78"/>
      <c r="G272" s="78"/>
      <c r="H272" s="78"/>
      <c r="I272" s="78"/>
      <c r="J272" s="78"/>
      <c r="K272"/>
      <c r="L272"/>
      <c r="M272"/>
    </row>
    <row r="273" spans="1:13" ht="15">
      <c r="A273"/>
      <c r="B273"/>
      <c r="C273"/>
      <c r="D273" s="78"/>
      <c r="E273" s="261"/>
      <c r="F273" s="78"/>
      <c r="G273" s="78"/>
      <c r="H273" s="78"/>
      <c r="I273" s="78"/>
      <c r="J273" s="78"/>
      <c r="K273"/>
      <c r="L273"/>
      <c r="M273"/>
    </row>
    <row r="274" spans="1:13">
      <c r="A274"/>
      <c r="B274"/>
      <c r="C274"/>
      <c r="D274"/>
      <c r="E274" s="260"/>
      <c r="F274"/>
      <c r="G274"/>
      <c r="H274"/>
      <c r="I274"/>
      <c r="J274"/>
      <c r="K274"/>
      <c r="L274"/>
      <c r="M274"/>
    </row>
    <row r="275" spans="1:13" ht="13.5" customHeight="1">
      <c r="A275"/>
      <c r="B275"/>
      <c r="C275"/>
      <c r="D275"/>
      <c r="E275" s="260"/>
      <c r="F275" s="509"/>
      <c r="G275" s="508"/>
      <c r="H275" s="508"/>
      <c r="I275" s="508"/>
      <c r="J275"/>
      <c r="K275"/>
      <c r="L275"/>
      <c r="M275"/>
    </row>
    <row r="276" spans="1:13" ht="13.5" customHeight="1">
      <c r="A276" s="79"/>
      <c r="B276" s="79"/>
      <c r="C276" s="79"/>
      <c r="D276"/>
      <c r="E276" s="260"/>
      <c r="F276"/>
      <c r="G276"/>
      <c r="H276"/>
      <c r="I276"/>
      <c r="J276"/>
      <c r="K276"/>
      <c r="L276"/>
      <c r="M276"/>
    </row>
    <row r="277" spans="1:13" ht="13.5" customHeight="1">
      <c r="A277" s="79"/>
      <c r="B277" s="79"/>
      <c r="C277" s="79"/>
      <c r="D277"/>
      <c r="E277" s="260"/>
      <c r="F277"/>
      <c r="G277"/>
      <c r="H277"/>
      <c r="I277"/>
      <c r="J277"/>
      <c r="K277"/>
      <c r="L277"/>
      <c r="M277"/>
    </row>
    <row r="278" spans="1:13" ht="13.5" customHeight="1">
      <c r="A278"/>
      <c r="B278"/>
      <c r="C278"/>
      <c r="D278"/>
      <c r="E278" s="260"/>
      <c r="F278"/>
      <c r="G278"/>
      <c r="H278"/>
      <c r="I278"/>
      <c r="J278"/>
      <c r="K278"/>
      <c r="L278"/>
      <c r="M278"/>
    </row>
    <row r="279" spans="1:13">
      <c r="A279" s="56"/>
      <c r="B279" s="53"/>
      <c r="C279" s="53"/>
      <c r="D279" s="52"/>
    </row>
    <row r="280" spans="1:13">
      <c r="A280" s="56"/>
      <c r="B280" s="53"/>
      <c r="C280" s="52"/>
      <c r="D280" s="52"/>
    </row>
    <row r="281" spans="1:13">
      <c r="A281" s="56"/>
      <c r="B281" s="53"/>
      <c r="C281" s="52"/>
      <c r="D281" s="52"/>
    </row>
    <row r="282" spans="1:13">
      <c r="A282" s="52"/>
      <c r="B282" s="53"/>
      <c r="C282" s="52"/>
      <c r="D282" s="52"/>
    </row>
    <row r="283" spans="1:13">
      <c r="A283" s="56"/>
      <c r="B283" s="53"/>
      <c r="C283" s="52"/>
      <c r="D283" s="52"/>
    </row>
    <row r="284" spans="1:13">
      <c r="A284" s="52"/>
      <c r="B284" s="53"/>
      <c r="C284" s="53"/>
      <c r="D284" s="52"/>
    </row>
    <row r="285" spans="1:13">
      <c r="A285" s="52"/>
      <c r="B285" s="53"/>
      <c r="C285" s="52"/>
      <c r="D285" s="52"/>
    </row>
    <row r="286" spans="1:13">
      <c r="A286" s="52"/>
      <c r="B286" s="53"/>
      <c r="C286" s="53"/>
      <c r="D286" s="52"/>
    </row>
    <row r="287" spans="1:13">
      <c r="A287" s="52"/>
      <c r="B287" s="53"/>
      <c r="C287" s="52"/>
      <c r="D287" s="52"/>
    </row>
    <row r="288" spans="1:13">
      <c r="A288" s="52"/>
      <c r="B288" s="53"/>
      <c r="C288" s="52"/>
      <c r="D288" s="52"/>
    </row>
    <row r="289" spans="1:4">
      <c r="A289" s="52"/>
      <c r="B289" s="53"/>
      <c r="C289" s="53"/>
      <c r="D289" s="52"/>
    </row>
    <row r="290" spans="1:4">
      <c r="A290" s="52"/>
      <c r="B290" s="53"/>
      <c r="C290" s="52"/>
      <c r="D290" s="52"/>
    </row>
    <row r="291" spans="1:4">
      <c r="A291" s="56"/>
      <c r="B291" s="53"/>
      <c r="C291" s="52"/>
      <c r="D291" s="52"/>
    </row>
    <row r="292" spans="1:4">
      <c r="A292" s="56"/>
      <c r="B292" s="53"/>
      <c r="C292" s="52"/>
      <c r="D292" s="52"/>
    </row>
    <row r="293" spans="1:4">
      <c r="A293" s="56"/>
      <c r="B293" s="53"/>
      <c r="C293" s="52"/>
      <c r="D293" s="52"/>
    </row>
    <row r="294" spans="1:4">
      <c r="A294" s="52"/>
      <c r="B294" s="53"/>
      <c r="C294" s="52"/>
      <c r="D294" s="52"/>
    </row>
    <row r="295" spans="1:4">
      <c r="A295" s="56"/>
      <c r="B295" s="53"/>
      <c r="C295" s="52"/>
      <c r="D295" s="52"/>
    </row>
    <row r="296" spans="1:4">
      <c r="A296" s="52"/>
      <c r="B296" s="53"/>
      <c r="C296" s="52"/>
      <c r="D296" s="52"/>
    </row>
    <row r="297" spans="1:4">
      <c r="A297" s="56"/>
      <c r="B297" s="53"/>
      <c r="C297" s="52"/>
      <c r="D297" s="52"/>
    </row>
    <row r="298" spans="1:4">
      <c r="A298" s="52"/>
      <c r="B298" s="53"/>
      <c r="C298" s="52"/>
      <c r="D298" s="52"/>
    </row>
    <row r="299" spans="1:4">
      <c r="A299" s="52"/>
      <c r="B299" s="53"/>
      <c r="C299" s="52"/>
      <c r="D299" s="52"/>
    </row>
    <row r="300" spans="1:4">
      <c r="A300" s="56"/>
      <c r="B300" s="53"/>
      <c r="C300" s="53"/>
      <c r="D300" s="52"/>
    </row>
    <row r="301" spans="1:4">
      <c r="A301" s="56"/>
      <c r="B301" s="53"/>
      <c r="C301" s="53"/>
      <c r="D301" s="52"/>
    </row>
    <row r="302" spans="1:4">
      <c r="A302" s="56"/>
      <c r="B302" s="53"/>
      <c r="C302" s="53"/>
      <c r="D302" s="52"/>
    </row>
    <row r="303" spans="1:4">
      <c r="A303" s="56"/>
      <c r="B303" s="53"/>
      <c r="C303" s="53"/>
      <c r="D303" s="52"/>
    </row>
    <row r="304" spans="1:4">
      <c r="A304" s="56"/>
      <c r="B304" s="53"/>
      <c r="C304" s="53"/>
      <c r="D304" s="52"/>
    </row>
    <row r="305" spans="1:4">
      <c r="A305" s="54"/>
      <c r="B305" s="53"/>
      <c r="C305" s="52"/>
      <c r="D305" s="52"/>
    </row>
    <row r="306" spans="1:4">
      <c r="A306" s="52"/>
      <c r="B306" s="55"/>
      <c r="C306" s="55"/>
      <c r="D306" s="55"/>
    </row>
    <row r="307" spans="1:4">
      <c r="A307" s="52"/>
      <c r="B307" s="53"/>
      <c r="C307" s="52"/>
      <c r="D307" s="52"/>
    </row>
    <row r="308" spans="1:4">
      <c r="A308" s="52"/>
      <c r="B308" s="53"/>
      <c r="C308" s="52"/>
      <c r="D308" s="52"/>
    </row>
    <row r="309" spans="1:4">
      <c r="A309" s="52"/>
      <c r="B309" s="53"/>
      <c r="C309" s="52"/>
      <c r="D309" s="52"/>
    </row>
    <row r="310" spans="1:4">
      <c r="A310" s="52"/>
      <c r="B310" s="53"/>
      <c r="C310" s="52"/>
      <c r="D310" s="52"/>
    </row>
    <row r="311" spans="1:4">
      <c r="A311" s="52"/>
      <c r="B311" s="53"/>
      <c r="C311" s="52"/>
      <c r="D311" s="52"/>
    </row>
    <row r="312" spans="1:4">
      <c r="A312" s="52"/>
      <c r="B312" s="53"/>
      <c r="C312" s="52"/>
      <c r="D312" s="52"/>
    </row>
    <row r="313" spans="1:4">
      <c r="A313" s="52"/>
      <c r="B313" s="53"/>
      <c r="C313" s="52"/>
      <c r="D313" s="52"/>
    </row>
    <row r="314" spans="1:4">
      <c r="A314" s="52"/>
      <c r="B314" s="53"/>
      <c r="C314" s="52"/>
      <c r="D314" s="52"/>
    </row>
    <row r="315" spans="1:4">
      <c r="A315" s="52"/>
      <c r="B315" s="53"/>
      <c r="C315" s="52"/>
      <c r="D315" s="52"/>
    </row>
    <row r="316" spans="1:4">
      <c r="A316" s="52"/>
      <c r="B316" s="53"/>
      <c r="C316" s="52"/>
      <c r="D316" s="52"/>
    </row>
    <row r="317" spans="1:4">
      <c r="A317" s="52"/>
      <c r="B317" s="53"/>
      <c r="C317" s="52"/>
      <c r="D317" s="52"/>
    </row>
    <row r="318" spans="1:4">
      <c r="A318" s="52"/>
      <c r="B318" s="53"/>
      <c r="C318" s="52"/>
      <c r="D318" s="52"/>
    </row>
    <row r="319" spans="1:4">
      <c r="A319" s="54"/>
      <c r="B319" s="53"/>
      <c r="C319" s="52"/>
      <c r="D319" s="52"/>
    </row>
    <row r="320" spans="1:4">
      <c r="A320" s="54"/>
      <c r="B320" s="55"/>
      <c r="C320" s="54"/>
      <c r="D320" s="52"/>
    </row>
    <row r="321" spans="1:4">
      <c r="A321" s="52"/>
      <c r="B321" s="55"/>
      <c r="C321" s="54"/>
      <c r="D321" s="52"/>
    </row>
    <row r="322" spans="1:4">
      <c r="A322" s="52"/>
      <c r="B322" s="53"/>
      <c r="C322" s="52"/>
      <c r="D322" s="52"/>
    </row>
    <row r="323" spans="1:4">
      <c r="A323" s="52"/>
      <c r="B323" s="53"/>
      <c r="C323" s="52"/>
      <c r="D323" s="52"/>
    </row>
    <row r="324" spans="1:4">
      <c r="A324" s="54"/>
      <c r="B324" s="53"/>
      <c r="C324" s="52"/>
      <c r="D324" s="52"/>
    </row>
    <row r="325" spans="1:4">
      <c r="A325" s="54"/>
      <c r="B325" s="55"/>
      <c r="C325" s="54"/>
      <c r="D325" s="54"/>
    </row>
    <row r="326" spans="1:4">
      <c r="A326" s="54"/>
      <c r="B326" s="55"/>
      <c r="C326" s="54"/>
      <c r="D326" s="54"/>
    </row>
    <row r="327" spans="1:4">
      <c r="A327" s="54"/>
      <c r="B327" s="53"/>
      <c r="C327" s="52"/>
      <c r="D327" s="52"/>
    </row>
    <row r="328" spans="1:4">
      <c r="A328" s="54"/>
      <c r="B328" s="53"/>
      <c r="C328" s="52"/>
      <c r="D328" s="52"/>
    </row>
    <row r="329" spans="1:4">
      <c r="A329" s="52"/>
      <c r="B329" s="53"/>
      <c r="C329" s="52"/>
      <c r="D329" s="52"/>
    </row>
    <row r="330" spans="1:4">
      <c r="A330" s="54"/>
      <c r="B330" s="53"/>
      <c r="C330" s="52"/>
      <c r="D330" s="52"/>
    </row>
    <row r="331" spans="1:4">
      <c r="A331" s="52"/>
      <c r="B331" s="55"/>
      <c r="C331" s="54"/>
      <c r="D331" s="54"/>
    </row>
    <row r="332" spans="1:4">
      <c r="A332" s="52"/>
      <c r="B332" s="53"/>
      <c r="C332" s="52"/>
      <c r="D332" s="52"/>
    </row>
    <row r="333" spans="1:4">
      <c r="A333" s="56"/>
      <c r="B333" s="53"/>
      <c r="C333" s="53"/>
      <c r="D333" s="52"/>
    </row>
    <row r="334" spans="1:4">
      <c r="A334" s="56"/>
      <c r="B334" s="53"/>
      <c r="C334" s="53"/>
      <c r="D334" s="53"/>
    </row>
    <row r="335" spans="1:4">
      <c r="A335" s="56"/>
      <c r="B335" s="53"/>
      <c r="C335" s="52"/>
      <c r="D335" s="52"/>
    </row>
    <row r="336" spans="1:4">
      <c r="A336" s="56"/>
      <c r="B336" s="53"/>
      <c r="C336" s="52"/>
      <c r="D336" s="52"/>
    </row>
    <row r="337" spans="1:4">
      <c r="A337" s="56"/>
      <c r="B337" s="53"/>
      <c r="C337" s="53"/>
      <c r="D337" s="53"/>
    </row>
    <row r="338" spans="1:4">
      <c r="A338" s="52"/>
      <c r="B338" s="53"/>
      <c r="C338" s="52"/>
      <c r="D338" s="52"/>
    </row>
    <row r="339" spans="1:4">
      <c r="A339" s="52"/>
      <c r="B339" s="53"/>
      <c r="C339" s="52"/>
      <c r="D339" s="52"/>
    </row>
    <row r="340" spans="1:4">
      <c r="A340" s="56"/>
      <c r="B340" s="53"/>
      <c r="C340" s="52"/>
      <c r="D340" s="52"/>
    </row>
    <row r="341" spans="1:4">
      <c r="A341" s="56"/>
      <c r="B341" s="53"/>
      <c r="C341" s="53"/>
      <c r="D341" s="53"/>
    </row>
    <row r="342" spans="1:4">
      <c r="A342" s="56"/>
      <c r="B342" s="57"/>
      <c r="C342" s="53"/>
      <c r="D342" s="52"/>
    </row>
    <row r="343" spans="1:4">
      <c r="A343" s="56"/>
      <c r="B343" s="57"/>
      <c r="C343" s="53"/>
      <c r="D343" s="52"/>
    </row>
    <row r="344" spans="1:4">
      <c r="A344" s="56"/>
      <c r="B344" s="57"/>
      <c r="C344" s="53"/>
      <c r="D344" s="52"/>
    </row>
    <row r="345" spans="1:4">
      <c r="A345" s="56"/>
      <c r="B345" s="53"/>
      <c r="C345" s="53"/>
      <c r="D345" s="52"/>
    </row>
    <row r="346" spans="1:4">
      <c r="A346" s="56"/>
      <c r="B346" s="53"/>
      <c r="C346" s="53"/>
      <c r="D346" s="53"/>
    </row>
    <row r="347" spans="1:4">
      <c r="A347" s="56"/>
      <c r="B347" s="53"/>
      <c r="C347" s="53"/>
      <c r="D347" s="52"/>
    </row>
    <row r="348" spans="1:4">
      <c r="A348" s="52"/>
      <c r="B348" s="53"/>
      <c r="C348" s="53"/>
      <c r="D348" s="52"/>
    </row>
    <row r="349" spans="1:4">
      <c r="A349" s="52"/>
      <c r="B349" s="53"/>
      <c r="C349" s="53"/>
      <c r="D349" s="52"/>
    </row>
    <row r="350" spans="1:4">
      <c r="A350" s="52"/>
      <c r="B350" s="53"/>
      <c r="C350" s="53"/>
      <c r="D350" s="53"/>
    </row>
    <row r="351" spans="1:4">
      <c r="A351" s="52"/>
      <c r="B351" s="53"/>
      <c r="C351" s="52"/>
      <c r="D351" s="52"/>
    </row>
    <row r="352" spans="1:4">
      <c r="A352" s="52"/>
      <c r="B352" s="53"/>
      <c r="C352" s="52"/>
      <c r="D352" s="52"/>
    </row>
    <row r="353" spans="1:4">
      <c r="A353" s="52"/>
      <c r="B353" s="53"/>
      <c r="C353" s="52"/>
      <c r="D353" s="52"/>
    </row>
    <row r="354" spans="1:4">
      <c r="A354" s="56"/>
      <c r="B354" s="53"/>
      <c r="C354" s="52"/>
      <c r="D354" s="52"/>
    </row>
    <row r="355" spans="1:4">
      <c r="A355" s="56"/>
      <c r="B355" s="53"/>
      <c r="C355" s="53"/>
      <c r="D355" s="53"/>
    </row>
    <row r="356" spans="1:4">
      <c r="A356" s="56"/>
      <c r="B356" s="53"/>
      <c r="C356" s="58"/>
      <c r="D356" s="52"/>
    </row>
    <row r="357" spans="1:4">
      <c r="A357" s="52"/>
      <c r="B357" s="53"/>
      <c r="C357" s="53"/>
      <c r="D357" s="52"/>
    </row>
    <row r="358" spans="1:4">
      <c r="A358" s="54"/>
      <c r="B358" s="53"/>
      <c r="C358" s="52"/>
      <c r="D358" s="52"/>
    </row>
    <row r="359" spans="1:4">
      <c r="A359" s="9"/>
      <c r="B359" s="55"/>
      <c r="C359" s="55"/>
      <c r="D359" s="55"/>
    </row>
    <row r="360" spans="1:4">
      <c r="A360" s="9"/>
      <c r="B360" s="8"/>
      <c r="C360" s="9"/>
      <c r="D360" s="9"/>
    </row>
    <row r="361" spans="1:4">
      <c r="A361" s="9"/>
      <c r="B361" s="8"/>
      <c r="C361" s="9"/>
      <c r="D361" s="9"/>
    </row>
    <row r="362" spans="1:4">
      <c r="A362" s="9"/>
      <c r="B362" s="8"/>
      <c r="C362" s="9"/>
      <c r="D362" s="9"/>
    </row>
    <row r="363" spans="1:4">
      <c r="A363" s="9"/>
      <c r="B363" s="8"/>
      <c r="C363" s="9"/>
      <c r="D363" s="9"/>
    </row>
    <row r="364" spans="1:4">
      <c r="A364" s="9"/>
      <c r="B364" s="8"/>
      <c r="C364" s="9"/>
      <c r="D364" s="9"/>
    </row>
    <row r="365" spans="1:4">
      <c r="A365" s="9"/>
      <c r="B365" s="8"/>
      <c r="C365" s="9"/>
      <c r="D365" s="9"/>
    </row>
    <row r="366" spans="1:4">
      <c r="A366" s="9"/>
      <c r="B366" s="8"/>
      <c r="C366" s="9"/>
      <c r="D366" s="9"/>
    </row>
    <row r="367" spans="1:4">
      <c r="A367" s="9"/>
      <c r="B367" s="8"/>
      <c r="C367" s="9"/>
      <c r="D367" s="9"/>
    </row>
    <row r="368" spans="1:4">
      <c r="A368" s="9"/>
      <c r="B368" s="8"/>
      <c r="C368" s="9"/>
      <c r="D368" s="9"/>
    </row>
    <row r="369" spans="1:4">
      <c r="A369" s="9"/>
      <c r="B369" s="8"/>
      <c r="C369" s="9"/>
      <c r="D369" s="9"/>
    </row>
    <row r="370" spans="1:4">
      <c r="A370" s="9"/>
      <c r="B370" s="8"/>
      <c r="C370" s="9"/>
      <c r="D370" s="9"/>
    </row>
    <row r="371" spans="1:4">
      <c r="A371" s="9"/>
      <c r="B371" s="8"/>
      <c r="C371" s="9"/>
      <c r="D371" s="9"/>
    </row>
    <row r="372" spans="1:4">
      <c r="A372" s="9"/>
      <c r="B372" s="8"/>
      <c r="C372" s="9"/>
      <c r="D372" s="9"/>
    </row>
    <row r="373" spans="1:4">
      <c r="A373" s="9"/>
      <c r="B373" s="8"/>
      <c r="C373" s="9"/>
      <c r="D373" s="9"/>
    </row>
    <row r="374" spans="1:4">
      <c r="A374" s="9"/>
      <c r="B374" s="8"/>
      <c r="C374" s="9"/>
      <c r="D374" s="9"/>
    </row>
    <row r="375" spans="1:4">
      <c r="A375" s="9"/>
      <c r="B375" s="8"/>
      <c r="C375" s="9"/>
      <c r="D375" s="9"/>
    </row>
    <row r="376" spans="1:4">
      <c r="A376" s="9"/>
      <c r="B376" s="8"/>
      <c r="C376" s="9"/>
      <c r="D376" s="9"/>
    </row>
    <row r="377" spans="1:4">
      <c r="A377" s="9"/>
      <c r="B377" s="8"/>
      <c r="C377" s="9"/>
      <c r="D377" s="9"/>
    </row>
    <row r="378" spans="1:4">
      <c r="A378" s="9"/>
      <c r="B378" s="8"/>
      <c r="C378" s="9"/>
      <c r="D378" s="9"/>
    </row>
    <row r="379" spans="1:4">
      <c r="A379" s="9"/>
      <c r="B379" s="8"/>
      <c r="C379" s="9"/>
      <c r="D379" s="9"/>
    </row>
    <row r="380" spans="1:4">
      <c r="A380" s="9"/>
      <c r="B380" s="8"/>
      <c r="C380" s="9"/>
      <c r="D380" s="9"/>
    </row>
    <row r="381" spans="1:4">
      <c r="A381" s="9"/>
      <c r="B381" s="8"/>
      <c r="C381" s="9"/>
      <c r="D381" s="9"/>
    </row>
    <row r="382" spans="1:4">
      <c r="A382" s="9"/>
      <c r="B382" s="8"/>
      <c r="C382" s="9"/>
      <c r="D382" s="9"/>
    </row>
    <row r="383" spans="1:4">
      <c r="A383" s="9"/>
      <c r="B383" s="8"/>
      <c r="C383" s="9"/>
      <c r="D383" s="9"/>
    </row>
    <row r="384" spans="1:4">
      <c r="A384" s="9"/>
      <c r="B384" s="8"/>
      <c r="C384" s="9"/>
      <c r="D384" s="9"/>
    </row>
    <row r="385" spans="1:4">
      <c r="A385" s="9"/>
      <c r="B385" s="8"/>
      <c r="C385" s="9"/>
      <c r="D385" s="9"/>
    </row>
    <row r="386" spans="1:4">
      <c r="A386" s="9"/>
      <c r="B386" s="8"/>
      <c r="C386" s="9"/>
      <c r="D386" s="9"/>
    </row>
    <row r="387" spans="1:4">
      <c r="A387" s="9"/>
      <c r="B387" s="8"/>
      <c r="C387" s="9"/>
      <c r="D387" s="9"/>
    </row>
    <row r="388" spans="1:4">
      <c r="A388" s="9"/>
      <c r="B388" s="8"/>
      <c r="C388" s="9"/>
      <c r="D388" s="9"/>
    </row>
    <row r="389" spans="1:4">
      <c r="A389" s="9"/>
      <c r="B389" s="8"/>
      <c r="C389" s="9"/>
      <c r="D389" s="9"/>
    </row>
    <row r="390" spans="1:4">
      <c r="A390" s="9"/>
      <c r="B390" s="8"/>
      <c r="C390" s="9"/>
      <c r="D390" s="9"/>
    </row>
    <row r="391" spans="1:4">
      <c r="A391" s="9"/>
      <c r="B391" s="8"/>
      <c r="C391" s="9"/>
      <c r="D391" s="9"/>
    </row>
    <row r="392" spans="1:4">
      <c r="A392" s="9"/>
      <c r="B392" s="8"/>
      <c r="C392" s="9"/>
      <c r="D392" s="9"/>
    </row>
    <row r="393" spans="1:4">
      <c r="A393" s="9"/>
      <c r="B393" s="8"/>
      <c r="C393" s="9"/>
      <c r="D393" s="9"/>
    </row>
    <row r="394" spans="1:4">
      <c r="A394" s="9"/>
      <c r="B394" s="8"/>
      <c r="C394" s="9"/>
      <c r="D394" s="9"/>
    </row>
    <row r="395" spans="1:4">
      <c r="A395" s="9"/>
      <c r="B395" s="8"/>
      <c r="C395" s="9"/>
      <c r="D395" s="9"/>
    </row>
    <row r="396" spans="1:4">
      <c r="A396" s="9"/>
      <c r="B396" s="8"/>
      <c r="C396" s="9"/>
      <c r="D396" s="9"/>
    </row>
    <row r="397" spans="1:4">
      <c r="A397" s="9"/>
      <c r="B397" s="8"/>
      <c r="C397" s="9"/>
      <c r="D397" s="9"/>
    </row>
    <row r="398" spans="1:4">
      <c r="A398" s="9"/>
      <c r="B398" s="8"/>
      <c r="C398" s="9"/>
      <c r="D398" s="9"/>
    </row>
    <row r="399" spans="1:4">
      <c r="A399" s="9"/>
      <c r="B399" s="8"/>
      <c r="C399" s="9"/>
      <c r="D399" s="9"/>
    </row>
    <row r="400" spans="1:4">
      <c r="A400" s="9"/>
      <c r="B400" s="8"/>
      <c r="C400" s="9"/>
      <c r="D400" s="9"/>
    </row>
    <row r="401" spans="2:4">
      <c r="B401" s="8"/>
      <c r="C401" s="9"/>
      <c r="D401" s="9"/>
    </row>
  </sheetData>
  <mergeCells count="6">
    <mergeCell ref="J270:K270"/>
    <mergeCell ref="F275:I275"/>
    <mergeCell ref="A1:D1"/>
    <mergeCell ref="A2:D2"/>
    <mergeCell ref="E7:E8"/>
    <mergeCell ref="A3:D3"/>
  </mergeCells>
  <phoneticPr fontId="5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80" orientation="portrait" r:id="rId1"/>
  <headerFooter alignWithMargins="0"/>
  <rowBreaks count="5" manualBreakCount="5">
    <brk id="79" max="4" man="1"/>
    <brk id="140" max="16383" man="1"/>
    <brk id="165" max="16383" man="1"/>
    <brk id="210" max="16383" man="1"/>
    <brk id="26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E50"/>
  <sheetViews>
    <sheetView view="pageBreakPreview" zoomScaleSheetLayoutView="100" workbookViewId="0">
      <selection activeCell="A3" sqref="A3:D3"/>
    </sheetView>
  </sheetViews>
  <sheetFormatPr defaultRowHeight="12.75"/>
  <cols>
    <col min="1" max="1" width="55.42578125" customWidth="1"/>
    <col min="2" max="2" width="14.42578125" customWidth="1"/>
    <col min="3" max="4" width="13.140625" customWidth="1"/>
    <col min="5" max="5" width="14.7109375" bestFit="1" customWidth="1"/>
  </cols>
  <sheetData>
    <row r="1" spans="1:5">
      <c r="A1" s="522" t="s">
        <v>409</v>
      </c>
      <c r="B1" s="506"/>
      <c r="C1" s="506"/>
      <c r="D1" s="506"/>
    </row>
    <row r="2" spans="1:5">
      <c r="A2" s="522" t="s">
        <v>410</v>
      </c>
      <c r="B2" s="506"/>
      <c r="C2" s="506"/>
      <c r="D2" s="506"/>
    </row>
    <row r="3" spans="1:5" ht="27" customHeight="1">
      <c r="A3" s="523" t="s">
        <v>520</v>
      </c>
      <c r="B3" s="524"/>
      <c r="C3" s="523"/>
      <c r="D3" s="523"/>
    </row>
    <row r="4" spans="1:5">
      <c r="A4" s="1"/>
      <c r="B4" s="2"/>
      <c r="C4" s="525" t="s">
        <v>328</v>
      </c>
      <c r="D4" s="525"/>
    </row>
    <row r="5" spans="1:5" ht="13.5" thickBot="1">
      <c r="A5" s="1"/>
      <c r="B5" s="2"/>
      <c r="C5" s="521" t="s">
        <v>331</v>
      </c>
      <c r="D5" s="521"/>
    </row>
    <row r="6" spans="1:5" ht="13.5" thickBot="1">
      <c r="A6" s="516" t="s">
        <v>100</v>
      </c>
      <c r="B6" s="517"/>
      <c r="C6" s="517"/>
      <c r="D6" s="517"/>
      <c r="E6" s="518"/>
    </row>
    <row r="7" spans="1:5">
      <c r="A7" s="134" t="s">
        <v>25</v>
      </c>
      <c r="B7" s="135" t="s">
        <v>21</v>
      </c>
      <c r="C7" s="136"/>
      <c r="D7" s="137" t="s">
        <v>22</v>
      </c>
      <c r="E7" s="519" t="s">
        <v>96</v>
      </c>
    </row>
    <row r="8" spans="1:5" ht="13.5" thickBot="1">
      <c r="A8" s="15"/>
      <c r="B8" s="23" t="s">
        <v>49</v>
      </c>
      <c r="C8" s="16" t="s">
        <v>23</v>
      </c>
      <c r="D8" s="112"/>
      <c r="E8" s="520"/>
    </row>
    <row r="9" spans="1:5">
      <c r="A9" s="9"/>
      <c r="B9" s="132"/>
      <c r="C9" s="133"/>
      <c r="D9" s="131"/>
      <c r="E9" s="138"/>
    </row>
    <row r="10" spans="1:5">
      <c r="A10" s="119" t="s">
        <v>421</v>
      </c>
      <c r="B10" s="120">
        <f>SUM(B11:B13)</f>
        <v>34535</v>
      </c>
      <c r="C10" s="120">
        <f>SUM(C11:C13)</f>
        <v>49852</v>
      </c>
      <c r="D10" s="122">
        <f>SUM(D11:D13)</f>
        <v>0</v>
      </c>
      <c r="E10" s="125"/>
    </row>
    <row r="11" spans="1:5">
      <c r="A11" s="18" t="s">
        <v>92</v>
      </c>
      <c r="B11" s="354">
        <v>15931</v>
      </c>
      <c r="C11" s="24">
        <f>B11+441+11379+83+83+83+82</f>
        <v>28082</v>
      </c>
      <c r="D11" s="118"/>
      <c r="E11" s="124"/>
    </row>
    <row r="12" spans="1:5">
      <c r="A12" s="18" t="s">
        <v>93</v>
      </c>
      <c r="B12" s="354">
        <v>3309</v>
      </c>
      <c r="C12" s="24">
        <f>B12+97+1252+19+19+18+18</f>
        <v>4732</v>
      </c>
      <c r="D12" s="118"/>
      <c r="E12" s="124"/>
    </row>
    <row r="13" spans="1:5">
      <c r="A13" s="110" t="s">
        <v>94</v>
      </c>
      <c r="B13" s="354">
        <v>15295</v>
      </c>
      <c r="C13" s="24">
        <f>B13+787+213+514+71+158</f>
        <v>17038</v>
      </c>
      <c r="D13" s="118"/>
      <c r="E13" s="124"/>
    </row>
    <row r="14" spans="1:5">
      <c r="A14" s="127"/>
      <c r="B14" s="378"/>
      <c r="C14" s="128"/>
      <c r="D14" s="129"/>
      <c r="E14" s="130"/>
    </row>
    <row r="15" spans="1:5">
      <c r="A15" s="121" t="s">
        <v>27</v>
      </c>
      <c r="B15" s="490">
        <v>600</v>
      </c>
      <c r="C15" s="27">
        <v>679</v>
      </c>
      <c r="D15" s="122"/>
      <c r="E15" s="125"/>
    </row>
    <row r="16" spans="1:5">
      <c r="A16" s="121" t="s">
        <v>28</v>
      </c>
      <c r="B16" s="490">
        <v>13883</v>
      </c>
      <c r="C16" s="27">
        <f>B16+2258+610+1574+425+1968+531</f>
        <v>21249</v>
      </c>
      <c r="D16" s="122"/>
      <c r="E16" s="125"/>
    </row>
    <row r="17" spans="1:5">
      <c r="A17" s="121" t="s">
        <v>101</v>
      </c>
      <c r="B17" s="490">
        <v>500</v>
      </c>
      <c r="C17" s="27">
        <v>500</v>
      </c>
      <c r="D17" s="122"/>
      <c r="E17" s="125"/>
    </row>
    <row r="18" spans="1:5">
      <c r="A18" s="139"/>
      <c r="B18" s="379"/>
      <c r="C18" s="140"/>
      <c r="D18" s="140"/>
      <c r="E18" s="141"/>
    </row>
    <row r="19" spans="1:5">
      <c r="A19" s="121" t="s">
        <v>473</v>
      </c>
      <c r="B19" s="490">
        <f>B20+B24</f>
        <v>8291</v>
      </c>
      <c r="C19" s="27">
        <f>C20+C24</f>
        <v>8291</v>
      </c>
      <c r="D19" s="113">
        <f>D20+D24</f>
        <v>0</v>
      </c>
      <c r="E19" s="125"/>
    </row>
    <row r="20" spans="1:5" s="79" customFormat="1">
      <c r="A20" s="63" t="s">
        <v>42</v>
      </c>
      <c r="B20" s="364">
        <f>B21+B22+B23</f>
        <v>8291</v>
      </c>
      <c r="C20" s="62">
        <f>SUM(C21:C23)</f>
        <v>8291</v>
      </c>
      <c r="D20" s="97">
        <f>SUM(D21:D22)</f>
        <v>0</v>
      </c>
      <c r="E20" s="124"/>
    </row>
    <row r="21" spans="1:5">
      <c r="A21" s="18" t="s">
        <v>237</v>
      </c>
      <c r="B21" s="357">
        <v>134</v>
      </c>
      <c r="C21" s="41">
        <v>134</v>
      </c>
      <c r="D21" s="118"/>
      <c r="E21" s="124"/>
    </row>
    <row r="22" spans="1:5">
      <c r="A22" s="18" t="s">
        <v>79</v>
      </c>
      <c r="B22" s="357">
        <v>258</v>
      </c>
      <c r="C22" s="41">
        <v>258</v>
      </c>
      <c r="D22" s="118"/>
      <c r="E22" s="124"/>
    </row>
    <row r="23" spans="1:5">
      <c r="A23" s="18" t="s">
        <v>429</v>
      </c>
      <c r="B23" s="357">
        <v>7899</v>
      </c>
      <c r="C23" s="41">
        <v>7899</v>
      </c>
      <c r="D23" s="118"/>
      <c r="E23" s="124"/>
    </row>
    <row r="24" spans="1:5" s="79" customFormat="1">
      <c r="A24" s="63" t="s">
        <v>95</v>
      </c>
      <c r="B24" s="364">
        <v>0</v>
      </c>
      <c r="C24" s="62"/>
      <c r="D24" s="105"/>
      <c r="E24" s="124"/>
    </row>
    <row r="25" spans="1:5" s="79" customFormat="1">
      <c r="A25" s="154"/>
      <c r="B25" s="377"/>
      <c r="C25" s="143"/>
      <c r="D25" s="143"/>
      <c r="E25" s="130"/>
    </row>
    <row r="26" spans="1:5">
      <c r="A26" s="115" t="s">
        <v>474</v>
      </c>
      <c r="B26" s="468">
        <f>B27</f>
        <v>2234</v>
      </c>
      <c r="C26" s="116">
        <v>2234</v>
      </c>
      <c r="D26" s="116" t="s">
        <v>385</v>
      </c>
      <c r="E26" s="123"/>
    </row>
    <row r="27" spans="1:5">
      <c r="A27" s="63" t="s">
        <v>314</v>
      </c>
      <c r="B27" s="364">
        <v>2234</v>
      </c>
      <c r="C27" s="24">
        <v>2234</v>
      </c>
      <c r="D27" s="118"/>
      <c r="E27" s="124"/>
    </row>
    <row r="28" spans="1:5">
      <c r="A28" s="142"/>
      <c r="B28" s="378"/>
      <c r="C28" s="24"/>
      <c r="D28" s="118"/>
      <c r="E28" s="124"/>
    </row>
    <row r="29" spans="1:5">
      <c r="A29" s="115" t="s">
        <v>53</v>
      </c>
      <c r="B29" s="468">
        <f>SUM(B30:B31)</f>
        <v>65231</v>
      </c>
      <c r="C29" s="116">
        <f>SUM(C30:C31)</f>
        <v>67279</v>
      </c>
      <c r="D29" s="117">
        <f>SUM(D30:D30)</f>
        <v>0</v>
      </c>
      <c r="E29" s="130"/>
    </row>
    <row r="30" spans="1:5">
      <c r="A30" s="91" t="s">
        <v>408</v>
      </c>
      <c r="B30" s="357">
        <v>48467</v>
      </c>
      <c r="C30" s="304">
        <f>B30+392</f>
        <v>48859</v>
      </c>
      <c r="D30" s="114"/>
      <c r="E30" s="123"/>
    </row>
    <row r="31" spans="1:5">
      <c r="A31" s="91" t="s">
        <v>508</v>
      </c>
      <c r="B31" s="357">
        <v>16764</v>
      </c>
      <c r="C31" s="304">
        <f>B31+797+734+125</f>
        <v>18420</v>
      </c>
      <c r="D31" s="19"/>
      <c r="E31" s="123"/>
    </row>
    <row r="32" spans="1:5">
      <c r="A32" s="142"/>
      <c r="B32" s="128"/>
      <c r="C32" s="142"/>
      <c r="D32" s="129"/>
      <c r="E32" s="124"/>
    </row>
    <row r="33" spans="1:5">
      <c r="A33" s="121" t="s">
        <v>475</v>
      </c>
      <c r="B33" s="27">
        <f>B34+B37</f>
        <v>65928</v>
      </c>
      <c r="C33" s="27">
        <f>C34+C37</f>
        <v>71110</v>
      </c>
      <c r="D33" s="122">
        <v>0</v>
      </c>
      <c r="E33" s="130"/>
    </row>
    <row r="34" spans="1:5">
      <c r="A34" s="29" t="s">
        <v>29</v>
      </c>
      <c r="B34" s="24">
        <v>62758</v>
      </c>
      <c r="C34" s="24">
        <f>C35+C36</f>
        <v>67940</v>
      </c>
      <c r="D34" s="114"/>
      <c r="E34" s="123"/>
    </row>
    <row r="35" spans="1:5">
      <c r="A35" s="29" t="s">
        <v>30</v>
      </c>
      <c r="B35" s="24">
        <v>57423</v>
      </c>
      <c r="C35" s="24">
        <f>B35+2159+605+1583+835</f>
        <v>62605</v>
      </c>
      <c r="D35" s="114"/>
      <c r="E35" s="124"/>
    </row>
    <row r="36" spans="1:5">
      <c r="A36" s="29" t="s">
        <v>431</v>
      </c>
      <c r="B36" s="24">
        <v>5335</v>
      </c>
      <c r="C36" s="24">
        <v>5335</v>
      </c>
      <c r="D36" s="114"/>
      <c r="E36" s="124"/>
    </row>
    <row r="37" spans="1:5">
      <c r="A37" s="29" t="s">
        <v>31</v>
      </c>
      <c r="B37" s="24">
        <v>3170</v>
      </c>
      <c r="C37" s="24">
        <v>3170</v>
      </c>
      <c r="D37" s="114"/>
      <c r="E37" s="124"/>
    </row>
    <row r="38" spans="1:5">
      <c r="A38" s="109" t="s">
        <v>99</v>
      </c>
      <c r="B38" s="24"/>
      <c r="C38" s="24"/>
      <c r="D38" s="114"/>
      <c r="E38" s="124"/>
    </row>
    <row r="39" spans="1:5">
      <c r="A39" s="29" t="s">
        <v>432</v>
      </c>
      <c r="B39" s="24">
        <v>3170</v>
      </c>
      <c r="C39" s="24">
        <v>3170</v>
      </c>
      <c r="D39" s="114"/>
      <c r="E39" s="124"/>
    </row>
    <row r="40" spans="1:5">
      <c r="A40" s="155"/>
      <c r="B40" s="128"/>
      <c r="C40" s="128"/>
      <c r="D40" s="149"/>
      <c r="E40" s="124"/>
    </row>
    <row r="41" spans="1:5">
      <c r="A41" s="491" t="s">
        <v>476</v>
      </c>
      <c r="B41" s="490">
        <v>2915</v>
      </c>
      <c r="C41" s="491">
        <v>2915</v>
      </c>
      <c r="D41" s="492"/>
      <c r="E41" s="130"/>
    </row>
    <row r="42" spans="1:5">
      <c r="A42" s="148"/>
      <c r="B42" s="149"/>
      <c r="C42" s="148"/>
      <c r="D42" s="149"/>
      <c r="E42" s="124"/>
    </row>
    <row r="43" spans="1:5">
      <c r="A43" s="121" t="s">
        <v>477</v>
      </c>
      <c r="B43" s="27">
        <f>SUM(B29,B26,B19,B15,B10,B16,B17,B41,B33)</f>
        <v>194117</v>
      </c>
      <c r="C43" s="27">
        <f>SUM(C29,C26,C19,C15,C10,C16,C17,C41,C33)</f>
        <v>224109</v>
      </c>
      <c r="D43" s="27" t="s">
        <v>385</v>
      </c>
      <c r="E43" s="130"/>
    </row>
    <row r="44" spans="1:5">
      <c r="A44" s="433"/>
      <c r="B44" s="351"/>
      <c r="C44" s="351"/>
      <c r="D44" s="351"/>
      <c r="E44" s="130"/>
    </row>
    <row r="45" spans="1:5" s="1" customFormat="1">
      <c r="A45" s="121" t="s">
        <v>469</v>
      </c>
      <c r="B45" s="27">
        <v>99869</v>
      </c>
      <c r="C45" s="27">
        <v>103961</v>
      </c>
      <c r="D45" s="27"/>
      <c r="E45" s="466"/>
    </row>
    <row r="46" spans="1:5" s="1" customFormat="1">
      <c r="A46" s="121" t="s">
        <v>470</v>
      </c>
      <c r="B46" s="27">
        <v>67702</v>
      </c>
      <c r="C46" s="27">
        <v>69358</v>
      </c>
      <c r="D46" s="27"/>
      <c r="E46" s="466"/>
    </row>
    <row r="47" spans="1:5" s="1" customFormat="1">
      <c r="A47" s="146"/>
      <c r="B47" s="147"/>
      <c r="C47" s="147"/>
      <c r="D47" s="147"/>
      <c r="E47" s="256"/>
    </row>
    <row r="48" spans="1:5" s="1" customFormat="1">
      <c r="A48" s="115" t="s">
        <v>471</v>
      </c>
      <c r="B48" s="116">
        <v>65231</v>
      </c>
      <c r="C48" s="116">
        <v>67279</v>
      </c>
      <c r="D48" s="116"/>
      <c r="E48" s="252"/>
    </row>
    <row r="49" spans="1:4">
      <c r="A49" s="1"/>
      <c r="B49" s="2"/>
      <c r="C49" s="1"/>
      <c r="D49" s="1"/>
    </row>
    <row r="50" spans="1:4" ht="13.5" thickBot="1">
      <c r="A50" s="150" t="s">
        <v>472</v>
      </c>
      <c r="B50" s="151">
        <f>B43+B45+B46-B48</f>
        <v>296457</v>
      </c>
      <c r="C50" s="151">
        <f>SUM(C43:C48)</f>
        <v>464707</v>
      </c>
      <c r="D50" s="151">
        <f>SUM(D43:D48)</f>
        <v>0</v>
      </c>
    </row>
  </sheetData>
  <mergeCells count="7">
    <mergeCell ref="A6:E6"/>
    <mergeCell ref="E7:E8"/>
    <mergeCell ref="C5:D5"/>
    <mergeCell ref="A1:D1"/>
    <mergeCell ref="A2:D2"/>
    <mergeCell ref="A3:D3"/>
    <mergeCell ref="C4:D4"/>
  </mergeCells>
  <phoneticPr fontId="5" type="noConversion"/>
  <pageMargins left="0.75" right="0.75" top="1" bottom="1" header="0.5" footer="0.5"/>
  <pageSetup paperSize="9" scale="91" orientation="portrait" r:id="rId1"/>
  <headerFooter alignWithMargins="0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D42"/>
  <sheetViews>
    <sheetView view="pageBreakPreview" zoomScaleSheetLayoutView="100" workbookViewId="0">
      <selection activeCell="A4" sqref="A4:D4"/>
    </sheetView>
  </sheetViews>
  <sheetFormatPr defaultRowHeight="12.75"/>
  <cols>
    <col min="1" max="1" width="50.7109375" customWidth="1"/>
    <col min="2" max="2" width="10.7109375" customWidth="1"/>
    <col min="3" max="3" width="13.42578125" customWidth="1"/>
    <col min="4" max="4" width="13.140625" customWidth="1"/>
  </cols>
  <sheetData>
    <row r="1" spans="1:4">
      <c r="A1" s="522" t="s">
        <v>409</v>
      </c>
      <c r="B1" s="506"/>
      <c r="C1" s="506"/>
      <c r="D1" s="506"/>
    </row>
    <row r="2" spans="1:4">
      <c r="A2" s="522" t="s">
        <v>410</v>
      </c>
      <c r="B2" s="506"/>
      <c r="C2" s="506"/>
      <c r="D2" s="506"/>
    </row>
    <row r="3" spans="1:4">
      <c r="A3" s="529" t="s">
        <v>44</v>
      </c>
      <c r="B3" s="506"/>
      <c r="C3" s="506"/>
      <c r="D3" s="506"/>
    </row>
    <row r="4" spans="1:4" ht="27" customHeight="1">
      <c r="A4" s="530" t="s">
        <v>520</v>
      </c>
      <c r="B4" s="531"/>
      <c r="C4" s="531"/>
      <c r="D4" s="531"/>
    </row>
    <row r="5" spans="1:4">
      <c r="A5" s="297"/>
      <c r="B5" s="296"/>
      <c r="C5" s="296"/>
      <c r="D5" s="464" t="s">
        <v>422</v>
      </c>
    </row>
    <row r="6" spans="1:4" ht="13.5" thickBot="1">
      <c r="A6" s="30"/>
      <c r="B6" s="31"/>
      <c r="C6" s="526" t="s">
        <v>329</v>
      </c>
      <c r="D6" s="527"/>
    </row>
    <row r="7" spans="1:4" ht="13.5" thickBot="1">
      <c r="A7" s="43" t="s">
        <v>32</v>
      </c>
      <c r="B7" s="67" t="s">
        <v>50</v>
      </c>
      <c r="C7" s="68" t="s">
        <v>33</v>
      </c>
      <c r="D7" s="69" t="s">
        <v>22</v>
      </c>
    </row>
    <row r="8" spans="1:4" ht="13.5" thickBot="1">
      <c r="A8" s="300" t="s">
        <v>333</v>
      </c>
      <c r="B8" s="335">
        <v>1966</v>
      </c>
      <c r="C8" s="335">
        <v>1966</v>
      </c>
      <c r="D8" s="380"/>
    </row>
    <row r="9" spans="1:4" ht="13.5" thickBot="1">
      <c r="A9" s="300" t="s">
        <v>334</v>
      </c>
      <c r="B9" s="335">
        <v>2054</v>
      </c>
      <c r="C9" s="335">
        <v>2054</v>
      </c>
      <c r="D9" s="381"/>
    </row>
    <row r="10" spans="1:4" ht="13.5" thickBot="1">
      <c r="A10" s="300" t="s">
        <v>335</v>
      </c>
      <c r="B10" s="335"/>
      <c r="C10" s="335"/>
      <c r="D10" s="380"/>
    </row>
    <row r="11" spans="1:4">
      <c r="A11" s="301" t="s">
        <v>336</v>
      </c>
      <c r="B11" s="382">
        <v>0</v>
      </c>
      <c r="C11" s="382"/>
      <c r="D11" s="383"/>
    </row>
    <row r="12" spans="1:4" ht="13.5" thickBot="1">
      <c r="A12" s="76" t="s">
        <v>47</v>
      </c>
      <c r="B12" s="384">
        <v>0</v>
      </c>
      <c r="C12" s="384"/>
      <c r="D12" s="385"/>
    </row>
    <row r="13" spans="1:4" ht="13.5" thickBot="1">
      <c r="A13" s="302" t="s">
        <v>433</v>
      </c>
      <c r="B13" s="335">
        <f>9863+3170</f>
        <v>13033</v>
      </c>
      <c r="C13" s="335">
        <v>13033</v>
      </c>
      <c r="D13" s="380"/>
    </row>
    <row r="14" spans="1:4">
      <c r="A14" s="233" t="s">
        <v>337</v>
      </c>
      <c r="B14" s="386">
        <v>0</v>
      </c>
      <c r="C14" s="357"/>
      <c r="D14" s="357"/>
    </row>
    <row r="15" spans="1:4">
      <c r="A15" s="107" t="s">
        <v>514</v>
      </c>
      <c r="B15" s="357">
        <v>0</v>
      </c>
      <c r="C15" s="357">
        <v>7366</v>
      </c>
      <c r="D15" s="364"/>
    </row>
    <row r="16" spans="1:4" ht="13.5" thickBot="1">
      <c r="A16" s="73" t="s">
        <v>338</v>
      </c>
      <c r="B16" s="387">
        <f>B8+B9+B10+B11+B13+B14+B15</f>
        <v>17053</v>
      </c>
      <c r="C16" s="387">
        <f>SUM(C8:C15)</f>
        <v>24419</v>
      </c>
      <c r="D16" s="387">
        <f>SUM(D8:D15)</f>
        <v>0</v>
      </c>
    </row>
    <row r="17" spans="1:4">
      <c r="A17" s="30"/>
      <c r="B17" s="388"/>
      <c r="C17" s="389"/>
      <c r="D17" s="389"/>
    </row>
    <row r="18" spans="1:4" ht="13.5" thickBot="1">
      <c r="A18" s="30"/>
      <c r="B18" s="388"/>
      <c r="C18" s="528" t="s">
        <v>34</v>
      </c>
      <c r="D18" s="528"/>
    </row>
    <row r="19" spans="1:4" ht="13.5" thickBot="1">
      <c r="A19" s="46" t="s">
        <v>35</v>
      </c>
      <c r="B19" s="390" t="s">
        <v>50</v>
      </c>
      <c r="C19" s="391" t="s">
        <v>33</v>
      </c>
      <c r="D19" s="392" t="s">
        <v>22</v>
      </c>
    </row>
    <row r="20" spans="1:4">
      <c r="A20" s="35" t="s">
        <v>45</v>
      </c>
      <c r="B20" s="393">
        <v>0</v>
      </c>
      <c r="C20" s="393">
        <f>SUM(C21:C21)</f>
        <v>0</v>
      </c>
      <c r="D20" s="393">
        <f>SUM(D21:D21)</f>
        <v>0</v>
      </c>
    </row>
    <row r="21" spans="1:4">
      <c r="A21" s="35" t="s">
        <v>56</v>
      </c>
      <c r="B21" s="394"/>
      <c r="C21" s="395"/>
      <c r="D21" s="395"/>
    </row>
    <row r="22" spans="1:4">
      <c r="A22" s="44" t="s">
        <v>36</v>
      </c>
      <c r="B22" s="351">
        <f>SUM(B23:B24)</f>
        <v>0</v>
      </c>
      <c r="C22" s="351">
        <f>SUM(C23:C24)</f>
        <v>0</v>
      </c>
      <c r="D22" s="351"/>
    </row>
    <row r="23" spans="1:4">
      <c r="A23" s="37" t="s">
        <v>37</v>
      </c>
      <c r="B23" s="386">
        <v>0</v>
      </c>
      <c r="C23" s="396"/>
      <c r="D23" s="397"/>
    </row>
    <row r="24" spans="1:4">
      <c r="A24" s="38" t="s">
        <v>38</v>
      </c>
      <c r="B24" s="398">
        <v>0</v>
      </c>
      <c r="C24" s="399"/>
      <c r="D24" s="400"/>
    </row>
    <row r="25" spans="1:4">
      <c r="A25" s="37" t="s">
        <v>46</v>
      </c>
      <c r="B25" s="393">
        <v>0</v>
      </c>
      <c r="C25" s="393">
        <v>0</v>
      </c>
      <c r="D25" s="393"/>
    </row>
    <row r="26" spans="1:4">
      <c r="A26" s="40" t="s">
        <v>57</v>
      </c>
      <c r="B26" s="401">
        <v>0</v>
      </c>
      <c r="C26" s="402">
        <v>0</v>
      </c>
      <c r="D26" s="403"/>
    </row>
    <row r="27" spans="1:4">
      <c r="A27" s="66" t="s">
        <v>39</v>
      </c>
      <c r="B27" s="351">
        <f>SUM(B28:B30)</f>
        <v>13883</v>
      </c>
      <c r="C27" s="351">
        <f>SUM(C28:C30)</f>
        <v>13883</v>
      </c>
      <c r="D27" s="351"/>
    </row>
    <row r="28" spans="1:4">
      <c r="A28" s="37" t="s">
        <v>48</v>
      </c>
      <c r="B28" s="404">
        <v>2054</v>
      </c>
      <c r="C28" s="404">
        <v>2054</v>
      </c>
      <c r="D28" s="386"/>
    </row>
    <row r="29" spans="1:4">
      <c r="A29" s="37" t="s">
        <v>55</v>
      </c>
      <c r="B29" s="405">
        <v>1966</v>
      </c>
      <c r="C29" s="405">
        <v>1966</v>
      </c>
      <c r="D29" s="406"/>
    </row>
    <row r="30" spans="1:4">
      <c r="A30" s="303" t="s">
        <v>339</v>
      </c>
      <c r="B30" s="405">
        <v>9863</v>
      </c>
      <c r="C30" s="405">
        <v>9863</v>
      </c>
      <c r="D30" s="406"/>
    </row>
    <row r="31" spans="1:4">
      <c r="A31" s="44" t="s">
        <v>40</v>
      </c>
      <c r="B31" s="393">
        <f>SUM(B32:B33)</f>
        <v>0</v>
      </c>
      <c r="C31" s="393">
        <f>SUM(C32:C33)</f>
        <v>5367</v>
      </c>
      <c r="D31" s="393"/>
    </row>
    <row r="32" spans="1:4">
      <c r="A32" s="303" t="s">
        <v>515</v>
      </c>
      <c r="B32" s="407"/>
      <c r="C32" s="407">
        <v>2868</v>
      </c>
      <c r="D32" s="386"/>
    </row>
    <row r="33" spans="1:4">
      <c r="A33" s="303" t="s">
        <v>516</v>
      </c>
      <c r="B33" s="407"/>
      <c r="C33" s="407">
        <v>2499</v>
      </c>
      <c r="D33" s="386"/>
    </row>
    <row r="34" spans="1:4">
      <c r="A34" s="34" t="s">
        <v>43</v>
      </c>
      <c r="B34" s="351">
        <f>SUM(B35)</f>
        <v>0</v>
      </c>
      <c r="C34" s="351">
        <v>1999</v>
      </c>
      <c r="D34" s="351"/>
    </row>
    <row r="35" spans="1:4">
      <c r="A35" s="39" t="s">
        <v>265</v>
      </c>
      <c r="B35" s="386"/>
      <c r="C35" s="408">
        <v>1999</v>
      </c>
      <c r="D35" s="386"/>
    </row>
    <row r="36" spans="1:4">
      <c r="A36" s="44" t="s">
        <v>51</v>
      </c>
      <c r="B36" s="351">
        <f>B38</f>
        <v>3170</v>
      </c>
      <c r="C36" s="351">
        <f>C38</f>
        <v>3170</v>
      </c>
      <c r="D36" s="351">
        <f>SUM(D37:D38)</f>
        <v>0</v>
      </c>
    </row>
    <row r="37" spans="1:4">
      <c r="A37" s="45" t="s">
        <v>41</v>
      </c>
      <c r="B37" s="386"/>
      <c r="C37" s="386"/>
      <c r="D37" s="396"/>
    </row>
    <row r="38" spans="1:4" ht="13.5" thickBot="1">
      <c r="A38" s="465" t="s">
        <v>58</v>
      </c>
      <c r="B38" s="384">
        <v>3170</v>
      </c>
      <c r="C38" s="384">
        <v>3170</v>
      </c>
      <c r="D38" s="409"/>
    </row>
    <row r="39" spans="1:4" ht="13.5" thickBot="1">
      <c r="A39" s="51" t="s">
        <v>52</v>
      </c>
      <c r="B39" s="410">
        <f>SUM(B20+B22+B25+B26+B27+B31+B34+B36)</f>
        <v>17053</v>
      </c>
      <c r="C39" s="387">
        <f>C20+C22+C25+C26+C27+C31+C34+C36</f>
        <v>24419</v>
      </c>
      <c r="D39" s="387">
        <f>D36+D34+D31+D27+D22</f>
        <v>0</v>
      </c>
    </row>
    <row r="40" spans="1:4">
      <c r="A40" s="1"/>
      <c r="B40" s="2"/>
      <c r="C40" s="1"/>
      <c r="D40" s="1"/>
    </row>
    <row r="41" spans="1:4">
      <c r="A41" s="1"/>
      <c r="B41" s="2"/>
      <c r="C41" s="1"/>
      <c r="D41" s="1"/>
    </row>
    <row r="42" spans="1:4">
      <c r="A42" s="1"/>
      <c r="B42" s="2"/>
      <c r="C42" s="1"/>
      <c r="D42" s="1"/>
    </row>
  </sheetData>
  <mergeCells count="6">
    <mergeCell ref="A1:D1"/>
    <mergeCell ref="C6:D6"/>
    <mergeCell ref="C18:D18"/>
    <mergeCell ref="A2:D2"/>
    <mergeCell ref="A3:D3"/>
    <mergeCell ref="A4:D4"/>
  </mergeCells>
  <phoneticPr fontId="5" type="noConversion"/>
  <pageMargins left="0.75" right="0.75" top="1" bottom="1" header="0.5" footer="0.5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5"/>
  <sheetViews>
    <sheetView view="pageBreakPreview" zoomScaleSheetLayoutView="100" workbookViewId="0">
      <selection activeCell="A4" sqref="A4:D4"/>
    </sheetView>
  </sheetViews>
  <sheetFormatPr defaultRowHeight="12.75"/>
  <cols>
    <col min="1" max="1" width="55.5703125" customWidth="1"/>
    <col min="2" max="2" width="10.7109375" customWidth="1"/>
    <col min="3" max="3" width="13.42578125" customWidth="1"/>
    <col min="4" max="4" width="13.140625" customWidth="1"/>
  </cols>
  <sheetData>
    <row r="1" spans="1:4">
      <c r="A1" s="522" t="s">
        <v>409</v>
      </c>
      <c r="B1" s="506"/>
      <c r="C1" s="506"/>
      <c r="D1" s="506"/>
    </row>
    <row r="2" spans="1:4">
      <c r="A2" s="522" t="s">
        <v>410</v>
      </c>
      <c r="B2" s="506"/>
      <c r="C2" s="506"/>
      <c r="D2" s="506"/>
    </row>
    <row r="3" spans="1:4">
      <c r="A3" s="529" t="s">
        <v>340</v>
      </c>
      <c r="B3" s="506"/>
      <c r="C3" s="506"/>
      <c r="D3" s="506"/>
    </row>
    <row r="4" spans="1:4" ht="25.5" customHeight="1">
      <c r="A4" s="530" t="s">
        <v>520</v>
      </c>
      <c r="B4" s="531"/>
      <c r="C4" s="531"/>
      <c r="D4" s="531"/>
    </row>
    <row r="5" spans="1:4">
      <c r="A5" s="297"/>
      <c r="B5" s="296"/>
      <c r="C5" s="296"/>
      <c r="D5" s="464" t="s">
        <v>332</v>
      </c>
    </row>
    <row r="6" spans="1:4" ht="13.5" thickBot="1">
      <c r="A6" s="30"/>
      <c r="B6" s="31"/>
      <c r="C6" s="526" t="s">
        <v>329</v>
      </c>
      <c r="D6" s="527"/>
    </row>
    <row r="7" spans="1:4" ht="13.5" thickBot="1">
      <c r="A7" s="43" t="s">
        <v>32</v>
      </c>
      <c r="B7" s="67" t="s">
        <v>50</v>
      </c>
      <c r="C7" s="68" t="s">
        <v>33</v>
      </c>
      <c r="D7" s="69" t="s">
        <v>22</v>
      </c>
    </row>
    <row r="8" spans="1:4">
      <c r="A8" s="314" t="s">
        <v>341</v>
      </c>
      <c r="B8" s="305">
        <v>81035</v>
      </c>
      <c r="C8" s="305">
        <v>90208</v>
      </c>
      <c r="D8" s="315"/>
    </row>
    <row r="9" spans="1:4">
      <c r="A9" s="232" t="s">
        <v>342</v>
      </c>
      <c r="B9" s="41">
        <v>7091</v>
      </c>
      <c r="C9" s="41">
        <v>20544</v>
      </c>
      <c r="D9" s="311"/>
    </row>
    <row r="10" spans="1:4">
      <c r="A10" s="232" t="s">
        <v>343</v>
      </c>
      <c r="B10" s="357">
        <v>12824</v>
      </c>
      <c r="C10" s="357">
        <v>12824</v>
      </c>
      <c r="D10" s="316"/>
    </row>
    <row r="11" spans="1:4">
      <c r="A11" s="308" t="s">
        <v>344</v>
      </c>
      <c r="B11" s="41">
        <v>3108</v>
      </c>
      <c r="C11" s="41">
        <v>3108</v>
      </c>
      <c r="D11" s="316"/>
    </row>
    <row r="12" spans="1:4">
      <c r="A12" s="308" t="s">
        <v>479</v>
      </c>
      <c r="B12" s="41">
        <v>0</v>
      </c>
      <c r="C12" s="41">
        <v>0</v>
      </c>
      <c r="D12" s="316"/>
    </row>
    <row r="13" spans="1:4">
      <c r="A13" s="308" t="s">
        <v>345</v>
      </c>
      <c r="B13" s="41">
        <v>0</v>
      </c>
      <c r="C13" s="41">
        <v>0</v>
      </c>
      <c r="D13" s="311"/>
    </row>
    <row r="14" spans="1:4">
      <c r="A14" s="308" t="s">
        <v>346</v>
      </c>
      <c r="B14" s="41">
        <v>73006</v>
      </c>
      <c r="C14" s="41">
        <v>73006</v>
      </c>
      <c r="D14" s="316"/>
    </row>
    <row r="15" spans="1:4" ht="13.5" thickBot="1">
      <c r="A15" s="317" t="s">
        <v>365</v>
      </c>
      <c r="B15" s="285">
        <f>B8+B9+B10+B11+B12+B13+B14</f>
        <v>177064</v>
      </c>
      <c r="C15" s="285">
        <f>SUM(C8:C14)</f>
        <v>199690</v>
      </c>
      <c r="D15" s="318">
        <f>SUM(D8:D14)</f>
        <v>0</v>
      </c>
    </row>
    <row r="16" spans="1:4">
      <c r="A16" s="30"/>
      <c r="B16" s="31"/>
      <c r="C16" s="30"/>
      <c r="D16" s="30"/>
    </row>
    <row r="17" spans="1:4" ht="13.5" thickBot="1">
      <c r="A17" s="30"/>
      <c r="B17" s="31"/>
      <c r="C17" s="527" t="s">
        <v>34</v>
      </c>
      <c r="D17" s="527"/>
    </row>
    <row r="18" spans="1:4" ht="13.5" thickBot="1">
      <c r="A18" s="46" t="s">
        <v>35</v>
      </c>
      <c r="B18" s="48" t="s">
        <v>50</v>
      </c>
      <c r="C18" s="49" t="s">
        <v>33</v>
      </c>
      <c r="D18" s="320" t="s">
        <v>22</v>
      </c>
    </row>
    <row r="19" spans="1:4">
      <c r="A19" s="74" t="s">
        <v>187</v>
      </c>
      <c r="B19" s="50">
        <f>B20+B21+B22</f>
        <v>34535</v>
      </c>
      <c r="C19" s="50">
        <f>C20+C21+C22</f>
        <v>49852</v>
      </c>
      <c r="D19" s="306">
        <f>D20+D21+D22</f>
        <v>0</v>
      </c>
    </row>
    <row r="20" spans="1:4">
      <c r="A20" s="232" t="s">
        <v>347</v>
      </c>
      <c r="B20" s="41">
        <v>15931</v>
      </c>
      <c r="C20" s="41">
        <v>28082</v>
      </c>
      <c r="D20" s="307"/>
    </row>
    <row r="21" spans="1:4">
      <c r="A21" s="308" t="s">
        <v>105</v>
      </c>
      <c r="B21" s="304">
        <v>3309</v>
      </c>
      <c r="C21" s="304">
        <v>4732</v>
      </c>
      <c r="D21" s="282"/>
    </row>
    <row r="22" spans="1:4">
      <c r="A22" s="308" t="s">
        <v>348</v>
      </c>
      <c r="B22" s="41">
        <v>15295</v>
      </c>
      <c r="C22" s="41">
        <v>17038</v>
      </c>
      <c r="D22" s="307"/>
    </row>
    <row r="23" spans="1:4">
      <c r="A23" s="309" t="s">
        <v>349</v>
      </c>
      <c r="B23" s="62">
        <v>600</v>
      </c>
      <c r="C23" s="62">
        <v>679</v>
      </c>
      <c r="D23" s="282"/>
    </row>
    <row r="24" spans="1:4">
      <c r="A24" s="61" t="s">
        <v>350</v>
      </c>
      <c r="B24" s="62">
        <v>500</v>
      </c>
      <c r="C24" s="62">
        <v>500</v>
      </c>
      <c r="D24" s="310"/>
    </row>
    <row r="25" spans="1:4">
      <c r="A25" s="309" t="s">
        <v>351</v>
      </c>
      <c r="B25" s="62">
        <v>8291</v>
      </c>
      <c r="C25" s="62">
        <v>8291</v>
      </c>
      <c r="D25" s="282"/>
    </row>
    <row r="26" spans="1:4">
      <c r="A26" s="309" t="s">
        <v>352</v>
      </c>
      <c r="B26" s="62">
        <v>2234</v>
      </c>
      <c r="C26" s="62">
        <v>2234</v>
      </c>
      <c r="D26" s="311"/>
    </row>
    <row r="27" spans="1:4">
      <c r="A27" s="309" t="s">
        <v>353</v>
      </c>
      <c r="B27" s="62">
        <v>65231</v>
      </c>
      <c r="C27" s="62">
        <v>67279</v>
      </c>
      <c r="D27" s="282"/>
    </row>
    <row r="28" spans="1:4">
      <c r="A28" s="332" t="s">
        <v>367</v>
      </c>
      <c r="B28" s="283">
        <v>2915</v>
      </c>
      <c r="C28" s="283">
        <v>2915</v>
      </c>
      <c r="D28" s="312"/>
    </row>
    <row r="29" spans="1:4">
      <c r="A29" s="333" t="s">
        <v>51</v>
      </c>
      <c r="B29" s="64">
        <f>B30+B31</f>
        <v>62758</v>
      </c>
      <c r="C29" s="64">
        <f>C30+C31</f>
        <v>67940</v>
      </c>
      <c r="D29" s="306">
        <f>D31</f>
        <v>0</v>
      </c>
    </row>
    <row r="30" spans="1:4">
      <c r="A30" s="313" t="s">
        <v>41</v>
      </c>
      <c r="B30" s="41">
        <v>57423</v>
      </c>
      <c r="C30" s="41">
        <v>62605</v>
      </c>
      <c r="D30" s="319"/>
    </row>
    <row r="31" spans="1:4">
      <c r="A31" s="308" t="s">
        <v>478</v>
      </c>
      <c r="B31" s="41">
        <v>5335</v>
      </c>
      <c r="C31" s="41">
        <v>5335</v>
      </c>
      <c r="D31" s="319"/>
    </row>
    <row r="32" spans="1:4" ht="13.5" thickBot="1">
      <c r="A32" s="51" t="s">
        <v>366</v>
      </c>
      <c r="B32" s="60">
        <f>SUM(B19+B23+B24+B25+B26+B27+B28+B29)</f>
        <v>177064</v>
      </c>
      <c r="C32" s="60">
        <f>SUM(C19+C23+C24+C25+C26+C27+C28+C29)</f>
        <v>199690</v>
      </c>
      <c r="D32" s="77">
        <f>SUM(D19+D23+D24+D25+D26+D27+D29)</f>
        <v>0</v>
      </c>
    </row>
    <row r="33" spans="1:4">
      <c r="A33" s="1"/>
      <c r="B33" s="2"/>
      <c r="C33" s="1"/>
      <c r="D33" s="1"/>
    </row>
    <row r="34" spans="1:4">
      <c r="A34" s="1"/>
      <c r="B34" s="2"/>
      <c r="C34" s="1"/>
      <c r="D34" s="1"/>
    </row>
    <row r="35" spans="1:4">
      <c r="A35" s="1"/>
      <c r="B35" s="2"/>
      <c r="C35" s="1"/>
      <c r="D35" s="1"/>
    </row>
  </sheetData>
  <mergeCells count="6">
    <mergeCell ref="C17:D17"/>
    <mergeCell ref="A1:D1"/>
    <mergeCell ref="A2:D2"/>
    <mergeCell ref="A3:D3"/>
    <mergeCell ref="A4:D4"/>
    <mergeCell ref="C6:D6"/>
  </mergeCells>
  <pageMargins left="0.7" right="0.7" top="0.75" bottom="0.75" header="0.3" footer="0.3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M226"/>
  <sheetViews>
    <sheetView view="pageBreakPreview" zoomScaleSheetLayoutView="100" workbookViewId="0">
      <selection activeCell="A5" sqref="A5:M5"/>
    </sheetView>
  </sheetViews>
  <sheetFormatPr defaultRowHeight="12.75"/>
  <cols>
    <col min="1" max="1" width="28.28515625" customWidth="1"/>
    <col min="9" max="9" width="10" customWidth="1"/>
  </cols>
  <sheetData>
    <row r="2" spans="1:13" ht="15">
      <c r="A2" s="534" t="s">
        <v>427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</row>
    <row r="3" spans="1:13" ht="15">
      <c r="D3" s="78"/>
      <c r="E3" s="78"/>
      <c r="F3" s="78"/>
      <c r="G3" s="78"/>
      <c r="H3" s="78"/>
      <c r="I3" s="78"/>
      <c r="J3" s="78"/>
    </row>
    <row r="5" spans="1:13">
      <c r="A5" s="507" t="s">
        <v>521</v>
      </c>
      <c r="B5" s="507"/>
      <c r="C5" s="507"/>
      <c r="D5" s="507"/>
      <c r="E5" s="507"/>
      <c r="F5" s="507"/>
      <c r="G5" s="507"/>
      <c r="H5" s="507"/>
      <c r="I5" s="507"/>
      <c r="J5" s="507"/>
      <c r="K5" s="507"/>
      <c r="L5" s="507"/>
      <c r="M5" s="507"/>
    </row>
    <row r="6" spans="1:13">
      <c r="A6" s="79"/>
      <c r="B6" s="79"/>
      <c r="C6" s="79"/>
      <c r="K6" s="507" t="s">
        <v>423</v>
      </c>
      <c r="L6" s="507"/>
      <c r="M6" s="507"/>
    </row>
    <row r="7" spans="1:13">
      <c r="A7" s="79"/>
      <c r="B7" s="79"/>
      <c r="C7" s="79"/>
      <c r="L7" t="s">
        <v>329</v>
      </c>
    </row>
    <row r="8" spans="1:13">
      <c r="A8" s="81" t="s">
        <v>375</v>
      </c>
      <c r="B8" s="82"/>
      <c r="C8" s="83" t="s">
        <v>60</v>
      </c>
      <c r="D8" s="84"/>
      <c r="E8" s="85" t="s">
        <v>61</v>
      </c>
      <c r="F8" s="86"/>
      <c r="G8" s="87"/>
      <c r="H8" s="88" t="s">
        <v>62</v>
      </c>
      <c r="I8" s="89"/>
      <c r="J8" s="87"/>
      <c r="K8" s="85"/>
      <c r="L8" s="83" t="s">
        <v>63</v>
      </c>
      <c r="M8" s="87"/>
    </row>
    <row r="9" spans="1:13">
      <c r="A9" s="90" t="s">
        <v>64</v>
      </c>
      <c r="B9" s="85" t="s">
        <v>65</v>
      </c>
      <c r="C9" s="87"/>
      <c r="D9" s="91" t="s">
        <v>22</v>
      </c>
      <c r="E9" s="85" t="s">
        <v>66</v>
      </c>
      <c r="F9" s="87"/>
      <c r="G9" s="85" t="s">
        <v>22</v>
      </c>
      <c r="H9" s="85" t="s">
        <v>67</v>
      </c>
      <c r="I9" s="87"/>
      <c r="J9" s="91" t="s">
        <v>22</v>
      </c>
      <c r="K9" s="85" t="s">
        <v>68</v>
      </c>
      <c r="L9" s="87"/>
      <c r="M9" s="91" t="s">
        <v>22</v>
      </c>
    </row>
    <row r="10" spans="1:13">
      <c r="A10" s="92"/>
      <c r="B10" s="91" t="s">
        <v>49</v>
      </c>
      <c r="C10" s="91" t="s">
        <v>23</v>
      </c>
      <c r="D10" s="91"/>
      <c r="E10" s="91" t="s">
        <v>49</v>
      </c>
      <c r="F10" s="91" t="s">
        <v>23</v>
      </c>
      <c r="G10" s="91"/>
      <c r="H10" s="91" t="s">
        <v>69</v>
      </c>
      <c r="I10" s="91" t="s">
        <v>23</v>
      </c>
      <c r="J10" s="91"/>
      <c r="K10" s="91" t="s">
        <v>49</v>
      </c>
      <c r="L10" s="91" t="s">
        <v>23</v>
      </c>
      <c r="M10" s="91"/>
    </row>
    <row r="11" spans="1:13">
      <c r="A11" s="91" t="s">
        <v>6</v>
      </c>
      <c r="B11" s="93">
        <v>7291</v>
      </c>
      <c r="C11" s="93">
        <f>7291+441</f>
        <v>7732</v>
      </c>
      <c r="D11" s="93"/>
      <c r="E11" s="93">
        <v>1485</v>
      </c>
      <c r="F11" s="93">
        <f>E11+97</f>
        <v>1582</v>
      </c>
      <c r="G11" s="93"/>
      <c r="H11" s="93">
        <v>2326</v>
      </c>
      <c r="I11" s="93">
        <v>3326</v>
      </c>
      <c r="J11" s="93"/>
      <c r="K11" s="93">
        <f>B11+E11+H11</f>
        <v>11102</v>
      </c>
      <c r="L11" s="93">
        <f>C11+F11+I11</f>
        <v>12640</v>
      </c>
      <c r="M11" s="93">
        <f>D11+G11+J11</f>
        <v>0</v>
      </c>
    </row>
    <row r="12" spans="1:13">
      <c r="A12" s="91" t="s">
        <v>7</v>
      </c>
      <c r="B12" s="93">
        <v>1061</v>
      </c>
      <c r="C12" s="93">
        <f>B12+83</f>
        <v>1144</v>
      </c>
      <c r="D12" s="93"/>
      <c r="E12" s="93">
        <v>244</v>
      </c>
      <c r="F12" s="93">
        <f>E12+18</f>
        <v>262</v>
      </c>
      <c r="G12" s="93"/>
      <c r="H12" s="93">
        <v>216</v>
      </c>
      <c r="I12" s="93">
        <v>216</v>
      </c>
      <c r="J12" s="93"/>
      <c r="K12" s="93">
        <f t="shared" ref="K12:K26" si="0">B12+E12+H12</f>
        <v>1521</v>
      </c>
      <c r="L12" s="93">
        <f t="shared" ref="L12:L28" si="1">C12+F12+I12</f>
        <v>1622</v>
      </c>
      <c r="M12" s="93">
        <f t="shared" ref="M12:M28" si="2">D12+G12+J12</f>
        <v>0</v>
      </c>
    </row>
    <row r="13" spans="1:13">
      <c r="A13" s="91" t="s">
        <v>8</v>
      </c>
      <c r="B13" s="93"/>
      <c r="C13" s="93"/>
      <c r="D13" s="93"/>
      <c r="E13" s="93"/>
      <c r="F13" s="93"/>
      <c r="G13" s="93"/>
      <c r="H13" s="93">
        <v>523</v>
      </c>
      <c r="I13" s="93">
        <v>523</v>
      </c>
      <c r="J13" s="93"/>
      <c r="K13" s="93">
        <f t="shared" si="0"/>
        <v>523</v>
      </c>
      <c r="L13" s="93">
        <f t="shared" si="1"/>
        <v>523</v>
      </c>
      <c r="M13" s="93">
        <f t="shared" si="2"/>
        <v>0</v>
      </c>
    </row>
    <row r="14" spans="1:13">
      <c r="A14" s="91" t="s">
        <v>9</v>
      </c>
      <c r="B14" s="93"/>
      <c r="C14" s="93"/>
      <c r="D14" s="93"/>
      <c r="E14" s="93"/>
      <c r="F14" s="93"/>
      <c r="G14" s="93"/>
      <c r="H14" s="93">
        <v>50</v>
      </c>
      <c r="I14" s="93">
        <v>50</v>
      </c>
      <c r="J14" s="93"/>
      <c r="K14" s="93">
        <f t="shared" si="0"/>
        <v>50</v>
      </c>
      <c r="L14" s="93">
        <f t="shared" si="1"/>
        <v>50</v>
      </c>
      <c r="M14" s="93">
        <f t="shared" si="2"/>
        <v>0</v>
      </c>
    </row>
    <row r="15" spans="1:13">
      <c r="A15" s="91" t="s">
        <v>10</v>
      </c>
      <c r="B15" s="93"/>
      <c r="C15" s="93"/>
      <c r="D15" s="93"/>
      <c r="E15" s="93"/>
      <c r="F15" s="93"/>
      <c r="G15" s="93"/>
      <c r="H15" s="93">
        <v>1473</v>
      </c>
      <c r="I15" s="93">
        <v>1473</v>
      </c>
      <c r="J15" s="93"/>
      <c r="K15" s="93">
        <f t="shared" si="0"/>
        <v>1473</v>
      </c>
      <c r="L15" s="93">
        <f t="shared" si="1"/>
        <v>1473</v>
      </c>
      <c r="M15" s="93">
        <f t="shared" si="2"/>
        <v>0</v>
      </c>
    </row>
    <row r="16" spans="1:13">
      <c r="A16" s="91" t="s">
        <v>11</v>
      </c>
      <c r="B16" s="93"/>
      <c r="C16" s="93"/>
      <c r="D16" s="93"/>
      <c r="E16" s="93"/>
      <c r="F16" s="93"/>
      <c r="G16" s="93"/>
      <c r="H16" s="93">
        <v>456</v>
      </c>
      <c r="I16" s="93">
        <v>456</v>
      </c>
      <c r="J16" s="93"/>
      <c r="K16" s="93">
        <f t="shared" si="0"/>
        <v>456</v>
      </c>
      <c r="L16" s="93">
        <f t="shared" si="1"/>
        <v>456</v>
      </c>
      <c r="M16" s="93">
        <f t="shared" si="2"/>
        <v>0</v>
      </c>
    </row>
    <row r="17" spans="1:13">
      <c r="A17" s="91" t="s">
        <v>124</v>
      </c>
      <c r="B17" s="93"/>
      <c r="C17" s="93"/>
      <c r="D17" s="93"/>
      <c r="E17" s="93"/>
      <c r="F17" s="93"/>
      <c r="G17" s="93"/>
      <c r="H17" s="93">
        <v>2898</v>
      </c>
      <c r="I17" s="93">
        <v>2898</v>
      </c>
      <c r="J17" s="93"/>
      <c r="K17" s="93">
        <f t="shared" si="0"/>
        <v>2898</v>
      </c>
      <c r="L17" s="93">
        <f t="shared" si="1"/>
        <v>2898</v>
      </c>
      <c r="M17" s="93">
        <f t="shared" si="2"/>
        <v>0</v>
      </c>
    </row>
    <row r="18" spans="1:13">
      <c r="A18" s="91" t="s">
        <v>12</v>
      </c>
      <c r="B18" s="93">
        <v>1089</v>
      </c>
      <c r="C18" s="93">
        <f>B18+83</f>
        <v>1172</v>
      </c>
      <c r="D18" s="93"/>
      <c r="E18" s="93">
        <v>244</v>
      </c>
      <c r="F18" s="93">
        <f>E18+18</f>
        <v>262</v>
      </c>
      <c r="G18" s="93"/>
      <c r="H18" s="93">
        <v>2483</v>
      </c>
      <c r="I18" s="93">
        <v>2483</v>
      </c>
      <c r="J18" s="93"/>
      <c r="K18" s="93">
        <f>SUM(B18+E18+H18)</f>
        <v>3816</v>
      </c>
      <c r="L18" s="93">
        <f t="shared" si="1"/>
        <v>3917</v>
      </c>
      <c r="M18" s="93">
        <f t="shared" si="2"/>
        <v>0</v>
      </c>
    </row>
    <row r="19" spans="1:13">
      <c r="A19" s="91" t="s">
        <v>388</v>
      </c>
      <c r="B19" s="93">
        <v>1061</v>
      </c>
      <c r="C19" s="93">
        <f>B19+82</f>
        <v>1143</v>
      </c>
      <c r="D19" s="93"/>
      <c r="E19" s="93">
        <v>243</v>
      </c>
      <c r="F19" s="93">
        <f>E19+19</f>
        <v>262</v>
      </c>
      <c r="G19" s="93"/>
      <c r="H19" s="93">
        <v>290</v>
      </c>
      <c r="I19" s="93">
        <v>290</v>
      </c>
      <c r="J19" s="93"/>
      <c r="K19" s="93">
        <f>SUM(B19+E19+H19)</f>
        <v>1594</v>
      </c>
      <c r="L19" s="93">
        <f t="shared" si="1"/>
        <v>1695</v>
      </c>
      <c r="M19" s="93">
        <f t="shared" si="2"/>
        <v>0</v>
      </c>
    </row>
    <row r="20" spans="1:13">
      <c r="A20" s="91" t="s">
        <v>70</v>
      </c>
      <c r="B20" s="93">
        <v>0</v>
      </c>
      <c r="C20" s="93"/>
      <c r="D20" s="93"/>
      <c r="E20" s="93">
        <v>0</v>
      </c>
      <c r="F20" s="93"/>
      <c r="G20" s="93"/>
      <c r="H20" s="93">
        <v>222</v>
      </c>
      <c r="I20" s="93">
        <v>222</v>
      </c>
      <c r="J20" s="93"/>
      <c r="K20" s="93">
        <f t="shared" si="0"/>
        <v>222</v>
      </c>
      <c r="L20" s="93">
        <f t="shared" si="1"/>
        <v>222</v>
      </c>
      <c r="M20" s="93">
        <f t="shared" si="2"/>
        <v>0</v>
      </c>
    </row>
    <row r="21" spans="1:13">
      <c r="A21" s="91" t="s">
        <v>13</v>
      </c>
      <c r="B21" s="93">
        <v>0</v>
      </c>
      <c r="C21" s="93"/>
      <c r="D21" s="93"/>
      <c r="E21" s="93">
        <v>0</v>
      </c>
      <c r="F21" s="93"/>
      <c r="G21" s="93"/>
      <c r="H21" s="93">
        <v>309</v>
      </c>
      <c r="I21" s="93">
        <v>309</v>
      </c>
      <c r="J21" s="93"/>
      <c r="K21" s="93">
        <f t="shared" si="0"/>
        <v>309</v>
      </c>
      <c r="L21" s="93">
        <f t="shared" si="1"/>
        <v>309</v>
      </c>
      <c r="M21" s="93">
        <f t="shared" si="2"/>
        <v>0</v>
      </c>
    </row>
    <row r="22" spans="1:13">
      <c r="A22" s="91" t="s">
        <v>373</v>
      </c>
      <c r="B22" s="93">
        <v>0</v>
      </c>
      <c r="C22" s="93"/>
      <c r="D22" s="93"/>
      <c r="E22" s="93">
        <v>0</v>
      </c>
      <c r="F22" s="93"/>
      <c r="G22" s="93"/>
      <c r="H22" s="93">
        <v>41</v>
      </c>
      <c r="I22" s="93">
        <v>41</v>
      </c>
      <c r="J22" s="93"/>
      <c r="K22" s="93">
        <f t="shared" si="0"/>
        <v>41</v>
      </c>
      <c r="L22" s="93">
        <f t="shared" si="1"/>
        <v>41</v>
      </c>
      <c r="M22" s="93">
        <f t="shared" si="2"/>
        <v>0</v>
      </c>
    </row>
    <row r="23" spans="1:13">
      <c r="A23" s="91" t="s">
        <v>389</v>
      </c>
      <c r="B23" s="93">
        <v>275</v>
      </c>
      <c r="C23" s="93">
        <v>275</v>
      </c>
      <c r="D23" s="93"/>
      <c r="E23" s="93">
        <v>61</v>
      </c>
      <c r="F23" s="93">
        <v>61</v>
      </c>
      <c r="G23" s="93"/>
      <c r="H23" s="93">
        <v>90</v>
      </c>
      <c r="I23" s="93">
        <v>90</v>
      </c>
      <c r="J23" s="93"/>
      <c r="K23" s="93">
        <f t="shared" si="0"/>
        <v>426</v>
      </c>
      <c r="L23" s="93">
        <f t="shared" si="1"/>
        <v>426</v>
      </c>
      <c r="M23" s="93">
        <f t="shared" si="2"/>
        <v>0</v>
      </c>
    </row>
    <row r="24" spans="1:13">
      <c r="A24" s="91" t="s">
        <v>103</v>
      </c>
      <c r="B24" s="93">
        <v>1061</v>
      </c>
      <c r="C24" s="93">
        <f>B24+83</f>
        <v>1144</v>
      </c>
      <c r="D24" s="93"/>
      <c r="E24" s="93">
        <v>243</v>
      </c>
      <c r="F24" s="93">
        <f>E24+19</f>
        <v>262</v>
      </c>
      <c r="G24" s="93"/>
      <c r="H24" s="93">
        <v>1806</v>
      </c>
      <c r="I24" s="93">
        <v>1806</v>
      </c>
      <c r="J24" s="93"/>
      <c r="K24" s="93">
        <f t="shared" si="0"/>
        <v>3110</v>
      </c>
      <c r="L24" s="93">
        <f t="shared" si="1"/>
        <v>3212</v>
      </c>
      <c r="M24" s="93">
        <f t="shared" si="2"/>
        <v>0</v>
      </c>
    </row>
    <row r="25" spans="1:13">
      <c r="A25" s="91" t="s">
        <v>412</v>
      </c>
      <c r="B25" s="93">
        <v>0</v>
      </c>
      <c r="C25" s="93"/>
      <c r="D25" s="93"/>
      <c r="E25" s="93"/>
      <c r="F25" s="93"/>
      <c r="G25" s="93"/>
      <c r="H25" s="93">
        <v>2064</v>
      </c>
      <c r="I25" s="93">
        <v>2064</v>
      </c>
      <c r="J25" s="93"/>
      <c r="K25" s="93">
        <f t="shared" si="0"/>
        <v>2064</v>
      </c>
      <c r="L25" s="93">
        <v>2064</v>
      </c>
      <c r="M25" s="93"/>
    </row>
    <row r="26" spans="1:13">
      <c r="A26" s="91" t="s">
        <v>413</v>
      </c>
      <c r="B26" s="93">
        <v>0</v>
      </c>
      <c r="C26" s="93"/>
      <c r="D26" s="93"/>
      <c r="E26" s="93"/>
      <c r="F26" s="93"/>
      <c r="G26" s="93"/>
      <c r="H26" s="93">
        <v>48</v>
      </c>
      <c r="I26" s="93">
        <v>48</v>
      </c>
      <c r="J26" s="93"/>
      <c r="K26" s="93">
        <f t="shared" si="0"/>
        <v>48</v>
      </c>
      <c r="L26" s="93">
        <f t="shared" si="1"/>
        <v>48</v>
      </c>
      <c r="M26" s="93">
        <f t="shared" si="2"/>
        <v>0</v>
      </c>
    </row>
    <row r="27" spans="1:13" s="54" customFormat="1">
      <c r="A27" s="126" t="s">
        <v>63</v>
      </c>
      <c r="B27" s="75">
        <f t="shared" ref="B27:J27" si="3">SUM(B11:B26)</f>
        <v>11838</v>
      </c>
      <c r="C27" s="75">
        <f t="shared" si="3"/>
        <v>12610</v>
      </c>
      <c r="D27" s="75">
        <f t="shared" si="3"/>
        <v>0</v>
      </c>
      <c r="E27" s="75">
        <f t="shared" si="3"/>
        <v>2520</v>
      </c>
      <c r="F27" s="75">
        <f t="shared" si="3"/>
        <v>2691</v>
      </c>
      <c r="G27" s="75">
        <f t="shared" si="3"/>
        <v>0</v>
      </c>
      <c r="H27" s="75">
        <f t="shared" si="3"/>
        <v>15295</v>
      </c>
      <c r="I27" s="75">
        <f t="shared" si="3"/>
        <v>16295</v>
      </c>
      <c r="J27" s="75">
        <f t="shared" si="3"/>
        <v>0</v>
      </c>
      <c r="K27" s="75">
        <f>B27+E27+H27</f>
        <v>29653</v>
      </c>
      <c r="L27" s="75">
        <f>C27+F27+I27</f>
        <v>31596</v>
      </c>
      <c r="M27" s="75">
        <f>SUM(M11:M26)</f>
        <v>0</v>
      </c>
    </row>
    <row r="28" spans="1:13" s="32" customFormat="1">
      <c r="A28" s="107" t="s">
        <v>411</v>
      </c>
      <c r="B28" s="80">
        <v>4093</v>
      </c>
      <c r="C28" s="80">
        <v>4093</v>
      </c>
      <c r="D28" s="80"/>
      <c r="E28" s="80">
        <v>789</v>
      </c>
      <c r="F28" s="80">
        <v>789</v>
      </c>
      <c r="G28" s="80"/>
      <c r="H28" s="80">
        <v>0</v>
      </c>
      <c r="I28" s="80">
        <v>0</v>
      </c>
      <c r="J28" s="80"/>
      <c r="K28" s="93">
        <f t="shared" ref="K28" si="4">SUM(B28+E28+H28)</f>
        <v>4882</v>
      </c>
      <c r="L28" s="93">
        <f t="shared" si="1"/>
        <v>4882</v>
      </c>
      <c r="M28" s="93">
        <f t="shared" si="2"/>
        <v>0</v>
      </c>
    </row>
    <row r="29" spans="1:13" s="32" customFormat="1">
      <c r="A29" s="233" t="s">
        <v>517</v>
      </c>
      <c r="B29" s="108"/>
      <c r="C29" s="108">
        <v>11379</v>
      </c>
      <c r="D29" s="108"/>
      <c r="E29" s="108"/>
      <c r="F29" s="108">
        <v>1252</v>
      </c>
      <c r="G29" s="108"/>
      <c r="H29" s="108"/>
      <c r="I29" s="108">
        <v>743</v>
      </c>
      <c r="J29" s="108"/>
      <c r="K29" s="94"/>
      <c r="L29" s="94">
        <f>C29+F29+I29</f>
        <v>13374</v>
      </c>
      <c r="M29" s="94"/>
    </row>
    <row r="30" spans="1:13" s="32" customFormat="1" ht="13.5" thickBot="1">
      <c r="A30" s="44" t="s">
        <v>98</v>
      </c>
      <c r="B30" s="108">
        <f t="shared" ref="B30:M30" si="5">SUM(B28:B28)</f>
        <v>4093</v>
      </c>
      <c r="C30" s="108">
        <f>SUM(C28:C29)</f>
        <v>15472</v>
      </c>
      <c r="D30" s="108">
        <f t="shared" si="5"/>
        <v>0</v>
      </c>
      <c r="E30" s="108">
        <f t="shared" si="5"/>
        <v>789</v>
      </c>
      <c r="F30" s="108">
        <f>SUM(F28:F29)</f>
        <v>2041</v>
      </c>
      <c r="G30" s="108">
        <f t="shared" si="5"/>
        <v>0</v>
      </c>
      <c r="H30" s="108">
        <f t="shared" si="5"/>
        <v>0</v>
      </c>
      <c r="I30" s="108">
        <f>SUM(I28:I29)</f>
        <v>743</v>
      </c>
      <c r="J30" s="108">
        <f t="shared" si="5"/>
        <v>0</v>
      </c>
      <c r="K30" s="108">
        <f t="shared" si="5"/>
        <v>4882</v>
      </c>
      <c r="L30" s="108">
        <f>SUM(L28:L29)</f>
        <v>18256</v>
      </c>
      <c r="M30" s="108">
        <f t="shared" si="5"/>
        <v>0</v>
      </c>
    </row>
    <row r="31" spans="1:13">
      <c r="A31" s="532" t="s">
        <v>71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</row>
    <row r="32" spans="1:13" ht="13.5" thickBot="1">
      <c r="A32" s="533"/>
      <c r="B32" s="95">
        <f t="shared" ref="B32:M32" si="6">B27+B30</f>
        <v>15931</v>
      </c>
      <c r="C32" s="95">
        <f t="shared" si="6"/>
        <v>28082</v>
      </c>
      <c r="D32" s="95">
        <f t="shared" si="6"/>
        <v>0</v>
      </c>
      <c r="E32" s="95">
        <f t="shared" si="6"/>
        <v>3309</v>
      </c>
      <c r="F32" s="95">
        <f t="shared" si="6"/>
        <v>4732</v>
      </c>
      <c r="G32" s="95">
        <f t="shared" si="6"/>
        <v>0</v>
      </c>
      <c r="H32" s="95">
        <f t="shared" si="6"/>
        <v>15295</v>
      </c>
      <c r="I32" s="95">
        <f t="shared" si="6"/>
        <v>17038</v>
      </c>
      <c r="J32" s="95">
        <f t="shared" si="6"/>
        <v>0</v>
      </c>
      <c r="K32" s="95">
        <f t="shared" si="6"/>
        <v>34535</v>
      </c>
      <c r="L32" s="95">
        <f t="shared" si="6"/>
        <v>49852</v>
      </c>
      <c r="M32" s="95">
        <f t="shared" si="6"/>
        <v>0</v>
      </c>
    </row>
    <row r="33" spans="2:13"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</row>
    <row r="34" spans="2:13"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</row>
    <row r="35" spans="2:13"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</row>
    <row r="36" spans="2:13"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</row>
    <row r="37" spans="2:13"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</row>
    <row r="38" spans="2:13"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</row>
    <row r="39" spans="2:13"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</row>
    <row r="40" spans="2:13"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</row>
    <row r="41" spans="2:13"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</row>
    <row r="42" spans="2:13"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</row>
    <row r="43" spans="2:13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</row>
    <row r="44" spans="2:13"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</row>
    <row r="45" spans="2:13"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</row>
    <row r="46" spans="2:13"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</row>
    <row r="47" spans="2:13"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</row>
    <row r="48" spans="2:13"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</row>
    <row r="49" spans="2:13"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</row>
    <row r="50" spans="2:13"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</row>
    <row r="51" spans="2:13"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</row>
    <row r="52" spans="2:13"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</row>
    <row r="53" spans="2:13"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</row>
    <row r="54" spans="2:13"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</row>
    <row r="55" spans="2:13"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</row>
    <row r="56" spans="2:13"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</row>
    <row r="57" spans="2:13"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</row>
    <row r="58" spans="2:13"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</row>
    <row r="59" spans="2:13"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</row>
    <row r="60" spans="2:13"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</row>
    <row r="61" spans="2:13"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</row>
    <row r="62" spans="2:13"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</row>
    <row r="63" spans="2:13"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</row>
    <row r="64" spans="2:13"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</row>
    <row r="65" spans="2:13"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</row>
    <row r="66" spans="2:13"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</row>
    <row r="67" spans="2:13"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</row>
    <row r="68" spans="2:13"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</row>
    <row r="69" spans="2:13"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</row>
    <row r="70" spans="2:13"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</row>
    <row r="71" spans="2:13"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</row>
    <row r="72" spans="2:13"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</row>
    <row r="73" spans="2:13"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</row>
    <row r="74" spans="2:13"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</row>
    <row r="75" spans="2:13"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</row>
    <row r="76" spans="2:13"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</row>
    <row r="77" spans="2:13"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</row>
    <row r="78" spans="2:13"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</row>
    <row r="79" spans="2:13"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</row>
    <row r="80" spans="2:13"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</row>
    <row r="81" spans="2:13"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</row>
    <row r="82" spans="2:13"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</row>
    <row r="83" spans="2:13"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</row>
    <row r="84" spans="2:13"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</row>
    <row r="85" spans="2:13"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</row>
    <row r="86" spans="2:13"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</row>
    <row r="87" spans="2:13"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</row>
    <row r="88" spans="2:13"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</row>
    <row r="89" spans="2:13"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</row>
    <row r="90" spans="2:13"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</row>
    <row r="91" spans="2:13"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</row>
    <row r="92" spans="2:13"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</row>
    <row r="93" spans="2:13"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</row>
    <row r="94" spans="2:13"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</row>
    <row r="95" spans="2:13"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</row>
    <row r="96" spans="2:13"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</row>
    <row r="97" spans="2:13"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</row>
    <row r="98" spans="2:13"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</row>
    <row r="99" spans="2:13"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</row>
    <row r="100" spans="2:13"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</row>
    <row r="101" spans="2:13"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</row>
    <row r="102" spans="2:13"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</row>
    <row r="103" spans="2:13"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</row>
    <row r="104" spans="2:1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</row>
    <row r="105" spans="2:13"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</row>
    <row r="106" spans="2:13"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</row>
    <row r="107" spans="2:13"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</row>
    <row r="108" spans="2:13"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</row>
    <row r="109" spans="2:13"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</row>
    <row r="110" spans="2:13"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</row>
    <row r="111" spans="2:13"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</row>
    <row r="112" spans="2:13"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</row>
    <row r="113" spans="2:13"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</row>
    <row r="114" spans="2:13"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</row>
    <row r="115" spans="2:13"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</row>
    <row r="116" spans="2:13"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</row>
    <row r="117" spans="2:13"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</row>
    <row r="118" spans="2:13"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</row>
    <row r="119" spans="2:13"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</row>
    <row r="120" spans="2:13"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</row>
    <row r="121" spans="2:13"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</row>
    <row r="122" spans="2:13"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</row>
    <row r="123" spans="2:13">
      <c r="B123" s="96"/>
      <c r="C123" s="96"/>
      <c r="D123" s="96"/>
      <c r="K123" s="96"/>
    </row>
    <row r="124" spans="2:13">
      <c r="B124" s="96"/>
      <c r="C124" s="96"/>
      <c r="D124" s="96"/>
      <c r="K124" s="96"/>
    </row>
    <row r="125" spans="2:13">
      <c r="B125" s="96"/>
      <c r="C125" s="96"/>
      <c r="D125" s="96"/>
      <c r="K125" s="96"/>
    </row>
    <row r="126" spans="2:13">
      <c r="B126" s="96"/>
      <c r="C126" s="96"/>
      <c r="D126" s="96"/>
      <c r="K126" s="96"/>
    </row>
    <row r="127" spans="2:13">
      <c r="B127" s="96"/>
      <c r="C127" s="96"/>
      <c r="D127" s="96"/>
      <c r="K127" s="96"/>
    </row>
    <row r="128" spans="2:13">
      <c r="B128" s="96"/>
      <c r="C128" s="96"/>
      <c r="D128" s="96"/>
      <c r="K128" s="96"/>
    </row>
    <row r="129" spans="2:11">
      <c r="B129" s="96"/>
      <c r="C129" s="96"/>
      <c r="D129" s="96"/>
      <c r="K129" s="96"/>
    </row>
    <row r="130" spans="2:11">
      <c r="B130" s="96"/>
      <c r="C130" s="96"/>
      <c r="D130" s="96"/>
      <c r="K130" s="96"/>
    </row>
    <row r="131" spans="2:11">
      <c r="B131" s="96"/>
      <c r="C131" s="96"/>
      <c r="D131" s="96"/>
      <c r="K131" s="96"/>
    </row>
    <row r="132" spans="2:11">
      <c r="B132" s="96"/>
      <c r="C132" s="96"/>
      <c r="D132" s="96"/>
      <c r="K132" s="96"/>
    </row>
    <row r="133" spans="2:11">
      <c r="B133" s="96"/>
      <c r="C133" s="96"/>
      <c r="D133" s="96"/>
      <c r="K133" s="96"/>
    </row>
    <row r="134" spans="2:11">
      <c r="B134" s="96"/>
      <c r="C134" s="96"/>
      <c r="D134" s="96"/>
      <c r="K134" s="96"/>
    </row>
    <row r="135" spans="2:11">
      <c r="B135" s="96"/>
      <c r="C135" s="96"/>
      <c r="D135" s="96"/>
      <c r="K135" s="96"/>
    </row>
    <row r="136" spans="2:11">
      <c r="B136" s="96"/>
      <c r="C136" s="96"/>
      <c r="D136" s="96"/>
      <c r="K136" s="96"/>
    </row>
    <row r="137" spans="2:11">
      <c r="B137" s="96"/>
      <c r="C137" s="96"/>
      <c r="D137" s="96"/>
      <c r="K137" s="96"/>
    </row>
    <row r="138" spans="2:11">
      <c r="B138" s="96"/>
      <c r="C138" s="96"/>
      <c r="D138" s="96"/>
      <c r="K138" s="96"/>
    </row>
    <row r="139" spans="2:11">
      <c r="B139" s="96"/>
      <c r="C139" s="96"/>
      <c r="D139" s="96"/>
      <c r="K139" s="96"/>
    </row>
    <row r="140" spans="2:11">
      <c r="B140" s="96"/>
      <c r="C140" s="96"/>
      <c r="D140" s="96"/>
      <c r="K140" s="96"/>
    </row>
    <row r="141" spans="2:11">
      <c r="B141" s="96"/>
      <c r="C141" s="96"/>
      <c r="D141" s="96"/>
      <c r="K141" s="96"/>
    </row>
    <row r="142" spans="2:11">
      <c r="B142" s="96"/>
      <c r="C142" s="96"/>
      <c r="D142" s="96"/>
      <c r="K142" s="96"/>
    </row>
    <row r="143" spans="2:11">
      <c r="B143" s="96"/>
      <c r="C143" s="96"/>
      <c r="D143" s="96"/>
      <c r="K143" s="96"/>
    </row>
    <row r="144" spans="2:11">
      <c r="B144" s="96"/>
      <c r="C144" s="96"/>
      <c r="D144" s="96"/>
      <c r="K144" s="96"/>
    </row>
    <row r="145" spans="2:11">
      <c r="B145" s="96"/>
      <c r="C145" s="96"/>
      <c r="D145" s="96"/>
      <c r="K145" s="96"/>
    </row>
    <row r="146" spans="2:11">
      <c r="B146" s="96"/>
      <c r="C146" s="96"/>
      <c r="D146" s="96"/>
      <c r="K146" s="96"/>
    </row>
    <row r="147" spans="2:11">
      <c r="B147" s="96"/>
      <c r="C147" s="96"/>
      <c r="D147" s="96"/>
      <c r="K147" s="96"/>
    </row>
    <row r="148" spans="2:11">
      <c r="B148" s="96"/>
      <c r="C148" s="96"/>
      <c r="D148" s="96"/>
      <c r="K148" s="96"/>
    </row>
    <row r="149" spans="2:11">
      <c r="B149" s="96"/>
      <c r="C149" s="96"/>
      <c r="D149" s="96"/>
      <c r="K149" s="96"/>
    </row>
    <row r="150" spans="2:11">
      <c r="B150" s="96"/>
      <c r="C150" s="96"/>
      <c r="D150" s="96"/>
      <c r="K150" s="96"/>
    </row>
    <row r="151" spans="2:11">
      <c r="B151" s="96"/>
      <c r="C151" s="96"/>
      <c r="D151" s="96"/>
      <c r="K151" s="96"/>
    </row>
    <row r="152" spans="2:11">
      <c r="B152" s="96"/>
      <c r="C152" s="96"/>
      <c r="D152" s="96"/>
      <c r="K152" s="96"/>
    </row>
    <row r="153" spans="2:11">
      <c r="B153" s="96"/>
      <c r="C153" s="96"/>
      <c r="D153" s="96"/>
      <c r="K153" s="96"/>
    </row>
    <row r="154" spans="2:11">
      <c r="B154" s="96"/>
      <c r="C154" s="96"/>
      <c r="D154" s="96"/>
      <c r="K154" s="96"/>
    </row>
    <row r="155" spans="2:11">
      <c r="B155" s="96"/>
      <c r="C155" s="96"/>
      <c r="D155" s="96"/>
      <c r="K155" s="96"/>
    </row>
    <row r="156" spans="2:11">
      <c r="B156" s="96"/>
      <c r="C156" s="96"/>
      <c r="D156" s="96"/>
      <c r="K156" s="96"/>
    </row>
    <row r="157" spans="2:11">
      <c r="B157" s="96"/>
      <c r="C157" s="96"/>
      <c r="D157" s="96"/>
      <c r="K157" s="96"/>
    </row>
    <row r="158" spans="2:11">
      <c r="B158" s="96"/>
      <c r="C158" s="96"/>
      <c r="D158" s="96"/>
      <c r="K158" s="96"/>
    </row>
    <row r="159" spans="2:11">
      <c r="B159" s="96"/>
      <c r="C159" s="96"/>
      <c r="D159" s="96"/>
      <c r="K159" s="96"/>
    </row>
    <row r="160" spans="2:11">
      <c r="B160" s="96"/>
      <c r="C160" s="96"/>
      <c r="D160" s="96"/>
      <c r="K160" s="96"/>
    </row>
    <row r="161" spans="2:11">
      <c r="B161" s="96"/>
      <c r="C161" s="96"/>
      <c r="D161" s="96"/>
      <c r="K161" s="96"/>
    </row>
    <row r="162" spans="2:11">
      <c r="B162" s="96"/>
      <c r="C162" s="96"/>
      <c r="D162" s="96"/>
      <c r="K162" s="96"/>
    </row>
    <row r="163" spans="2:11">
      <c r="B163" s="96"/>
      <c r="C163" s="96"/>
      <c r="D163" s="96"/>
      <c r="K163" s="96"/>
    </row>
    <row r="164" spans="2:11">
      <c r="B164" s="96"/>
      <c r="C164" s="96"/>
      <c r="D164" s="96"/>
      <c r="K164" s="96"/>
    </row>
    <row r="165" spans="2:11">
      <c r="B165" s="96"/>
      <c r="C165" s="96"/>
      <c r="D165" s="96"/>
      <c r="K165" s="96"/>
    </row>
    <row r="166" spans="2:11">
      <c r="B166" s="96"/>
      <c r="C166" s="96"/>
      <c r="D166" s="96"/>
      <c r="K166" s="96"/>
    </row>
    <row r="167" spans="2:11">
      <c r="B167" s="96"/>
      <c r="C167" s="96"/>
      <c r="D167" s="96"/>
      <c r="K167" s="96"/>
    </row>
    <row r="168" spans="2:11">
      <c r="B168" s="96"/>
      <c r="C168" s="96"/>
      <c r="D168" s="96"/>
      <c r="K168" s="96"/>
    </row>
    <row r="169" spans="2:11">
      <c r="B169" s="96"/>
      <c r="C169" s="96"/>
      <c r="D169" s="96"/>
      <c r="K169" s="96"/>
    </row>
    <row r="170" spans="2:11">
      <c r="B170" s="96"/>
      <c r="C170" s="96"/>
      <c r="D170" s="96"/>
      <c r="K170" s="96"/>
    </row>
    <row r="171" spans="2:11">
      <c r="B171" s="96"/>
      <c r="C171" s="96"/>
      <c r="D171" s="96"/>
      <c r="K171" s="96"/>
    </row>
    <row r="172" spans="2:11">
      <c r="B172" s="96"/>
      <c r="C172" s="96"/>
      <c r="D172" s="96"/>
      <c r="K172" s="96"/>
    </row>
    <row r="173" spans="2:11">
      <c r="B173" s="96"/>
      <c r="C173" s="96"/>
      <c r="D173" s="96"/>
      <c r="K173" s="96"/>
    </row>
    <row r="174" spans="2:11">
      <c r="B174" s="96"/>
      <c r="C174" s="96"/>
      <c r="D174" s="96"/>
      <c r="K174" s="96"/>
    </row>
    <row r="175" spans="2:11">
      <c r="B175" s="96"/>
      <c r="C175" s="96"/>
      <c r="D175" s="96"/>
      <c r="K175" s="96"/>
    </row>
    <row r="176" spans="2:11">
      <c r="B176" s="96"/>
      <c r="C176" s="96"/>
      <c r="D176" s="96"/>
      <c r="K176" s="96"/>
    </row>
    <row r="177" spans="2:11">
      <c r="B177" s="96"/>
      <c r="C177" s="96"/>
      <c r="D177" s="96"/>
      <c r="K177" s="96"/>
    </row>
    <row r="178" spans="2:11">
      <c r="B178" s="96"/>
      <c r="C178" s="96"/>
      <c r="D178" s="96"/>
      <c r="K178" s="96"/>
    </row>
    <row r="179" spans="2:11">
      <c r="B179" s="96"/>
      <c r="C179" s="96"/>
      <c r="D179" s="96"/>
      <c r="K179" s="96"/>
    </row>
    <row r="180" spans="2:11">
      <c r="B180" s="96"/>
      <c r="C180" s="96"/>
      <c r="D180" s="96"/>
      <c r="K180" s="96"/>
    </row>
    <row r="181" spans="2:11">
      <c r="B181" s="96"/>
      <c r="C181" s="96"/>
      <c r="D181" s="96"/>
      <c r="K181" s="96"/>
    </row>
    <row r="182" spans="2:11">
      <c r="B182" s="96"/>
      <c r="C182" s="96"/>
      <c r="D182" s="96"/>
      <c r="K182" s="96"/>
    </row>
    <row r="183" spans="2:11">
      <c r="B183" s="96"/>
      <c r="C183" s="96"/>
      <c r="D183" s="96"/>
      <c r="K183" s="96"/>
    </row>
    <row r="184" spans="2:11">
      <c r="B184" s="96"/>
      <c r="C184" s="96"/>
      <c r="D184" s="96"/>
      <c r="K184" s="96"/>
    </row>
    <row r="185" spans="2:11">
      <c r="B185" s="96"/>
      <c r="C185" s="96"/>
      <c r="D185" s="96"/>
      <c r="K185" s="96"/>
    </row>
    <row r="186" spans="2:11">
      <c r="B186" s="96"/>
      <c r="C186" s="96"/>
      <c r="D186" s="96"/>
      <c r="K186" s="96"/>
    </row>
    <row r="187" spans="2:11">
      <c r="B187" s="96"/>
      <c r="C187" s="96"/>
      <c r="D187" s="96"/>
      <c r="K187" s="96"/>
    </row>
    <row r="188" spans="2:11">
      <c r="B188" s="96"/>
      <c r="C188" s="96"/>
      <c r="D188" s="96"/>
      <c r="K188" s="96"/>
    </row>
    <row r="189" spans="2:11">
      <c r="B189" s="96"/>
      <c r="C189" s="96"/>
      <c r="D189" s="96"/>
      <c r="K189" s="96"/>
    </row>
    <row r="190" spans="2:11">
      <c r="B190" s="96"/>
      <c r="C190" s="96"/>
      <c r="D190" s="96"/>
      <c r="K190" s="96"/>
    </row>
    <row r="191" spans="2:11">
      <c r="B191" s="96"/>
      <c r="C191" s="96"/>
      <c r="D191" s="96"/>
      <c r="K191" s="96"/>
    </row>
    <row r="192" spans="2:11">
      <c r="C192" s="96"/>
      <c r="D192" s="96"/>
      <c r="K192" s="96"/>
    </row>
    <row r="193" spans="3:11">
      <c r="C193" s="96"/>
      <c r="D193" s="96"/>
      <c r="K193" s="96"/>
    </row>
    <row r="194" spans="3:11">
      <c r="C194" s="96"/>
      <c r="D194" s="96"/>
      <c r="K194" s="96"/>
    </row>
    <row r="195" spans="3:11">
      <c r="C195" s="96"/>
      <c r="D195" s="96"/>
      <c r="K195" s="96"/>
    </row>
    <row r="196" spans="3:11">
      <c r="C196" s="96"/>
      <c r="D196" s="96"/>
      <c r="K196" s="96"/>
    </row>
    <row r="197" spans="3:11">
      <c r="C197" s="96"/>
      <c r="D197" s="96"/>
      <c r="K197" s="96"/>
    </row>
    <row r="198" spans="3:11">
      <c r="C198" s="96"/>
      <c r="D198" s="96"/>
      <c r="K198" s="96"/>
    </row>
    <row r="199" spans="3:11">
      <c r="C199" s="96"/>
      <c r="D199" s="96"/>
      <c r="K199" s="96"/>
    </row>
    <row r="200" spans="3:11">
      <c r="C200" s="96"/>
      <c r="D200" s="96"/>
      <c r="K200" s="96"/>
    </row>
    <row r="201" spans="3:11">
      <c r="C201" s="96"/>
      <c r="D201" s="96"/>
      <c r="K201" s="96"/>
    </row>
    <row r="202" spans="3:11">
      <c r="C202" s="96"/>
      <c r="D202" s="96"/>
      <c r="K202" s="96"/>
    </row>
    <row r="203" spans="3:11">
      <c r="C203" s="96"/>
      <c r="D203" s="96"/>
      <c r="K203" s="96"/>
    </row>
    <row r="204" spans="3:11">
      <c r="C204" s="96"/>
      <c r="D204" s="96"/>
      <c r="K204" s="96"/>
    </row>
    <row r="205" spans="3:11">
      <c r="C205" s="96"/>
      <c r="D205" s="96"/>
      <c r="K205" s="96"/>
    </row>
    <row r="206" spans="3:11">
      <c r="K206" s="96"/>
    </row>
    <row r="207" spans="3:11">
      <c r="K207" s="96"/>
    </row>
    <row r="208" spans="3:11">
      <c r="K208" s="96"/>
    </row>
    <row r="209" spans="11:11">
      <c r="K209" s="96"/>
    </row>
    <row r="210" spans="11:11">
      <c r="K210" s="96"/>
    </row>
    <row r="211" spans="11:11">
      <c r="K211" s="96"/>
    </row>
    <row r="212" spans="11:11">
      <c r="K212" s="96"/>
    </row>
    <row r="213" spans="11:11">
      <c r="K213" s="96"/>
    </row>
    <row r="214" spans="11:11">
      <c r="K214" s="96"/>
    </row>
    <row r="215" spans="11:11">
      <c r="K215" s="96"/>
    </row>
    <row r="216" spans="11:11">
      <c r="K216" s="96"/>
    </row>
    <row r="217" spans="11:11">
      <c r="K217" s="96"/>
    </row>
    <row r="218" spans="11:11">
      <c r="K218" s="96"/>
    </row>
    <row r="219" spans="11:11">
      <c r="K219" s="96"/>
    </row>
    <row r="220" spans="11:11">
      <c r="K220" s="96"/>
    </row>
    <row r="221" spans="11:11">
      <c r="K221" s="96"/>
    </row>
    <row r="222" spans="11:11">
      <c r="K222" s="96"/>
    </row>
    <row r="223" spans="11:11">
      <c r="K223" s="96"/>
    </row>
    <row r="224" spans="11:11">
      <c r="K224" s="96"/>
    </row>
    <row r="225" spans="11:11">
      <c r="K225" s="96"/>
    </row>
    <row r="226" spans="11:11">
      <c r="K226" s="96"/>
    </row>
  </sheetData>
  <mergeCells count="4">
    <mergeCell ref="A31:A32"/>
    <mergeCell ref="A2:M2"/>
    <mergeCell ref="A5:M5"/>
    <mergeCell ref="K6:M6"/>
  </mergeCells>
  <phoneticPr fontId="5" type="noConversion"/>
  <pageMargins left="0.75" right="0.75" top="1" bottom="1" header="0.5" footer="0.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D193"/>
  <sheetViews>
    <sheetView topLeftCell="A7" zoomScaleNormal="100" workbookViewId="0">
      <selection activeCell="A10" sqref="A10:D10"/>
    </sheetView>
  </sheetViews>
  <sheetFormatPr defaultRowHeight="12.75"/>
  <cols>
    <col min="1" max="1" width="53.85546875" style="1" customWidth="1"/>
    <col min="2" max="2" width="14.7109375" style="2" customWidth="1"/>
    <col min="3" max="3" width="12.7109375" style="1" customWidth="1"/>
    <col min="4" max="4" width="13.42578125" style="1" customWidth="1"/>
    <col min="5" max="8" width="9.140625" style="1"/>
    <col min="9" max="9" width="8.42578125" style="1" customWidth="1"/>
    <col min="10" max="16384" width="9.140625" style="1"/>
  </cols>
  <sheetData>
    <row r="1" spans="1:4" hidden="1"/>
    <row r="2" spans="1:4" hidden="1"/>
    <row r="3" spans="1:4" hidden="1"/>
    <row r="4" spans="1:4" hidden="1"/>
    <row r="5" spans="1:4" hidden="1"/>
    <row r="6" spans="1:4" hidden="1"/>
    <row r="7" spans="1:4">
      <c r="A7" s="543" t="s">
        <v>436</v>
      </c>
      <c r="B7" s="536"/>
      <c r="C7" s="536"/>
      <c r="D7" s="536"/>
    </row>
    <row r="8" spans="1:4">
      <c r="A8" s="543" t="s">
        <v>410</v>
      </c>
      <c r="B8" s="536"/>
      <c r="C8" s="536"/>
      <c r="D8" s="536"/>
    </row>
    <row r="10" spans="1:4" ht="28.5" customHeight="1">
      <c r="A10" s="523" t="s">
        <v>520</v>
      </c>
      <c r="B10" s="524"/>
      <c r="C10" s="523"/>
      <c r="D10" s="523"/>
    </row>
    <row r="11" spans="1:4">
      <c r="C11" s="525" t="s">
        <v>424</v>
      </c>
      <c r="D11" s="525"/>
    </row>
    <row r="12" spans="1:4" ht="13.5" thickBot="1">
      <c r="D12" s="1" t="s">
        <v>329</v>
      </c>
    </row>
    <row r="13" spans="1:4">
      <c r="A13" s="3" t="s">
        <v>18</v>
      </c>
      <c r="B13" s="4"/>
      <c r="C13" s="5"/>
      <c r="D13" s="6"/>
    </row>
    <row r="14" spans="1:4" ht="13.5" thickBot="1">
      <c r="A14" s="7" t="s">
        <v>19</v>
      </c>
      <c r="B14" s="8"/>
      <c r="C14" s="9"/>
      <c r="D14" s="10"/>
    </row>
    <row r="15" spans="1:4">
      <c r="A15" s="11" t="s">
        <v>20</v>
      </c>
      <c r="B15" s="12" t="s">
        <v>21</v>
      </c>
      <c r="C15" s="13"/>
      <c r="D15" s="14" t="s">
        <v>22</v>
      </c>
    </row>
    <row r="16" spans="1:4" ht="13.5" thickBot="1">
      <c r="A16" s="15"/>
      <c r="B16" s="23" t="s">
        <v>49</v>
      </c>
      <c r="C16" s="16" t="s">
        <v>23</v>
      </c>
      <c r="D16" s="17"/>
    </row>
    <row r="17" spans="1:4" ht="13.5" thickBot="1">
      <c r="A17" s="363" t="s">
        <v>73</v>
      </c>
      <c r="B17" s="366">
        <f>B18+B19+B20</f>
        <v>48125</v>
      </c>
      <c r="C17" s="366">
        <f>SUM(C18:C21)</f>
        <v>51825</v>
      </c>
      <c r="D17" s="415"/>
    </row>
    <row r="18" spans="1:4">
      <c r="A18" s="411" t="s">
        <v>415</v>
      </c>
      <c r="B18" s="412">
        <v>100</v>
      </c>
      <c r="C18" s="412">
        <v>100</v>
      </c>
      <c r="D18" s="413">
        <v>0</v>
      </c>
    </row>
    <row r="19" spans="1:4">
      <c r="A19" s="353" t="s">
        <v>416</v>
      </c>
      <c r="B19" s="357">
        <v>47995</v>
      </c>
      <c r="C19" s="357">
        <v>47995</v>
      </c>
      <c r="D19" s="414">
        <f>SUM(D20:D21)</f>
        <v>0</v>
      </c>
    </row>
    <row r="20" spans="1:4">
      <c r="A20" s="353" t="s">
        <v>82</v>
      </c>
      <c r="B20" s="368">
        <v>30</v>
      </c>
      <c r="C20" s="368">
        <v>30</v>
      </c>
      <c r="D20" s="415"/>
    </row>
    <row r="21" spans="1:4">
      <c r="A21" s="500" t="s">
        <v>509</v>
      </c>
      <c r="B21" s="366"/>
      <c r="C21" s="501">
        <v>3700</v>
      </c>
      <c r="D21" s="415"/>
    </row>
    <row r="22" spans="1:4">
      <c r="A22" s="363" t="s">
        <v>14</v>
      </c>
      <c r="B22" s="366">
        <f>B23+B24</f>
        <v>48467</v>
      </c>
      <c r="C22" s="366">
        <f>C23+C24</f>
        <v>48859</v>
      </c>
      <c r="D22" s="415"/>
    </row>
    <row r="23" spans="1:4">
      <c r="A23" s="353" t="s">
        <v>356</v>
      </c>
      <c r="B23" s="416">
        <f>4149+32767</f>
        <v>36916</v>
      </c>
      <c r="C23" s="416">
        <f>B23+2159+392+1583</f>
        <v>41050</v>
      </c>
      <c r="D23" s="415"/>
    </row>
    <row r="24" spans="1:4">
      <c r="A24" s="353" t="s">
        <v>357</v>
      </c>
      <c r="B24" s="416">
        <v>11551</v>
      </c>
      <c r="C24" s="416">
        <f>B24-2159-1583</f>
        <v>7809</v>
      </c>
      <c r="D24" s="415"/>
    </row>
    <row r="25" spans="1:4" ht="13.5" thickBot="1">
      <c r="A25" s="417" t="s">
        <v>480</v>
      </c>
      <c r="B25" s="418">
        <v>3277</v>
      </c>
      <c r="C25" s="418">
        <v>3277</v>
      </c>
      <c r="D25" s="493"/>
    </row>
    <row r="26" spans="1:4" ht="13.5" thickBot="1">
      <c r="A26" s="450" t="s">
        <v>481</v>
      </c>
      <c r="B26" s="451">
        <f>B22+B21+B17+B25</f>
        <v>99869</v>
      </c>
      <c r="C26" s="451">
        <f>C25+C22+C17</f>
        <v>103961</v>
      </c>
      <c r="D26" s="419"/>
    </row>
    <row r="27" spans="1:4" hidden="1">
      <c r="A27" s="420"/>
      <c r="B27" s="421"/>
      <c r="C27" s="421"/>
      <c r="D27" s="421"/>
    </row>
    <row r="28" spans="1:4" hidden="1">
      <c r="A28" s="420"/>
      <c r="B28" s="421"/>
      <c r="C28" s="421"/>
      <c r="D28" s="421"/>
    </row>
    <row r="29" spans="1:4" hidden="1">
      <c r="A29" s="336"/>
      <c r="B29" s="337"/>
      <c r="C29" s="337"/>
      <c r="D29" s="337"/>
    </row>
    <row r="30" spans="1:4" hidden="1">
      <c r="A30" s="336"/>
      <c r="B30" s="337"/>
      <c r="C30" s="337"/>
      <c r="D30" s="337"/>
    </row>
    <row r="31" spans="1:4">
      <c r="A31" s="537" t="s">
        <v>397</v>
      </c>
      <c r="B31" s="538"/>
      <c r="C31" s="538"/>
      <c r="D31" s="538"/>
    </row>
    <row r="32" spans="1:4" ht="13.5" thickBot="1">
      <c r="A32" s="537" t="s">
        <v>414</v>
      </c>
      <c r="B32" s="538"/>
      <c r="C32" s="538"/>
      <c r="D32" s="538"/>
    </row>
    <row r="33" spans="1:4" hidden="1">
      <c r="A33" s="539"/>
      <c r="B33" s="511"/>
      <c r="C33" s="539"/>
      <c r="D33" s="539"/>
    </row>
    <row r="34" spans="1:4" hidden="1">
      <c r="A34" s="336"/>
      <c r="B34" s="337"/>
      <c r="C34" s="336"/>
      <c r="D34" s="336"/>
    </row>
    <row r="35" spans="1:4" hidden="1">
      <c r="A35" s="336"/>
      <c r="B35" s="337"/>
      <c r="C35" s="336"/>
      <c r="D35" s="336"/>
    </row>
    <row r="36" spans="1:4" hidden="1">
      <c r="A36" s="336"/>
      <c r="B36" s="337"/>
      <c r="C36" s="540"/>
      <c r="D36" s="540"/>
    </row>
    <row r="37" spans="1:4" ht="13.5" hidden="1" thickBot="1">
      <c r="A37" s="336"/>
      <c r="B37" s="337"/>
      <c r="C37" s="541" t="s">
        <v>329</v>
      </c>
      <c r="D37" s="541"/>
    </row>
    <row r="38" spans="1:4">
      <c r="A38" s="339" t="s">
        <v>24</v>
      </c>
      <c r="B38" s="340"/>
      <c r="C38" s="341"/>
      <c r="D38" s="422"/>
    </row>
    <row r="39" spans="1:4" ht="13.5" thickBot="1">
      <c r="A39" s="423" t="s">
        <v>19</v>
      </c>
      <c r="B39" s="424"/>
      <c r="C39" s="420"/>
      <c r="D39" s="425"/>
    </row>
    <row r="40" spans="1:4">
      <c r="A40" s="342" t="s">
        <v>25</v>
      </c>
      <c r="B40" s="343" t="s">
        <v>21</v>
      </c>
      <c r="C40" s="344"/>
      <c r="D40" s="426" t="s">
        <v>22</v>
      </c>
    </row>
    <row r="41" spans="1:4" ht="13.5" thickBot="1">
      <c r="A41" s="427"/>
      <c r="B41" s="428" t="s">
        <v>49</v>
      </c>
      <c r="C41" s="429" t="s">
        <v>23</v>
      </c>
      <c r="D41" s="430"/>
    </row>
    <row r="42" spans="1:4">
      <c r="A42" s="403" t="s">
        <v>26</v>
      </c>
      <c r="B42" s="362">
        <f>SUM(B43:B45)</f>
        <v>99869</v>
      </c>
      <c r="C42" s="362">
        <f>SUM(C43:C45)</f>
        <v>103620</v>
      </c>
      <c r="D42" s="362">
        <f>SUM(D43:D45)</f>
        <v>0</v>
      </c>
    </row>
    <row r="43" spans="1:4">
      <c r="A43" s="431" t="s">
        <v>74</v>
      </c>
      <c r="B43" s="354">
        <v>46997</v>
      </c>
      <c r="C43" s="354">
        <f>B43+320</f>
        <v>47317</v>
      </c>
      <c r="D43" s="354"/>
    </row>
    <row r="44" spans="1:4">
      <c r="A44" s="431" t="s">
        <v>75</v>
      </c>
      <c r="B44" s="354">
        <v>10717</v>
      </c>
      <c r="C44" s="354">
        <f>B44+72</f>
        <v>10789</v>
      </c>
      <c r="D44" s="354"/>
    </row>
    <row r="45" spans="1:4">
      <c r="A45" s="431" t="s">
        <v>76</v>
      </c>
      <c r="B45" s="354">
        <v>42155</v>
      </c>
      <c r="C45" s="354">
        <f>B45+3700-341</f>
        <v>45514</v>
      </c>
      <c r="D45" s="354"/>
    </row>
    <row r="46" spans="1:4">
      <c r="A46" s="432" t="s">
        <v>97</v>
      </c>
      <c r="B46" s="364">
        <v>0</v>
      </c>
      <c r="C46" s="354">
        <f>269+72</f>
        <v>341</v>
      </c>
      <c r="D46" s="354"/>
    </row>
    <row r="47" spans="1:4">
      <c r="A47" s="433" t="s">
        <v>77</v>
      </c>
      <c r="B47" s="351">
        <v>0</v>
      </c>
      <c r="C47" s="351"/>
      <c r="D47" s="351"/>
    </row>
    <row r="48" spans="1:4">
      <c r="A48" s="433"/>
      <c r="B48" s="351"/>
      <c r="C48" s="351">
        <v>0</v>
      </c>
      <c r="D48" s="351"/>
    </row>
    <row r="49" spans="1:4">
      <c r="A49" s="431"/>
      <c r="B49" s="354"/>
      <c r="C49" s="354"/>
      <c r="D49" s="354"/>
    </row>
    <row r="50" spans="1:4">
      <c r="A50" s="432" t="s">
        <v>482</v>
      </c>
      <c r="B50" s="364">
        <f>SUM(B42+B46+B47+B48)</f>
        <v>99869</v>
      </c>
      <c r="C50" s="364">
        <f>C46+C42</f>
        <v>103961</v>
      </c>
      <c r="D50" s="354"/>
    </row>
    <row r="51" spans="1:4">
      <c r="A51" s="336"/>
      <c r="B51" s="337"/>
      <c r="C51" s="336"/>
      <c r="D51" s="337"/>
    </row>
    <row r="52" spans="1:4">
      <c r="A52" s="336"/>
      <c r="B52" s="337"/>
      <c r="C52" s="336"/>
      <c r="D52" s="337"/>
    </row>
    <row r="57" spans="1:4">
      <c r="A57" s="30"/>
      <c r="B57" s="31"/>
      <c r="C57" s="542"/>
      <c r="D57" s="542"/>
    </row>
    <row r="58" spans="1:4">
      <c r="A58" s="522"/>
      <c r="B58" s="506"/>
      <c r="C58" s="506"/>
      <c r="D58" s="506"/>
    </row>
    <row r="59" spans="1:4">
      <c r="A59" s="522"/>
      <c r="B59" s="506"/>
      <c r="C59" s="506"/>
      <c r="D59" s="506"/>
    </row>
    <row r="60" spans="1:4">
      <c r="A60" s="535"/>
      <c r="B60" s="536"/>
      <c r="C60" s="535"/>
      <c r="D60" s="535"/>
    </row>
    <row r="61" spans="1:4">
      <c r="A61" s="30"/>
      <c r="B61" s="31"/>
      <c r="C61" s="30"/>
      <c r="D61" s="30"/>
    </row>
    <row r="62" spans="1:4">
      <c r="A62" s="529"/>
      <c r="B62" s="506"/>
      <c r="C62" s="506"/>
      <c r="D62" s="506"/>
    </row>
    <row r="63" spans="1:4">
      <c r="A63" s="30"/>
      <c r="B63" s="31"/>
      <c r="C63" s="30"/>
      <c r="D63" s="30"/>
    </row>
    <row r="64" spans="1:4">
      <c r="A64" s="30"/>
      <c r="B64" s="31"/>
      <c r="C64" s="30"/>
      <c r="D64" s="30"/>
    </row>
    <row r="65" spans="1:4">
      <c r="A65" s="52"/>
      <c r="B65" s="55"/>
      <c r="C65" s="54"/>
      <c r="D65" s="54"/>
    </row>
    <row r="66" spans="1:4">
      <c r="A66" s="52"/>
      <c r="B66" s="53"/>
      <c r="C66" s="52"/>
      <c r="D66" s="52"/>
    </row>
    <row r="67" spans="1:4">
      <c r="A67" s="56"/>
      <c r="B67" s="53"/>
      <c r="C67" s="53"/>
      <c r="D67" s="52"/>
    </row>
    <row r="68" spans="1:4">
      <c r="A68" s="56"/>
      <c r="B68" s="53"/>
      <c r="C68" s="52"/>
      <c r="D68" s="52"/>
    </row>
    <row r="69" spans="1:4">
      <c r="A69" s="56"/>
      <c r="B69" s="53"/>
      <c r="C69" s="52"/>
      <c r="D69" s="52"/>
    </row>
    <row r="70" spans="1:4">
      <c r="A70" s="56"/>
      <c r="B70" s="53"/>
      <c r="C70" s="52"/>
      <c r="D70" s="52"/>
    </row>
    <row r="71" spans="1:4">
      <c r="A71" s="56"/>
      <c r="B71" s="53"/>
      <c r="C71" s="53"/>
      <c r="D71" s="52"/>
    </row>
    <row r="72" spans="1:4">
      <c r="A72" s="56"/>
      <c r="B72" s="53"/>
      <c r="C72" s="52"/>
      <c r="D72" s="52"/>
    </row>
    <row r="73" spans="1:4">
      <c r="A73" s="56"/>
      <c r="B73" s="53"/>
      <c r="C73" s="52"/>
      <c r="D73" s="52"/>
    </row>
    <row r="74" spans="1:4">
      <c r="A74" s="52"/>
      <c r="B74" s="53"/>
      <c r="C74" s="52"/>
      <c r="D74" s="52"/>
    </row>
    <row r="75" spans="1:4">
      <c r="A75" s="56"/>
      <c r="B75" s="53"/>
      <c r="C75" s="52"/>
      <c r="D75" s="52"/>
    </row>
    <row r="76" spans="1:4">
      <c r="A76" s="52"/>
      <c r="B76" s="53"/>
      <c r="C76" s="53"/>
      <c r="D76" s="52"/>
    </row>
    <row r="77" spans="1:4">
      <c r="A77" s="52"/>
      <c r="B77" s="53"/>
      <c r="C77" s="52"/>
      <c r="D77" s="52"/>
    </row>
    <row r="78" spans="1:4">
      <c r="A78" s="52"/>
      <c r="B78" s="53"/>
      <c r="C78" s="53"/>
      <c r="D78" s="52"/>
    </row>
    <row r="79" spans="1:4">
      <c r="A79" s="52"/>
      <c r="B79" s="53"/>
      <c r="C79" s="52"/>
      <c r="D79" s="52"/>
    </row>
    <row r="80" spans="1:4">
      <c r="A80" s="52"/>
      <c r="B80" s="53"/>
      <c r="C80" s="52"/>
      <c r="D80" s="52"/>
    </row>
    <row r="81" spans="1:4">
      <c r="A81" s="52"/>
      <c r="B81" s="53"/>
      <c r="C81" s="53"/>
      <c r="D81" s="52"/>
    </row>
    <row r="82" spans="1:4">
      <c r="A82" s="52"/>
      <c r="B82" s="53"/>
      <c r="C82" s="52"/>
      <c r="D82" s="52"/>
    </row>
    <row r="83" spans="1:4">
      <c r="A83" s="56"/>
      <c r="B83" s="53"/>
      <c r="C83" s="52"/>
      <c r="D83" s="52"/>
    </row>
    <row r="84" spans="1:4">
      <c r="A84" s="56"/>
      <c r="B84" s="53"/>
      <c r="C84" s="52"/>
      <c r="D84" s="52"/>
    </row>
    <row r="85" spans="1:4">
      <c r="A85" s="56"/>
      <c r="B85" s="53"/>
      <c r="C85" s="52"/>
      <c r="D85" s="52"/>
    </row>
    <row r="86" spans="1:4">
      <c r="A86" s="52"/>
      <c r="B86" s="53"/>
      <c r="C86" s="52"/>
      <c r="D86" s="52"/>
    </row>
    <row r="87" spans="1:4">
      <c r="A87" s="56"/>
      <c r="B87" s="53"/>
      <c r="C87" s="52"/>
      <c r="D87" s="52"/>
    </row>
    <row r="88" spans="1:4">
      <c r="A88" s="52"/>
      <c r="B88" s="53"/>
      <c r="C88" s="52"/>
      <c r="D88" s="52"/>
    </row>
    <row r="89" spans="1:4">
      <c r="A89" s="56"/>
      <c r="B89" s="53"/>
      <c r="C89" s="52"/>
      <c r="D89" s="52"/>
    </row>
    <row r="90" spans="1:4">
      <c r="A90" s="52"/>
      <c r="B90" s="53"/>
      <c r="C90" s="52"/>
      <c r="D90" s="52"/>
    </row>
    <row r="91" spans="1:4">
      <c r="A91" s="52"/>
      <c r="B91" s="53"/>
      <c r="C91" s="52"/>
      <c r="D91" s="52"/>
    </row>
    <row r="92" spans="1:4">
      <c r="A92" s="56"/>
      <c r="B92" s="53"/>
      <c r="C92" s="53"/>
      <c r="D92" s="52"/>
    </row>
    <row r="93" spans="1:4">
      <c r="A93" s="56"/>
      <c r="B93" s="53"/>
      <c r="C93" s="53"/>
      <c r="D93" s="52"/>
    </row>
    <row r="94" spans="1:4">
      <c r="A94" s="56"/>
      <c r="B94" s="53"/>
      <c r="C94" s="53"/>
      <c r="D94" s="52"/>
    </row>
    <row r="95" spans="1:4">
      <c r="A95" s="56"/>
      <c r="B95" s="53"/>
      <c r="C95" s="53"/>
      <c r="D95" s="52"/>
    </row>
    <row r="96" spans="1:4">
      <c r="A96" s="56"/>
      <c r="B96" s="53"/>
      <c r="C96" s="53"/>
      <c r="D96" s="52"/>
    </row>
    <row r="97" spans="1:4">
      <c r="A97" s="54"/>
      <c r="B97" s="53"/>
      <c r="C97" s="52"/>
      <c r="D97" s="52"/>
    </row>
    <row r="98" spans="1:4">
      <c r="A98" s="52"/>
      <c r="B98" s="55"/>
      <c r="C98" s="55"/>
      <c r="D98" s="55"/>
    </row>
    <row r="99" spans="1:4">
      <c r="A99" s="52"/>
      <c r="B99" s="53"/>
      <c r="C99" s="52"/>
      <c r="D99" s="52"/>
    </row>
    <row r="100" spans="1:4">
      <c r="A100" s="52"/>
      <c r="B100" s="53"/>
      <c r="C100" s="52"/>
      <c r="D100" s="52"/>
    </row>
    <row r="101" spans="1:4">
      <c r="A101" s="52"/>
      <c r="B101" s="53"/>
      <c r="C101" s="52"/>
      <c r="D101" s="52"/>
    </row>
    <row r="102" spans="1:4">
      <c r="A102" s="52"/>
      <c r="B102" s="53"/>
      <c r="C102" s="52"/>
      <c r="D102" s="52"/>
    </row>
    <row r="103" spans="1:4">
      <c r="A103" s="52"/>
      <c r="B103" s="53"/>
      <c r="C103" s="52"/>
      <c r="D103" s="52"/>
    </row>
    <row r="104" spans="1:4">
      <c r="A104" s="52"/>
      <c r="B104" s="53"/>
      <c r="C104" s="52"/>
      <c r="D104" s="52"/>
    </row>
    <row r="105" spans="1:4">
      <c r="A105" s="52"/>
      <c r="B105" s="53"/>
      <c r="C105" s="52"/>
      <c r="D105" s="52"/>
    </row>
    <row r="106" spans="1:4">
      <c r="A106" s="52"/>
      <c r="B106" s="53"/>
      <c r="C106" s="52"/>
      <c r="D106" s="52"/>
    </row>
    <row r="107" spans="1:4">
      <c r="A107" s="52"/>
      <c r="B107" s="53"/>
      <c r="C107" s="52"/>
      <c r="D107" s="52"/>
    </row>
    <row r="108" spans="1:4">
      <c r="A108" s="52"/>
      <c r="B108" s="53"/>
      <c r="C108" s="52"/>
      <c r="D108" s="52"/>
    </row>
    <row r="109" spans="1:4">
      <c r="A109" s="52"/>
      <c r="B109" s="53"/>
      <c r="C109" s="52"/>
      <c r="D109" s="52"/>
    </row>
    <row r="110" spans="1:4">
      <c r="A110" s="52"/>
      <c r="B110" s="53"/>
      <c r="C110" s="52"/>
      <c r="D110" s="52"/>
    </row>
    <row r="111" spans="1:4">
      <c r="A111" s="54"/>
      <c r="B111" s="53"/>
      <c r="C111" s="52"/>
      <c r="D111" s="52"/>
    </row>
    <row r="112" spans="1:4">
      <c r="A112" s="54"/>
      <c r="B112" s="55"/>
      <c r="C112" s="54"/>
      <c r="D112" s="52"/>
    </row>
    <row r="113" spans="1:4">
      <c r="A113" s="52"/>
      <c r="B113" s="55"/>
      <c r="C113" s="54"/>
      <c r="D113" s="52"/>
    </row>
    <row r="114" spans="1:4">
      <c r="A114" s="52"/>
      <c r="B114" s="53"/>
      <c r="C114" s="52"/>
      <c r="D114" s="52"/>
    </row>
    <row r="115" spans="1:4">
      <c r="A115" s="52"/>
      <c r="B115" s="53"/>
      <c r="C115" s="52"/>
      <c r="D115" s="52"/>
    </row>
    <row r="116" spans="1:4">
      <c r="A116" s="54"/>
      <c r="B116" s="53"/>
      <c r="C116" s="52"/>
      <c r="D116" s="52"/>
    </row>
    <row r="117" spans="1:4">
      <c r="A117" s="54"/>
      <c r="B117" s="55"/>
      <c r="C117" s="54"/>
      <c r="D117" s="54"/>
    </row>
    <row r="118" spans="1:4">
      <c r="A118" s="54"/>
      <c r="B118" s="55"/>
      <c r="C118" s="54"/>
      <c r="D118" s="54"/>
    </row>
    <row r="119" spans="1:4">
      <c r="A119" s="54"/>
      <c r="B119" s="53"/>
      <c r="C119" s="52"/>
      <c r="D119" s="52"/>
    </row>
    <row r="120" spans="1:4">
      <c r="A120" s="54"/>
      <c r="B120" s="53"/>
      <c r="C120" s="52"/>
      <c r="D120" s="52"/>
    </row>
    <row r="121" spans="1:4">
      <c r="A121" s="52"/>
      <c r="B121" s="53"/>
      <c r="C121" s="52"/>
      <c r="D121" s="52"/>
    </row>
    <row r="122" spans="1:4">
      <c r="A122" s="54"/>
      <c r="B122" s="53"/>
      <c r="C122" s="52"/>
      <c r="D122" s="52"/>
    </row>
    <row r="123" spans="1:4">
      <c r="A123" s="52"/>
      <c r="B123" s="55"/>
      <c r="C123" s="54"/>
      <c r="D123" s="54"/>
    </row>
    <row r="124" spans="1:4">
      <c r="A124" s="52"/>
      <c r="B124" s="53"/>
      <c r="C124" s="52"/>
      <c r="D124" s="52"/>
    </row>
    <row r="125" spans="1:4">
      <c r="A125" s="56"/>
      <c r="B125" s="53"/>
      <c r="C125" s="53"/>
      <c r="D125" s="52"/>
    </row>
    <row r="126" spans="1:4">
      <c r="A126" s="56"/>
      <c r="B126" s="53"/>
      <c r="C126" s="53"/>
      <c r="D126" s="53"/>
    </row>
    <row r="127" spans="1:4">
      <c r="A127" s="56"/>
      <c r="B127" s="53"/>
      <c r="C127" s="52"/>
      <c r="D127" s="52"/>
    </row>
    <row r="128" spans="1:4">
      <c r="A128" s="56"/>
      <c r="B128" s="53"/>
      <c r="C128" s="52"/>
      <c r="D128" s="52"/>
    </row>
    <row r="129" spans="1:4">
      <c r="A129" s="56"/>
      <c r="B129" s="53"/>
      <c r="C129" s="53"/>
      <c r="D129" s="53"/>
    </row>
    <row r="130" spans="1:4">
      <c r="A130" s="52"/>
      <c r="B130" s="53"/>
      <c r="C130" s="52"/>
      <c r="D130" s="52"/>
    </row>
    <row r="131" spans="1:4">
      <c r="A131" s="52"/>
      <c r="B131" s="53"/>
      <c r="C131" s="52"/>
      <c r="D131" s="52"/>
    </row>
    <row r="132" spans="1:4">
      <c r="A132" s="56"/>
      <c r="B132" s="53"/>
      <c r="C132" s="52"/>
      <c r="D132" s="52"/>
    </row>
    <row r="133" spans="1:4">
      <c r="A133" s="56"/>
      <c r="B133" s="53"/>
      <c r="C133" s="53"/>
      <c r="D133" s="53"/>
    </row>
    <row r="134" spans="1:4">
      <c r="A134" s="56"/>
      <c r="B134" s="57"/>
      <c r="C134" s="53"/>
      <c r="D134" s="52"/>
    </row>
    <row r="135" spans="1:4">
      <c r="A135" s="56"/>
      <c r="B135" s="57"/>
      <c r="C135" s="53"/>
      <c r="D135" s="52"/>
    </row>
    <row r="136" spans="1:4">
      <c r="A136" s="56"/>
      <c r="B136" s="57"/>
      <c r="C136" s="53"/>
      <c r="D136" s="52"/>
    </row>
    <row r="137" spans="1:4">
      <c r="A137" s="56"/>
      <c r="B137" s="53"/>
      <c r="C137" s="53"/>
      <c r="D137" s="52"/>
    </row>
    <row r="138" spans="1:4">
      <c r="A138" s="56"/>
      <c r="B138" s="53"/>
      <c r="C138" s="53"/>
      <c r="D138" s="53"/>
    </row>
    <row r="139" spans="1:4">
      <c r="A139" s="56"/>
      <c r="B139" s="53"/>
      <c r="C139" s="53"/>
      <c r="D139" s="52"/>
    </row>
    <row r="140" spans="1:4">
      <c r="A140" s="52"/>
      <c r="B140" s="53"/>
      <c r="C140" s="53"/>
      <c r="D140" s="52"/>
    </row>
    <row r="141" spans="1:4">
      <c r="A141" s="52"/>
      <c r="B141" s="53"/>
      <c r="C141" s="53"/>
      <c r="D141" s="52"/>
    </row>
    <row r="142" spans="1:4">
      <c r="A142" s="52"/>
      <c r="B142" s="53"/>
      <c r="C142" s="53"/>
      <c r="D142" s="53"/>
    </row>
    <row r="143" spans="1:4">
      <c r="A143" s="52"/>
      <c r="B143" s="53"/>
      <c r="C143" s="52"/>
      <c r="D143" s="52"/>
    </row>
    <row r="144" spans="1:4">
      <c r="A144" s="52"/>
      <c r="B144" s="53"/>
      <c r="C144" s="52"/>
      <c r="D144" s="52"/>
    </row>
    <row r="145" spans="1:4">
      <c r="A145" s="52"/>
      <c r="B145" s="53"/>
      <c r="C145" s="52"/>
      <c r="D145" s="52"/>
    </row>
    <row r="146" spans="1:4">
      <c r="A146" s="56"/>
      <c r="B146" s="53"/>
      <c r="C146" s="52"/>
      <c r="D146" s="52"/>
    </row>
    <row r="147" spans="1:4">
      <c r="A147" s="56"/>
      <c r="B147" s="53"/>
      <c r="C147" s="53"/>
      <c r="D147" s="53"/>
    </row>
    <row r="148" spans="1:4">
      <c r="A148" s="56"/>
      <c r="B148" s="53"/>
      <c r="C148" s="58"/>
      <c r="D148" s="52"/>
    </row>
    <row r="149" spans="1:4">
      <c r="A149" s="52"/>
      <c r="B149" s="53"/>
      <c r="C149" s="53"/>
      <c r="D149" s="52"/>
    </row>
    <row r="150" spans="1:4">
      <c r="A150" s="54"/>
      <c r="B150" s="53"/>
      <c r="C150" s="52"/>
      <c r="D150" s="52"/>
    </row>
    <row r="151" spans="1:4">
      <c r="A151" s="9"/>
      <c r="B151" s="55"/>
      <c r="C151" s="55"/>
      <c r="D151" s="55"/>
    </row>
    <row r="152" spans="1:4">
      <c r="A152" s="9"/>
      <c r="B152" s="8"/>
      <c r="C152" s="9"/>
      <c r="D152" s="9"/>
    </row>
    <row r="153" spans="1:4">
      <c r="A153" s="9"/>
      <c r="B153" s="8"/>
      <c r="C153" s="9"/>
      <c r="D153" s="9"/>
    </row>
    <row r="154" spans="1:4">
      <c r="A154" s="9"/>
      <c r="B154" s="8"/>
      <c r="C154" s="9"/>
      <c r="D154" s="9"/>
    </row>
    <row r="155" spans="1:4">
      <c r="A155" s="9"/>
      <c r="B155" s="8"/>
      <c r="C155" s="9"/>
      <c r="D155" s="9"/>
    </row>
    <row r="156" spans="1:4">
      <c r="A156" s="9"/>
      <c r="B156" s="8"/>
      <c r="C156" s="9"/>
      <c r="D156" s="9"/>
    </row>
    <row r="157" spans="1:4">
      <c r="A157" s="9"/>
      <c r="B157" s="8"/>
      <c r="C157" s="9"/>
      <c r="D157" s="9"/>
    </row>
    <row r="158" spans="1:4">
      <c r="A158" s="9"/>
      <c r="B158" s="8"/>
      <c r="C158" s="9"/>
      <c r="D158" s="9"/>
    </row>
    <row r="159" spans="1:4">
      <c r="A159" s="9"/>
      <c r="B159" s="8"/>
      <c r="C159" s="9"/>
      <c r="D159" s="9"/>
    </row>
    <row r="160" spans="1:4">
      <c r="A160" s="9"/>
      <c r="B160" s="8"/>
      <c r="C160" s="9"/>
      <c r="D160" s="9"/>
    </row>
    <row r="161" spans="1:4">
      <c r="A161" s="9"/>
      <c r="B161" s="8"/>
      <c r="C161" s="9"/>
      <c r="D161" s="9"/>
    </row>
    <row r="162" spans="1:4">
      <c r="A162" s="9"/>
      <c r="B162" s="8"/>
      <c r="C162" s="9"/>
      <c r="D162" s="9"/>
    </row>
    <row r="163" spans="1:4">
      <c r="A163" s="9"/>
      <c r="B163" s="8"/>
      <c r="C163" s="9"/>
      <c r="D163" s="9"/>
    </row>
    <row r="164" spans="1:4">
      <c r="A164" s="9"/>
      <c r="B164" s="8"/>
      <c r="C164" s="9"/>
      <c r="D164" s="9"/>
    </row>
    <row r="165" spans="1:4">
      <c r="A165" s="9"/>
      <c r="B165" s="8"/>
      <c r="C165" s="9"/>
      <c r="D165" s="9"/>
    </row>
    <row r="166" spans="1:4">
      <c r="A166" s="9"/>
      <c r="B166" s="8"/>
      <c r="C166" s="9"/>
      <c r="D166" s="9"/>
    </row>
    <row r="167" spans="1:4">
      <c r="A167" s="9"/>
      <c r="B167" s="8"/>
      <c r="C167" s="9"/>
      <c r="D167" s="9"/>
    </row>
    <row r="168" spans="1:4">
      <c r="A168" s="9"/>
      <c r="B168" s="8"/>
      <c r="C168" s="9"/>
      <c r="D168" s="9"/>
    </row>
    <row r="169" spans="1:4">
      <c r="A169" s="9"/>
      <c r="B169" s="8"/>
      <c r="C169" s="9"/>
      <c r="D169" s="9"/>
    </row>
    <row r="170" spans="1:4">
      <c r="A170" s="9"/>
      <c r="B170" s="8"/>
      <c r="C170" s="9"/>
      <c r="D170" s="9"/>
    </row>
    <row r="171" spans="1:4">
      <c r="A171" s="9"/>
      <c r="B171" s="8"/>
      <c r="C171" s="9"/>
      <c r="D171" s="9"/>
    </row>
    <row r="172" spans="1:4">
      <c r="A172" s="9"/>
      <c r="B172" s="8"/>
      <c r="C172" s="9"/>
      <c r="D172" s="9"/>
    </row>
    <row r="173" spans="1:4">
      <c r="A173" s="9"/>
      <c r="B173" s="8"/>
      <c r="C173" s="9"/>
      <c r="D173" s="9"/>
    </row>
    <row r="174" spans="1:4">
      <c r="A174" s="9"/>
      <c r="B174" s="8"/>
      <c r="C174" s="9"/>
      <c r="D174" s="9"/>
    </row>
    <row r="175" spans="1:4">
      <c r="A175" s="9"/>
      <c r="B175" s="8"/>
      <c r="C175" s="9"/>
      <c r="D175" s="9"/>
    </row>
    <row r="176" spans="1:4">
      <c r="A176" s="9"/>
      <c r="B176" s="8"/>
      <c r="C176" s="9"/>
      <c r="D176" s="9"/>
    </row>
    <row r="177" spans="1:4">
      <c r="A177" s="9"/>
      <c r="B177" s="8"/>
      <c r="C177" s="9"/>
      <c r="D177" s="9"/>
    </row>
    <row r="178" spans="1:4">
      <c r="A178" s="9"/>
      <c r="B178" s="8"/>
      <c r="C178" s="9"/>
      <c r="D178" s="9"/>
    </row>
    <row r="179" spans="1:4">
      <c r="A179" s="9"/>
      <c r="B179" s="8"/>
      <c r="C179" s="9"/>
      <c r="D179" s="9"/>
    </row>
    <row r="180" spans="1:4">
      <c r="A180" s="9"/>
      <c r="B180" s="8"/>
      <c r="C180" s="9"/>
      <c r="D180" s="9"/>
    </row>
    <row r="181" spans="1:4">
      <c r="A181" s="9"/>
      <c r="B181" s="8"/>
      <c r="C181" s="9"/>
      <c r="D181" s="9"/>
    </row>
    <row r="182" spans="1:4">
      <c r="A182" s="9"/>
      <c r="B182" s="8"/>
      <c r="C182" s="9"/>
      <c r="D182" s="9"/>
    </row>
    <row r="183" spans="1:4">
      <c r="A183" s="9"/>
      <c r="B183" s="8"/>
      <c r="C183" s="9"/>
      <c r="D183" s="9"/>
    </row>
    <row r="184" spans="1:4">
      <c r="A184" s="9"/>
      <c r="B184" s="8"/>
      <c r="C184" s="9"/>
      <c r="D184" s="9"/>
    </row>
    <row r="185" spans="1:4">
      <c r="A185" s="9"/>
      <c r="B185" s="8"/>
      <c r="C185" s="9"/>
      <c r="D185" s="9"/>
    </row>
    <row r="186" spans="1:4">
      <c r="A186" s="9"/>
      <c r="B186" s="8"/>
      <c r="C186" s="9"/>
      <c r="D186" s="9"/>
    </row>
    <row r="187" spans="1:4">
      <c r="A187" s="9"/>
      <c r="B187" s="8"/>
      <c r="C187" s="9"/>
      <c r="D187" s="9"/>
    </row>
    <row r="188" spans="1:4">
      <c r="A188" s="9"/>
      <c r="B188" s="8"/>
      <c r="C188" s="9"/>
      <c r="D188" s="9"/>
    </row>
    <row r="189" spans="1:4">
      <c r="A189" s="9"/>
      <c r="B189" s="8"/>
      <c r="C189" s="9"/>
      <c r="D189" s="9"/>
    </row>
    <row r="190" spans="1:4">
      <c r="A190" s="9"/>
      <c r="B190" s="8"/>
      <c r="C190" s="9"/>
      <c r="D190" s="9"/>
    </row>
    <row r="191" spans="1:4">
      <c r="A191" s="9"/>
      <c r="B191" s="8"/>
      <c r="C191" s="9"/>
      <c r="D191" s="9"/>
    </row>
    <row r="192" spans="1:4">
      <c r="A192" s="9"/>
      <c r="B192" s="8"/>
      <c r="C192" s="9"/>
      <c r="D192" s="9"/>
    </row>
    <row r="193" spans="2:4">
      <c r="B193" s="8"/>
      <c r="C193" s="9"/>
      <c r="D193" s="9"/>
    </row>
  </sheetData>
  <mergeCells count="14">
    <mergeCell ref="A31:D31"/>
    <mergeCell ref="A7:D7"/>
    <mergeCell ref="A8:D8"/>
    <mergeCell ref="A10:D10"/>
    <mergeCell ref="C11:D11"/>
    <mergeCell ref="A59:D59"/>
    <mergeCell ref="A60:D60"/>
    <mergeCell ref="A62:D62"/>
    <mergeCell ref="A32:D32"/>
    <mergeCell ref="A33:D33"/>
    <mergeCell ref="C36:D36"/>
    <mergeCell ref="C37:D37"/>
    <mergeCell ref="C57:D57"/>
    <mergeCell ref="A58:D58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</sheetPr>
  <dimension ref="A1:D177"/>
  <sheetViews>
    <sheetView view="pageBreakPreview" zoomScaleNormal="100" zoomScaleSheetLayoutView="100" workbookViewId="0">
      <selection activeCell="A4" sqref="A4:D4"/>
    </sheetView>
  </sheetViews>
  <sheetFormatPr defaultRowHeight="12.75"/>
  <cols>
    <col min="1" max="1" width="53.85546875" style="1" customWidth="1"/>
    <col min="2" max="2" width="14.7109375" style="2" customWidth="1"/>
    <col min="3" max="3" width="12.7109375" style="1" customWidth="1"/>
    <col min="4" max="4" width="13.42578125" style="1" customWidth="1"/>
    <col min="5" max="8" width="9.140625" style="1"/>
    <col min="9" max="9" width="8.42578125" style="1" customWidth="1"/>
    <col min="10" max="16384" width="9.140625" style="1"/>
  </cols>
  <sheetData>
    <row r="1" spans="1:4">
      <c r="A1" s="543" t="s">
        <v>437</v>
      </c>
      <c r="B1" s="536"/>
      <c r="C1" s="536"/>
      <c r="D1" s="536"/>
    </row>
    <row r="2" spans="1:4">
      <c r="A2" s="543" t="s">
        <v>410</v>
      </c>
      <c r="B2" s="536"/>
      <c r="C2" s="536"/>
      <c r="D2" s="536"/>
    </row>
    <row r="4" spans="1:4" ht="26.25" customHeight="1">
      <c r="A4" s="523" t="s">
        <v>520</v>
      </c>
      <c r="B4" s="524"/>
      <c r="C4" s="523"/>
      <c r="D4" s="523"/>
    </row>
    <row r="5" spans="1:4">
      <c r="C5" s="525" t="s">
        <v>354</v>
      </c>
      <c r="D5" s="525"/>
    </row>
    <row r="6" spans="1:4" ht="13.5" thickBot="1">
      <c r="D6" s="1" t="s">
        <v>329</v>
      </c>
    </row>
    <row r="7" spans="1:4">
      <c r="A7" s="3" t="s">
        <v>18</v>
      </c>
      <c r="B7" s="4"/>
      <c r="C7" s="5"/>
      <c r="D7" s="6"/>
    </row>
    <row r="8" spans="1:4" ht="13.5" thickBot="1">
      <c r="A8" s="7" t="s">
        <v>19</v>
      </c>
      <c r="B8" s="8"/>
      <c r="C8" s="9"/>
      <c r="D8" s="10"/>
    </row>
    <row r="9" spans="1:4">
      <c r="A9" s="11" t="s">
        <v>20</v>
      </c>
      <c r="B9" s="12" t="s">
        <v>21</v>
      </c>
      <c r="C9" s="13"/>
      <c r="D9" s="14" t="s">
        <v>22</v>
      </c>
    </row>
    <row r="10" spans="1:4" ht="13.5" thickBot="1">
      <c r="A10" s="427"/>
      <c r="B10" s="428" t="s">
        <v>49</v>
      </c>
      <c r="C10" s="429" t="s">
        <v>23</v>
      </c>
      <c r="D10" s="430"/>
    </row>
    <row r="11" spans="1:4" ht="13.5" thickBot="1">
      <c r="A11" s="363" t="s">
        <v>73</v>
      </c>
      <c r="B11" s="366">
        <f>B13+B14+B12</f>
        <v>50615</v>
      </c>
      <c r="C11" s="366">
        <f>SUM(C12:C14)</f>
        <v>50615</v>
      </c>
      <c r="D11" s="415"/>
    </row>
    <row r="12" spans="1:4">
      <c r="A12" s="411" t="s">
        <v>415</v>
      </c>
      <c r="B12" s="412">
        <v>39605</v>
      </c>
      <c r="C12" s="412">
        <v>39605</v>
      </c>
      <c r="D12" s="413">
        <v>0</v>
      </c>
    </row>
    <row r="13" spans="1:4">
      <c r="A13" s="353" t="s">
        <v>417</v>
      </c>
      <c r="B13" s="357">
        <v>10995</v>
      </c>
      <c r="C13" s="357">
        <v>10995</v>
      </c>
      <c r="D13" s="414">
        <f>SUM(D14:D15)</f>
        <v>0</v>
      </c>
    </row>
    <row r="14" spans="1:4">
      <c r="A14" s="353" t="s">
        <v>82</v>
      </c>
      <c r="B14" s="368">
        <v>15</v>
      </c>
      <c r="C14" s="368">
        <v>15</v>
      </c>
      <c r="D14" s="415"/>
    </row>
    <row r="15" spans="1:4">
      <c r="A15" s="363" t="s">
        <v>78</v>
      </c>
      <c r="B15" s="366">
        <v>0</v>
      </c>
      <c r="C15" s="366"/>
      <c r="D15" s="415"/>
    </row>
    <row r="16" spans="1:4">
      <c r="A16" s="363" t="s">
        <v>14</v>
      </c>
      <c r="B16" s="366">
        <f>B17+B18</f>
        <v>16764</v>
      </c>
      <c r="C16" s="366">
        <f>C17</f>
        <v>18420</v>
      </c>
      <c r="D16" s="415"/>
    </row>
    <row r="17" spans="1:4">
      <c r="A17" s="353" t="s">
        <v>356</v>
      </c>
      <c r="B17" s="416">
        <v>16764</v>
      </c>
      <c r="C17" s="416">
        <f>17561+734+125</f>
        <v>18420</v>
      </c>
      <c r="D17" s="415"/>
    </row>
    <row r="18" spans="1:4" ht="13.5" thickBot="1">
      <c r="A18" s="353" t="s">
        <v>357</v>
      </c>
      <c r="B18" s="416">
        <v>0</v>
      </c>
      <c r="C18" s="416">
        <v>0</v>
      </c>
      <c r="D18" s="415"/>
    </row>
    <row r="19" spans="1:4" ht="13.5" thickBot="1">
      <c r="A19" s="417" t="s">
        <v>483</v>
      </c>
      <c r="B19" s="418">
        <v>323</v>
      </c>
      <c r="C19" s="418">
        <v>323</v>
      </c>
      <c r="D19" s="419"/>
    </row>
    <row r="20" spans="1:4" ht="13.5" thickBot="1">
      <c r="A20" s="450" t="s">
        <v>481</v>
      </c>
      <c r="B20" s="451">
        <f>B16+B15+B11+B19</f>
        <v>67702</v>
      </c>
      <c r="C20" s="451">
        <f>C19+C17+C15+C11</f>
        <v>69358</v>
      </c>
      <c r="D20" s="419"/>
    </row>
    <row r="21" spans="1:4">
      <c r="A21" s="420"/>
      <c r="B21" s="421"/>
      <c r="C21" s="421"/>
      <c r="D21" s="421"/>
    </row>
    <row r="22" spans="1:4">
      <c r="A22" s="336"/>
      <c r="B22" s="337"/>
      <c r="C22" s="540"/>
      <c r="D22" s="540"/>
    </row>
    <row r="23" spans="1:4" ht="13.5" thickBot="1">
      <c r="A23" s="336"/>
      <c r="B23" s="337"/>
      <c r="C23" s="541" t="s">
        <v>329</v>
      </c>
      <c r="D23" s="541"/>
    </row>
    <row r="24" spans="1:4">
      <c r="A24" s="339" t="s">
        <v>24</v>
      </c>
      <c r="B24" s="340"/>
      <c r="C24" s="341"/>
      <c r="D24" s="422"/>
    </row>
    <row r="25" spans="1:4" ht="13.5" thickBot="1">
      <c r="A25" s="423" t="s">
        <v>19</v>
      </c>
      <c r="B25" s="424"/>
      <c r="C25" s="420"/>
      <c r="D25" s="425"/>
    </row>
    <row r="26" spans="1:4">
      <c r="A26" s="342" t="s">
        <v>25</v>
      </c>
      <c r="B26" s="343" t="s">
        <v>21</v>
      </c>
      <c r="C26" s="344"/>
      <c r="D26" s="426" t="s">
        <v>22</v>
      </c>
    </row>
    <row r="27" spans="1:4" ht="13.5" thickBot="1">
      <c r="A27" s="427"/>
      <c r="B27" s="428" t="s">
        <v>49</v>
      </c>
      <c r="C27" s="429" t="s">
        <v>23</v>
      </c>
      <c r="D27" s="430"/>
    </row>
    <row r="28" spans="1:4">
      <c r="A28" s="403" t="s">
        <v>26</v>
      </c>
      <c r="B28" s="362">
        <f>SUM(B29:B31)</f>
        <v>66922</v>
      </c>
      <c r="C28" s="362">
        <f>SUM(C29:C31)</f>
        <v>68346</v>
      </c>
      <c r="D28" s="362">
        <f>SUM(D29:D31)</f>
        <v>0</v>
      </c>
    </row>
    <row r="29" spans="1:4">
      <c r="A29" s="431" t="s">
        <v>74</v>
      </c>
      <c r="B29" s="354">
        <v>23688</v>
      </c>
      <c r="C29" s="354">
        <f>B29+520+74+203+101</f>
        <v>24586</v>
      </c>
      <c r="D29" s="354"/>
    </row>
    <row r="30" spans="1:4">
      <c r="A30" s="431" t="s">
        <v>75</v>
      </c>
      <c r="B30" s="354">
        <v>5483</v>
      </c>
      <c r="C30" s="354">
        <f>B30+24</f>
        <v>5507</v>
      </c>
      <c r="D30" s="354"/>
    </row>
    <row r="31" spans="1:4">
      <c r="A31" s="431" t="s">
        <v>76</v>
      </c>
      <c r="B31" s="354">
        <v>37751</v>
      </c>
      <c r="C31" s="354">
        <f>B31+407+30+21+44</f>
        <v>38253</v>
      </c>
      <c r="D31" s="354"/>
    </row>
    <row r="32" spans="1:4">
      <c r="A32" s="432" t="s">
        <v>97</v>
      </c>
      <c r="B32" s="364">
        <v>780</v>
      </c>
      <c r="C32" s="364">
        <f>B32+182+50</f>
        <v>1012</v>
      </c>
      <c r="D32" s="354"/>
    </row>
    <row r="33" spans="1:4">
      <c r="A33" s="433" t="s">
        <v>418</v>
      </c>
      <c r="B33" s="351"/>
      <c r="C33" s="351"/>
      <c r="D33" s="351"/>
    </row>
    <row r="34" spans="1:4">
      <c r="A34" s="432" t="s">
        <v>482</v>
      </c>
      <c r="B34" s="364">
        <f>SUM(B28+B32+B33)</f>
        <v>67702</v>
      </c>
      <c r="C34" s="364">
        <f>C32+C28</f>
        <v>69358</v>
      </c>
      <c r="D34" s="354"/>
    </row>
    <row r="35" spans="1:4">
      <c r="A35" s="336"/>
      <c r="B35" s="337"/>
      <c r="C35" s="336"/>
      <c r="D35" s="337"/>
    </row>
    <row r="36" spans="1:4">
      <c r="A36" s="336"/>
      <c r="B36" s="337"/>
      <c r="C36" s="336"/>
      <c r="D36" s="337"/>
    </row>
    <row r="37" spans="1:4">
      <c r="A37" s="336"/>
      <c r="B37" s="337"/>
      <c r="C37" s="336"/>
      <c r="D37" s="336"/>
    </row>
    <row r="38" spans="1:4">
      <c r="A38" s="336"/>
      <c r="B38" s="337"/>
      <c r="C38" s="336"/>
      <c r="D38" s="336"/>
    </row>
    <row r="39" spans="1:4">
      <c r="A39" s="336"/>
      <c r="B39" s="337"/>
      <c r="C39" s="336"/>
      <c r="D39" s="336"/>
    </row>
    <row r="40" spans="1:4">
      <c r="A40" s="336"/>
      <c r="B40" s="337"/>
      <c r="C40" s="336"/>
      <c r="D40" s="336"/>
    </row>
    <row r="41" spans="1:4">
      <c r="A41" s="389"/>
      <c r="B41" s="388"/>
      <c r="C41" s="545"/>
      <c r="D41" s="545"/>
    </row>
    <row r="42" spans="1:4">
      <c r="A42" s="537"/>
      <c r="B42" s="538"/>
      <c r="C42" s="538"/>
      <c r="D42" s="538"/>
    </row>
    <row r="43" spans="1:4">
      <c r="A43" s="537"/>
      <c r="B43" s="538"/>
      <c r="C43" s="538"/>
      <c r="D43" s="538"/>
    </row>
    <row r="44" spans="1:4">
      <c r="A44" s="539"/>
      <c r="B44" s="511"/>
      <c r="C44" s="539"/>
      <c r="D44" s="539"/>
    </row>
    <row r="45" spans="1:4">
      <c r="A45" s="389"/>
      <c r="B45" s="388"/>
      <c r="C45" s="389"/>
      <c r="D45" s="389"/>
    </row>
    <row r="46" spans="1:4">
      <c r="A46" s="544"/>
      <c r="B46" s="538"/>
      <c r="C46" s="538"/>
      <c r="D46" s="538"/>
    </row>
    <row r="47" spans="1:4">
      <c r="A47" s="389"/>
      <c r="B47" s="388"/>
      <c r="C47" s="389"/>
      <c r="D47" s="389"/>
    </row>
    <row r="48" spans="1:4">
      <c r="A48" s="389"/>
      <c r="B48" s="388"/>
      <c r="C48" s="389"/>
      <c r="D48" s="389"/>
    </row>
    <row r="49" spans="1:4">
      <c r="A49" s="360"/>
      <c r="B49" s="434"/>
      <c r="C49" s="435"/>
      <c r="D49" s="435"/>
    </row>
    <row r="50" spans="1:4">
      <c r="A50" s="360"/>
      <c r="B50" s="361"/>
      <c r="C50" s="360"/>
      <c r="D50" s="360"/>
    </row>
    <row r="51" spans="1:4">
      <c r="A51" s="360"/>
      <c r="B51" s="361"/>
      <c r="C51" s="361"/>
      <c r="D51" s="360"/>
    </row>
    <row r="52" spans="1:4">
      <c r="A52" s="360"/>
      <c r="B52" s="361"/>
      <c r="C52" s="360"/>
      <c r="D52" s="360"/>
    </row>
    <row r="53" spans="1:4">
      <c r="A53" s="360"/>
      <c r="B53" s="361"/>
      <c r="C53" s="360"/>
      <c r="D53" s="360"/>
    </row>
    <row r="54" spans="1:4">
      <c r="A54" s="360"/>
      <c r="B54" s="361"/>
      <c r="C54" s="360"/>
      <c r="D54" s="360"/>
    </row>
    <row r="55" spans="1:4">
      <c r="A55" s="360"/>
      <c r="B55" s="361"/>
      <c r="C55" s="361"/>
      <c r="D55" s="360"/>
    </row>
    <row r="56" spans="1:4">
      <c r="A56" s="360"/>
      <c r="B56" s="361"/>
      <c r="C56" s="360"/>
      <c r="D56" s="360"/>
    </row>
    <row r="57" spans="1:4">
      <c r="A57" s="360"/>
      <c r="B57" s="361"/>
      <c r="C57" s="360"/>
      <c r="D57" s="360"/>
    </row>
    <row r="58" spans="1:4">
      <c r="A58" s="360"/>
      <c r="B58" s="361"/>
      <c r="C58" s="360"/>
      <c r="D58" s="360"/>
    </row>
    <row r="59" spans="1:4">
      <c r="A59" s="360"/>
      <c r="B59" s="361"/>
      <c r="C59" s="360"/>
      <c r="D59" s="360"/>
    </row>
    <row r="60" spans="1:4">
      <c r="A60" s="360"/>
      <c r="B60" s="361"/>
      <c r="C60" s="361"/>
      <c r="D60" s="360"/>
    </row>
    <row r="61" spans="1:4">
      <c r="A61" s="360"/>
      <c r="B61" s="361"/>
      <c r="C61" s="360"/>
      <c r="D61" s="360"/>
    </row>
    <row r="62" spans="1:4">
      <c r="A62" s="360"/>
      <c r="B62" s="361"/>
      <c r="C62" s="361"/>
      <c r="D62" s="360"/>
    </row>
    <row r="63" spans="1:4">
      <c r="A63" s="360"/>
      <c r="B63" s="361"/>
      <c r="C63" s="360"/>
      <c r="D63" s="360"/>
    </row>
    <row r="64" spans="1:4">
      <c r="A64" s="360"/>
      <c r="B64" s="361"/>
      <c r="C64" s="360"/>
      <c r="D64" s="360"/>
    </row>
    <row r="65" spans="1:4">
      <c r="A65" s="360"/>
      <c r="B65" s="361"/>
      <c r="C65" s="361"/>
      <c r="D65" s="360"/>
    </row>
    <row r="66" spans="1:4">
      <c r="A66" s="360"/>
      <c r="B66" s="361"/>
      <c r="C66" s="360"/>
      <c r="D66" s="360"/>
    </row>
    <row r="67" spans="1:4">
      <c r="A67" s="360"/>
      <c r="B67" s="361"/>
      <c r="C67" s="360"/>
      <c r="D67" s="360"/>
    </row>
    <row r="68" spans="1:4">
      <c r="A68" s="56"/>
      <c r="B68" s="53"/>
      <c r="C68" s="52"/>
      <c r="D68" s="52"/>
    </row>
    <row r="69" spans="1:4">
      <c r="A69" s="56"/>
      <c r="B69" s="53"/>
      <c r="C69" s="52"/>
      <c r="D69" s="52"/>
    </row>
    <row r="70" spans="1:4">
      <c r="A70" s="52"/>
      <c r="B70" s="53"/>
      <c r="C70" s="52"/>
      <c r="D70" s="52"/>
    </row>
    <row r="71" spans="1:4">
      <c r="A71" s="56"/>
      <c r="B71" s="53"/>
      <c r="C71" s="52"/>
      <c r="D71" s="52"/>
    </row>
    <row r="72" spans="1:4">
      <c r="A72" s="52"/>
      <c r="B72" s="53"/>
      <c r="C72" s="52"/>
      <c r="D72" s="52"/>
    </row>
    <row r="73" spans="1:4">
      <c r="A73" s="56"/>
      <c r="B73" s="53"/>
      <c r="C73" s="52"/>
      <c r="D73" s="52"/>
    </row>
    <row r="74" spans="1:4">
      <c r="A74" s="52"/>
      <c r="B74" s="53"/>
      <c r="C74" s="52"/>
      <c r="D74" s="52"/>
    </row>
    <row r="75" spans="1:4">
      <c r="A75" s="52"/>
      <c r="B75" s="53"/>
      <c r="C75" s="52"/>
      <c r="D75" s="52"/>
    </row>
    <row r="76" spans="1:4">
      <c r="A76" s="56"/>
      <c r="B76" s="53"/>
      <c r="C76" s="53"/>
      <c r="D76" s="52"/>
    </row>
    <row r="77" spans="1:4">
      <c r="A77" s="56"/>
      <c r="B77" s="53"/>
      <c r="C77" s="53"/>
      <c r="D77" s="52"/>
    </row>
    <row r="78" spans="1:4">
      <c r="A78" s="56"/>
      <c r="B78" s="53"/>
      <c r="C78" s="53"/>
      <c r="D78" s="52"/>
    </row>
    <row r="79" spans="1:4">
      <c r="A79" s="56"/>
      <c r="B79" s="53"/>
      <c r="C79" s="53"/>
      <c r="D79" s="52"/>
    </row>
    <row r="80" spans="1:4">
      <c r="A80" s="56"/>
      <c r="B80" s="53"/>
      <c r="C80" s="53"/>
      <c r="D80" s="52"/>
    </row>
    <row r="81" spans="1:4">
      <c r="A81" s="54"/>
      <c r="B81" s="53"/>
      <c r="C81" s="52"/>
      <c r="D81" s="52"/>
    </row>
    <row r="82" spans="1:4">
      <c r="A82" s="52"/>
      <c r="B82" s="55"/>
      <c r="C82" s="55"/>
      <c r="D82" s="55"/>
    </row>
    <row r="83" spans="1:4">
      <c r="A83" s="52"/>
      <c r="B83" s="53"/>
      <c r="C83" s="52"/>
      <c r="D83" s="52"/>
    </row>
    <row r="84" spans="1:4">
      <c r="A84" s="52"/>
      <c r="B84" s="53"/>
      <c r="C84" s="52"/>
      <c r="D84" s="52"/>
    </row>
    <row r="85" spans="1:4">
      <c r="A85" s="52"/>
      <c r="B85" s="53"/>
      <c r="C85" s="52"/>
      <c r="D85" s="52"/>
    </row>
    <row r="86" spans="1:4">
      <c r="A86" s="52"/>
      <c r="B86" s="53"/>
      <c r="C86" s="52"/>
      <c r="D86" s="52"/>
    </row>
    <row r="87" spans="1:4">
      <c r="A87" s="52"/>
      <c r="B87" s="53"/>
      <c r="C87" s="52"/>
      <c r="D87" s="52"/>
    </row>
    <row r="88" spans="1:4">
      <c r="A88" s="52"/>
      <c r="B88" s="53"/>
      <c r="C88" s="52"/>
      <c r="D88" s="52"/>
    </row>
    <row r="89" spans="1:4">
      <c r="A89" s="52"/>
      <c r="B89" s="53"/>
      <c r="C89" s="52"/>
      <c r="D89" s="52"/>
    </row>
    <row r="90" spans="1:4">
      <c r="A90" s="52"/>
      <c r="B90" s="53"/>
      <c r="C90" s="52"/>
      <c r="D90" s="52"/>
    </row>
    <row r="91" spans="1:4">
      <c r="A91" s="52"/>
      <c r="B91" s="53"/>
      <c r="C91" s="52"/>
      <c r="D91" s="52"/>
    </row>
    <row r="92" spans="1:4">
      <c r="A92" s="52"/>
      <c r="B92" s="53"/>
      <c r="C92" s="52"/>
      <c r="D92" s="52"/>
    </row>
    <row r="93" spans="1:4">
      <c r="A93" s="52"/>
      <c r="B93" s="53"/>
      <c r="C93" s="52"/>
      <c r="D93" s="52"/>
    </row>
    <row r="94" spans="1:4">
      <c r="A94" s="52"/>
      <c r="B94" s="53"/>
      <c r="C94" s="52"/>
      <c r="D94" s="52"/>
    </row>
    <row r="95" spans="1:4">
      <c r="A95" s="54"/>
      <c r="B95" s="53"/>
      <c r="C95" s="52"/>
      <c r="D95" s="52"/>
    </row>
    <row r="96" spans="1:4">
      <c r="A96" s="54"/>
      <c r="B96" s="55"/>
      <c r="C96" s="54"/>
      <c r="D96" s="52"/>
    </row>
    <row r="97" spans="1:4">
      <c r="A97" s="52"/>
      <c r="B97" s="55"/>
      <c r="C97" s="54"/>
      <c r="D97" s="52"/>
    </row>
    <row r="98" spans="1:4">
      <c r="A98" s="52"/>
      <c r="B98" s="53"/>
      <c r="C98" s="52"/>
      <c r="D98" s="52"/>
    </row>
    <row r="99" spans="1:4">
      <c r="A99" s="52"/>
      <c r="B99" s="53"/>
      <c r="C99" s="52"/>
      <c r="D99" s="52"/>
    </row>
    <row r="100" spans="1:4">
      <c r="A100" s="54"/>
      <c r="B100" s="53"/>
      <c r="C100" s="52"/>
      <c r="D100" s="52"/>
    </row>
    <row r="101" spans="1:4">
      <c r="A101" s="54"/>
      <c r="B101" s="55"/>
      <c r="C101" s="54"/>
      <c r="D101" s="54"/>
    </row>
    <row r="102" spans="1:4">
      <c r="A102" s="54"/>
      <c r="B102" s="55"/>
      <c r="C102" s="54"/>
      <c r="D102" s="54"/>
    </row>
    <row r="103" spans="1:4">
      <c r="A103" s="54"/>
      <c r="B103" s="53"/>
      <c r="C103" s="52"/>
      <c r="D103" s="52"/>
    </row>
    <row r="104" spans="1:4">
      <c r="A104" s="54"/>
      <c r="B104" s="53"/>
      <c r="C104" s="52"/>
      <c r="D104" s="52"/>
    </row>
    <row r="105" spans="1:4">
      <c r="A105" s="52"/>
      <c r="B105" s="53"/>
      <c r="C105" s="52"/>
      <c r="D105" s="52"/>
    </row>
    <row r="106" spans="1:4">
      <c r="A106" s="54"/>
      <c r="B106" s="53"/>
      <c r="C106" s="52"/>
      <c r="D106" s="52"/>
    </row>
    <row r="107" spans="1:4">
      <c r="A107" s="52"/>
      <c r="B107" s="55"/>
      <c r="C107" s="54"/>
      <c r="D107" s="54"/>
    </row>
    <row r="108" spans="1:4">
      <c r="A108" s="52"/>
      <c r="B108" s="53"/>
      <c r="C108" s="52"/>
      <c r="D108" s="52"/>
    </row>
    <row r="109" spans="1:4">
      <c r="A109" s="56"/>
      <c r="B109" s="53"/>
      <c r="C109" s="53"/>
      <c r="D109" s="52"/>
    </row>
    <row r="110" spans="1:4">
      <c r="A110" s="56"/>
      <c r="B110" s="53"/>
      <c r="C110" s="53"/>
      <c r="D110" s="53"/>
    </row>
    <row r="111" spans="1:4">
      <c r="A111" s="56"/>
      <c r="B111" s="53"/>
      <c r="C111" s="52"/>
      <c r="D111" s="52"/>
    </row>
    <row r="112" spans="1:4">
      <c r="A112" s="56"/>
      <c r="B112" s="53"/>
      <c r="C112" s="52"/>
      <c r="D112" s="52"/>
    </row>
    <row r="113" spans="1:4">
      <c r="A113" s="56"/>
      <c r="B113" s="53"/>
      <c r="C113" s="53"/>
      <c r="D113" s="53"/>
    </row>
    <row r="114" spans="1:4">
      <c r="A114" s="52"/>
      <c r="B114" s="53"/>
      <c r="C114" s="52"/>
      <c r="D114" s="52"/>
    </row>
    <row r="115" spans="1:4">
      <c r="A115" s="52"/>
      <c r="B115" s="53"/>
      <c r="C115" s="52"/>
      <c r="D115" s="52"/>
    </row>
    <row r="116" spans="1:4">
      <c r="A116" s="56"/>
      <c r="B116" s="53"/>
      <c r="C116" s="52"/>
      <c r="D116" s="52"/>
    </row>
    <row r="117" spans="1:4">
      <c r="A117" s="56"/>
      <c r="B117" s="53"/>
      <c r="C117" s="53"/>
      <c r="D117" s="53"/>
    </row>
    <row r="118" spans="1:4">
      <c r="A118" s="56"/>
      <c r="B118" s="57"/>
      <c r="C118" s="53"/>
      <c r="D118" s="52"/>
    </row>
    <row r="119" spans="1:4">
      <c r="A119" s="56"/>
      <c r="B119" s="57"/>
      <c r="C119" s="53"/>
      <c r="D119" s="52"/>
    </row>
    <row r="120" spans="1:4">
      <c r="A120" s="56"/>
      <c r="B120" s="57"/>
      <c r="C120" s="53"/>
      <c r="D120" s="52"/>
    </row>
    <row r="121" spans="1:4">
      <c r="A121" s="56"/>
      <c r="B121" s="53"/>
      <c r="C121" s="53"/>
      <c r="D121" s="52"/>
    </row>
    <row r="122" spans="1:4">
      <c r="A122" s="56"/>
      <c r="B122" s="53"/>
      <c r="C122" s="53"/>
      <c r="D122" s="53"/>
    </row>
    <row r="123" spans="1:4">
      <c r="A123" s="56"/>
      <c r="B123" s="53"/>
      <c r="C123" s="53"/>
      <c r="D123" s="52"/>
    </row>
    <row r="124" spans="1:4">
      <c r="A124" s="52"/>
      <c r="B124" s="53"/>
      <c r="C124" s="53"/>
      <c r="D124" s="52"/>
    </row>
    <row r="125" spans="1:4">
      <c r="A125" s="52"/>
      <c r="B125" s="53"/>
      <c r="C125" s="53"/>
      <c r="D125" s="52"/>
    </row>
    <row r="126" spans="1:4">
      <c r="A126" s="52"/>
      <c r="B126" s="53"/>
      <c r="C126" s="53"/>
      <c r="D126" s="53"/>
    </row>
    <row r="127" spans="1:4">
      <c r="A127" s="52"/>
      <c r="B127" s="53"/>
      <c r="C127" s="52"/>
      <c r="D127" s="52"/>
    </row>
    <row r="128" spans="1:4">
      <c r="A128" s="52"/>
      <c r="B128" s="53"/>
      <c r="C128" s="52"/>
      <c r="D128" s="52"/>
    </row>
    <row r="129" spans="1:4">
      <c r="A129" s="52"/>
      <c r="B129" s="53"/>
      <c r="C129" s="52"/>
      <c r="D129" s="52"/>
    </row>
    <row r="130" spans="1:4">
      <c r="A130" s="56"/>
      <c r="B130" s="53"/>
      <c r="C130" s="52"/>
      <c r="D130" s="52"/>
    </row>
    <row r="131" spans="1:4">
      <c r="A131" s="56"/>
      <c r="B131" s="53"/>
      <c r="C131" s="53"/>
      <c r="D131" s="53"/>
    </row>
    <row r="132" spans="1:4">
      <c r="A132" s="56"/>
      <c r="B132" s="53"/>
      <c r="C132" s="58"/>
      <c r="D132" s="52"/>
    </row>
    <row r="133" spans="1:4">
      <c r="A133" s="52"/>
      <c r="B133" s="53"/>
      <c r="C133" s="53"/>
      <c r="D133" s="52"/>
    </row>
    <row r="134" spans="1:4">
      <c r="A134" s="54"/>
      <c r="B134" s="53"/>
      <c r="C134" s="52"/>
      <c r="D134" s="52"/>
    </row>
    <row r="135" spans="1:4">
      <c r="A135" s="9"/>
      <c r="B135" s="55"/>
      <c r="C135" s="55"/>
      <c r="D135" s="55"/>
    </row>
    <row r="136" spans="1:4">
      <c r="A136" s="9"/>
      <c r="B136" s="8"/>
      <c r="C136" s="9"/>
      <c r="D136" s="9"/>
    </row>
    <row r="137" spans="1:4">
      <c r="A137" s="9"/>
      <c r="B137" s="8"/>
      <c r="C137" s="9"/>
      <c r="D137" s="9"/>
    </row>
    <row r="138" spans="1:4">
      <c r="A138" s="9"/>
      <c r="B138" s="8"/>
      <c r="C138" s="9"/>
      <c r="D138" s="9"/>
    </row>
    <row r="139" spans="1:4">
      <c r="A139" s="9"/>
      <c r="B139" s="8"/>
      <c r="C139" s="9"/>
      <c r="D139" s="9"/>
    </row>
    <row r="140" spans="1:4">
      <c r="A140" s="9"/>
      <c r="B140" s="8"/>
      <c r="C140" s="9"/>
      <c r="D140" s="9"/>
    </row>
    <row r="141" spans="1:4">
      <c r="A141" s="9"/>
      <c r="B141" s="8"/>
      <c r="C141" s="9"/>
      <c r="D141" s="9"/>
    </row>
    <row r="142" spans="1:4">
      <c r="A142" s="9"/>
      <c r="B142" s="8"/>
      <c r="C142" s="9"/>
      <c r="D142" s="9"/>
    </row>
    <row r="143" spans="1:4">
      <c r="A143" s="9"/>
      <c r="B143" s="8"/>
      <c r="C143" s="9"/>
      <c r="D143" s="9"/>
    </row>
    <row r="144" spans="1:4">
      <c r="A144" s="9"/>
      <c r="B144" s="8"/>
      <c r="C144" s="9"/>
      <c r="D144" s="9"/>
    </row>
    <row r="145" spans="1:4">
      <c r="A145" s="9"/>
      <c r="B145" s="8"/>
      <c r="C145" s="9"/>
      <c r="D145" s="9"/>
    </row>
    <row r="146" spans="1:4">
      <c r="A146" s="9"/>
      <c r="B146" s="8"/>
      <c r="C146" s="9"/>
      <c r="D146" s="9"/>
    </row>
    <row r="147" spans="1:4">
      <c r="A147" s="9"/>
      <c r="B147" s="8"/>
      <c r="C147" s="9"/>
      <c r="D147" s="9"/>
    </row>
    <row r="148" spans="1:4">
      <c r="A148" s="9"/>
      <c r="B148" s="8"/>
      <c r="C148" s="9"/>
      <c r="D148" s="9"/>
    </row>
    <row r="149" spans="1:4">
      <c r="A149" s="9"/>
      <c r="B149" s="8"/>
      <c r="C149" s="9"/>
      <c r="D149" s="9"/>
    </row>
    <row r="150" spans="1:4">
      <c r="A150" s="9"/>
      <c r="B150" s="8"/>
      <c r="C150" s="9"/>
      <c r="D150" s="9"/>
    </row>
    <row r="151" spans="1:4">
      <c r="A151" s="9"/>
      <c r="B151" s="8"/>
      <c r="C151" s="9"/>
      <c r="D151" s="9"/>
    </row>
    <row r="152" spans="1:4">
      <c r="A152" s="9"/>
      <c r="B152" s="8"/>
      <c r="C152" s="9"/>
      <c r="D152" s="9"/>
    </row>
    <row r="153" spans="1:4">
      <c r="A153" s="9"/>
      <c r="B153" s="8"/>
      <c r="C153" s="9"/>
      <c r="D153" s="9"/>
    </row>
    <row r="154" spans="1:4">
      <c r="A154" s="9"/>
      <c r="B154" s="8"/>
      <c r="C154" s="9"/>
      <c r="D154" s="9"/>
    </row>
    <row r="155" spans="1:4">
      <c r="A155" s="9"/>
      <c r="B155" s="8"/>
      <c r="C155" s="9"/>
      <c r="D155" s="9"/>
    </row>
    <row r="156" spans="1:4">
      <c r="A156" s="9"/>
      <c r="B156" s="8"/>
      <c r="C156" s="9"/>
      <c r="D156" s="9"/>
    </row>
    <row r="157" spans="1:4">
      <c r="A157" s="9"/>
      <c r="B157" s="8"/>
      <c r="C157" s="9"/>
      <c r="D157" s="9"/>
    </row>
    <row r="158" spans="1:4">
      <c r="A158" s="9"/>
      <c r="B158" s="8"/>
      <c r="C158" s="9"/>
      <c r="D158" s="9"/>
    </row>
    <row r="159" spans="1:4">
      <c r="A159" s="9"/>
      <c r="B159" s="8"/>
      <c r="C159" s="9"/>
      <c r="D159" s="9"/>
    </row>
    <row r="160" spans="1:4">
      <c r="A160" s="9"/>
      <c r="B160" s="8"/>
      <c r="C160" s="9"/>
      <c r="D160" s="9"/>
    </row>
    <row r="161" spans="1:4">
      <c r="A161" s="9"/>
      <c r="B161" s="8"/>
      <c r="C161" s="9"/>
      <c r="D161" s="9"/>
    </row>
    <row r="162" spans="1:4">
      <c r="A162" s="9"/>
      <c r="B162" s="8"/>
      <c r="C162" s="9"/>
      <c r="D162" s="9"/>
    </row>
    <row r="163" spans="1:4">
      <c r="A163" s="9"/>
      <c r="B163" s="8"/>
      <c r="C163" s="9"/>
      <c r="D163" s="9"/>
    </row>
    <row r="164" spans="1:4">
      <c r="A164" s="9"/>
      <c r="B164" s="8"/>
      <c r="C164" s="9"/>
      <c r="D164" s="9"/>
    </row>
    <row r="165" spans="1:4">
      <c r="A165" s="9"/>
      <c r="B165" s="8"/>
      <c r="C165" s="9"/>
      <c r="D165" s="9"/>
    </row>
    <row r="166" spans="1:4">
      <c r="A166" s="9"/>
      <c r="B166" s="8"/>
      <c r="C166" s="9"/>
      <c r="D166" s="9"/>
    </row>
    <row r="167" spans="1:4">
      <c r="A167" s="9"/>
      <c r="B167" s="8"/>
      <c r="C167" s="9"/>
      <c r="D167" s="9"/>
    </row>
    <row r="168" spans="1:4">
      <c r="A168" s="9"/>
      <c r="B168" s="8"/>
      <c r="C168" s="9"/>
      <c r="D168" s="9"/>
    </row>
    <row r="169" spans="1:4">
      <c r="A169" s="9"/>
      <c r="B169" s="8"/>
      <c r="C169" s="9"/>
      <c r="D169" s="9"/>
    </row>
    <row r="170" spans="1:4">
      <c r="A170" s="9"/>
      <c r="B170" s="8"/>
      <c r="C170" s="9"/>
      <c r="D170" s="9"/>
    </row>
    <row r="171" spans="1:4">
      <c r="A171" s="9"/>
      <c r="B171" s="8"/>
      <c r="C171" s="9"/>
      <c r="D171" s="9"/>
    </row>
    <row r="172" spans="1:4">
      <c r="A172" s="9"/>
      <c r="B172" s="8"/>
      <c r="C172" s="9"/>
      <c r="D172" s="9"/>
    </row>
    <row r="173" spans="1:4">
      <c r="A173" s="9"/>
      <c r="B173" s="8"/>
      <c r="C173" s="9"/>
      <c r="D173" s="9"/>
    </row>
    <row r="174" spans="1:4">
      <c r="A174" s="9"/>
      <c r="B174" s="8"/>
      <c r="C174" s="9"/>
      <c r="D174" s="9"/>
    </row>
    <row r="175" spans="1:4">
      <c r="A175" s="9"/>
      <c r="B175" s="8"/>
      <c r="C175" s="9"/>
      <c r="D175" s="9"/>
    </row>
    <row r="176" spans="1:4">
      <c r="A176" s="9"/>
      <c r="B176" s="8"/>
      <c r="C176" s="9"/>
      <c r="D176" s="9"/>
    </row>
    <row r="177" spans="2:4">
      <c r="B177" s="8"/>
      <c r="C177" s="9"/>
      <c r="D177" s="9"/>
    </row>
  </sheetData>
  <mergeCells count="11">
    <mergeCell ref="C23:D23"/>
    <mergeCell ref="A44:D44"/>
    <mergeCell ref="A46:D46"/>
    <mergeCell ref="C41:D41"/>
    <mergeCell ref="A42:D42"/>
    <mergeCell ref="A43:D43"/>
    <mergeCell ref="C22:D22"/>
    <mergeCell ref="A1:D1"/>
    <mergeCell ref="A2:D2"/>
    <mergeCell ref="C5:D5"/>
    <mergeCell ref="A4:D4"/>
  </mergeCells>
  <phoneticPr fontId="5" type="noConversion"/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9</vt:i4>
      </vt:variant>
    </vt:vector>
  </HeadingPairs>
  <TitlesOfParts>
    <vt:vector size="23" baseType="lpstr">
      <vt:lpstr>1 . melléklet</vt:lpstr>
      <vt:lpstr>2 Állami bev</vt:lpstr>
      <vt:lpstr>3 Bev. össz</vt:lpstr>
      <vt:lpstr>4 Kiadások</vt:lpstr>
      <vt:lpstr>5 melléklet</vt:lpstr>
      <vt:lpstr>6 melléklet</vt:lpstr>
      <vt:lpstr>7 Cofogos</vt:lpstr>
      <vt:lpstr>8 ISZI melléklet</vt:lpstr>
      <vt:lpstr>9 Óvoda</vt:lpstr>
      <vt:lpstr>10 Óvoda 2</vt:lpstr>
      <vt:lpstr>11 ISZI</vt:lpstr>
      <vt:lpstr>12 létszámkeret</vt:lpstr>
      <vt:lpstr>13 felhasz. ütemterv.</vt:lpstr>
      <vt:lpstr>14 melléklet</vt:lpstr>
      <vt:lpstr>'1 . melléklet'!Nyomtatási_terület</vt:lpstr>
      <vt:lpstr>'10 Óvoda 2'!Nyomtatási_terület</vt:lpstr>
      <vt:lpstr>'11 ISZI'!Nyomtatási_terület</vt:lpstr>
      <vt:lpstr>'14 melléklet'!Nyomtatási_terület</vt:lpstr>
      <vt:lpstr>'2 Állami bev'!Nyomtatási_terület</vt:lpstr>
      <vt:lpstr>'3 Bev. össz'!Nyomtatási_terület</vt:lpstr>
      <vt:lpstr>'4 Kiadások'!Nyomtatási_terület</vt:lpstr>
      <vt:lpstr>'8 ISZI melléklet'!Nyomtatási_terület</vt:lpstr>
      <vt:lpstr>'9 Óvoda'!Nyomtatási_terület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POLGµRMESTERI HIVATAL TšRJE</dc:creator>
  <cp:lastModifiedBy>Fáner Zsuzsanna</cp:lastModifiedBy>
  <cp:lastPrinted>2017-10-10T07:21:19Z</cp:lastPrinted>
  <dcterms:created xsi:type="dcterms:W3CDTF">2006-06-22T11:52:42Z</dcterms:created>
  <dcterms:modified xsi:type="dcterms:W3CDTF">2017-10-12T06:06:41Z</dcterms:modified>
</cp:coreProperties>
</file>