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definedNames>
    <definedName name="_xlnm.Print_Area" localSheetId="0">'3. melléklet'!$A$1:$R$69</definedName>
  </definedNames>
  <calcPr fullCalcOnLoad="1"/>
</workbook>
</file>

<file path=xl/sharedStrings.xml><?xml version="1.0" encoding="utf-8"?>
<sst xmlns="http://schemas.openxmlformats.org/spreadsheetml/2006/main" count="152" uniqueCount="147">
  <si>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</si>
  <si>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</si>
  <si>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</si>
  <si>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</si>
  <si>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</si>
  <si>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</si>
  <si>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</si>
  <si>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</si>
  <si>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</si>
  <si>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</si>
  <si>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</si>
  <si>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</si>
  <si>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</si>
  <si>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</si>
  <si>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</si>
  <si>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</si>
  <si>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</si>
  <si>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</si>
  <si>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</si>
  <si>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</si>
  <si>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</si>
  <si>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</si>
  <si>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</si>
  <si>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</si>
  <si>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</si>
  <si>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</si>
  <si>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</si>
  <si>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</si>
  <si>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</si>
  <si>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</si>
  <si>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</si>
  <si>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</si>
  <si>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</si>
  <si>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</si>
  <si>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</si>
  <si>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</si>
  <si>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</si>
  <si>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</si>
  <si>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</si>
  <si>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</si>
  <si>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</si>
  <si>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</si>
  <si>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</si>
  <si>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</si>
  <si>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</si>
  <si>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</si>
  <si>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</si>
  <si>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</si>
  <si>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</si>
  <si>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</si>
  <si>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</si>
  <si>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</si>
  <si>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</si>
  <si>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</si>
  <si>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</si>
  <si>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</si>
  <si>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</si>
  <si>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</si>
  <si>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</si>
  <si>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</si>
  <si>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</si>
  <si>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</si>
  <si>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</si>
  <si>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</si>
  <si>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</si>
  <si>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</si>
  <si>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</si>
  <si>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</si>
  <si>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</si>
  <si>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</si>
  <si>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</si>
  <si>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</si>
  <si>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</si>
  <si>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</si>
  <si>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</si>
  <si>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</si>
  <si>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</si>
  <si>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</si>
  <si>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</si>
  <si>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</si>
  <si>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</si>
  <si>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</si>
  <si>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</si>
  <si>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</si>
  <si>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</si>
  <si>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</si>
  <si>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</si>
  <si>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</si>
  <si>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</si>
  <si>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</si>
  <si>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</si>
  <si>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</si>
  <si>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</si>
  <si>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</si>
  <si>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</si>
  <si>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</si>
  <si>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</si>
  <si>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</si>
  <si>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</si>
  <si>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</si>
  <si>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</si>
  <si>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</si>
  <si>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</si>
  <si>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</si>
  <si>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</si>
  <si>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</si>
  <si>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</si>
  <si>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</si>
  <si>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</si>
  <si>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</si>
  <si>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</si>
  <si>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</si>
  <si>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</si>
  <si>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</si>
  <si>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</si>
  <si>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</si>
  <si>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</si>
  <si>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</si>
  <si>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</si>
  <si>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</si>
  <si>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</si>
  <si>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</si>
  <si>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</si>
  <si>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</si>
  <si>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</si>
  <si>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</si>
  <si>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</si>
  <si>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</si>
  <si>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</si>
  <si>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</si>
  <si>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</si>
  <si>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</si>
  <si>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</si>
  <si>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</si>
  <si>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</si>
  <si>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</si>
  <si>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</si>
  <si>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Eredeti Előirányzat</t>
  </si>
  <si>
    <t>Módosított Előirányzat</t>
  </si>
  <si>
    <t>Finanszírozási bevételek összesen
(B8)</t>
  </si>
  <si>
    <t>Finanszírozási bevételek (B8)</t>
  </si>
  <si>
    <t>Központi, irányító szervi támogatás
(B816)</t>
  </si>
  <si>
    <t>Előző év költségvetési maradványának igénybevétele
(B8131)</t>
  </si>
  <si>
    <t>Egyéb bevételek
(B1+B2+B6+B7)</t>
  </si>
  <si>
    <t xml:space="preserve"> </t>
  </si>
  <si>
    <t>12. melléklet a ……/2017. (….......) önkormányzati rendelethez</t>
  </si>
  <si>
    <t>(3. melléklet a 6/2017. (II. 16.) önkormányzati rendelethez)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</si>
</sst>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yyyy\-mm\-dd"/>
    <numFmt numFmtId="166" formatCode="mmm&quot; &quot;d&quot;.&quot;"/>
    <numFmt numFmtId="167" formatCode="&quot; &quot;#,##0.00&quot;     &quot;;&quot;-&quot;#,##0.00&quot;     &quot;;&quot; -&quot;#&quot;     &quot;;@&quot; &quot;"/>
    <numFmt numFmtId="168" formatCode="#,##0.00&quot; &quot;[$Ft-40E];[Red]&quot;-&quot;#,##0.00&quot; &quot;[$Ft-40E]"/>
    <numFmt numFmtId="169" formatCode="_-* #,##0\ _F_t_-;\-* #,##0\ _F_t_-;_-* &quot;-&quot;??\ _F_t_-;_-@_-"/>
    <numFmt numFmtId="170" formatCode="&quot; &quot;#,##0.00&quot;    &quot;;&quot;-&quot;#,##0.00&quot;    &quot;;&quot; -&quot;00&quot;    &quot;;@&quot; &quot;"/>
    <numFmt numFmtId="171" formatCode="&quot; &quot;0.00&quot;    &quot;;&quot;-&quot;0.00&quot;    &quot;;&quot; -&quot;00.00&quot;    &quot;;@&quot; &quot;"/>
    <numFmt numFmtId="172" formatCode="&quot; &quot;0&quot;    &quot;;&quot;-&quot;0&quot;    &quot;;&quot; -&quot;00&quot;    &quot;;@&quot; 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sz val="10"/>
      <color indexed="8"/>
      <name val="Arial11"/>
      <family val="0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2"/>
      <family val="0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sz val="10"/>
      <color indexed="8"/>
      <name val="Arial CE1"/>
      <family val="0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4"/>
      <color indexed="8"/>
      <name val="Arial1"/>
      <family val="0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sz val="10"/>
      <color rgb="FF000000"/>
      <name val="Arial11"/>
      <family val="0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2"/>
      <family val="0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  <font>
      <sz val="10"/>
      <color rgb="FF000000"/>
      <name val="Arial CE1"/>
      <family val="0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u val="single"/>
      <sz val="14"/>
      <color rgb="FF000000"/>
      <name val="Arial1"/>
      <family val="0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7" fontId="51" fillId="0" borderId="0" applyFon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2" fillId="0" borderId="0" applyBorder="0" applyProtection="0">
      <alignment/>
    </xf>
    <xf numFmtId="167" fontId="53" fillId="0" borderId="0" applyBorder="0" applyProtection="0">
      <alignment/>
    </xf>
    <xf numFmtId="170" fontId="51" fillId="0" borderId="0">
      <alignment/>
      <protection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0" fillId="0" borderId="0">
      <alignment/>
      <protection/>
    </xf>
    <xf numFmtId="0" fontId="53" fillId="0" borderId="0" applyNumberFormat="0" applyBorder="0" applyProtection="0">
      <alignment/>
    </xf>
    <xf numFmtId="0" fontId="5" fillId="0" borderId="0">
      <alignment/>
      <protection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3" fillId="0" borderId="0">
      <alignment/>
      <protection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51" fillId="0" borderId="0" applyNumberFormat="0" applyFont="0" applyBorder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168" fontId="66" fillId="0" borderId="0" applyBorder="0" applyProtection="0">
      <alignment/>
    </xf>
    <xf numFmtId="168" fontId="66" fillId="0" borderId="0" applyBorder="0" applyProtection="0">
      <alignment/>
    </xf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8" fillId="0" borderId="10" xfId="72" applyFont="1" applyFill="1" applyBorder="1" applyAlignment="1">
      <alignment horizontal="center" vertical="center"/>
      <protection/>
    </xf>
    <xf numFmtId="3" fontId="8" fillId="0" borderId="10" xfId="79" applyNumberFormat="1" applyFont="1" applyFill="1" applyBorder="1" applyAlignment="1">
      <alignment horizontal="left" vertical="center" wrapText="1"/>
      <protection/>
    </xf>
    <xf numFmtId="3" fontId="7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78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78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8" fillId="0" borderId="10" xfId="78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164" fontId="8" fillId="0" borderId="10" xfId="4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73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4" fillId="0" borderId="10" xfId="0" applyNumberFormat="1" applyFont="1" applyFill="1" applyBorder="1" applyAlignment="1">
      <alignment/>
    </xf>
    <xf numFmtId="3" fontId="8" fillId="0" borderId="10" xfId="69" applyNumberFormat="1" applyFont="1" applyFill="1" applyBorder="1">
      <alignment/>
      <protection/>
    </xf>
    <xf numFmtId="0" fontId="75" fillId="0" borderId="0" xfId="77" applyFont="1" applyFill="1" applyAlignment="1">
      <alignment horizontal="right" vertical="center"/>
      <protection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3" xfId="45"/>
    <cellStyle name="Ezres 4" xfId="46"/>
    <cellStyle name="Ezres 5" xfId="47"/>
    <cellStyle name="Figyelmeztetés" xfId="48"/>
    <cellStyle name="Heading" xfId="49"/>
    <cellStyle name="Heading (user)" xfId="50"/>
    <cellStyle name="Heading1" xfId="51"/>
    <cellStyle name="Heading1 (user)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Magyarázó szöveg" xfId="63"/>
    <cellStyle name="Normál 2" xfId="64"/>
    <cellStyle name="Normál 2 2" xfId="65"/>
    <cellStyle name="Normál 2 2 2" xfId="66"/>
    <cellStyle name="Normál 2 2 3" xfId="67"/>
    <cellStyle name="Normál 2 3" xfId="68"/>
    <cellStyle name="Normál 3" xfId="69"/>
    <cellStyle name="Normál 3 2" xfId="70"/>
    <cellStyle name="Normál 3 3" xfId="71"/>
    <cellStyle name="Normál 4" xfId="72"/>
    <cellStyle name="Normál 4 2" xfId="73"/>
    <cellStyle name="Normál 4 3" xfId="74"/>
    <cellStyle name="Normál 5" xfId="75"/>
    <cellStyle name="Normál 6" xfId="76"/>
    <cellStyle name="Normál 7" xfId="77"/>
    <cellStyle name="Normál_létszámkeret" xfId="78"/>
    <cellStyle name="Normál_Munka1" xfId="79"/>
    <cellStyle name="Összesen" xfId="80"/>
    <cellStyle name="Currency" xfId="81"/>
    <cellStyle name="Currency [0]" xfId="82"/>
    <cellStyle name="Result" xfId="83"/>
    <cellStyle name="Result (user)" xfId="84"/>
    <cellStyle name="Result2" xfId="85"/>
    <cellStyle name="Result2 (user)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="80" zoomScaleNormal="80" zoomScaleSheetLayoutView="80" workbookViewId="0" topLeftCell="A1">
      <selection activeCell="A2" sqref="A2:R2"/>
    </sheetView>
  </sheetViews>
  <sheetFormatPr defaultColWidth="9.140625" defaultRowHeight="15"/>
  <cols>
    <col min="1" max="2" width="6.421875" style="1" customWidth="1"/>
    <col min="3" max="3" width="29.8515625" style="1" customWidth="1"/>
    <col min="4" max="6" width="18.140625" style="1" customWidth="1"/>
    <col min="7" max="8" width="20.7109375" style="1" customWidth="1"/>
    <col min="9" max="9" width="17.8515625" style="1" customWidth="1"/>
    <col min="10" max="10" width="17.421875" style="1" customWidth="1"/>
    <col min="11" max="11" width="13.28125" style="1" customWidth="1"/>
    <col min="12" max="12" width="17.140625" style="1" customWidth="1"/>
    <col min="13" max="13" width="14.7109375" style="1" customWidth="1"/>
    <col min="14" max="14" width="15.8515625" style="1" customWidth="1"/>
    <col min="15" max="15" width="16.00390625" style="1" customWidth="1"/>
    <col min="16" max="16" width="19.140625" style="1" customWidth="1"/>
    <col min="17" max="18" width="19.00390625" style="1" customWidth="1"/>
    <col min="19" max="16384" width="9.140625" style="1" customWidth="1"/>
  </cols>
  <sheetData>
    <row r="1" spans="1:18" ht="18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">
      <c r="A2" s="55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8">
      <c r="A4" s="48" t="s">
        <v>102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5">
      <c r="A5" s="47" t="s">
        <v>103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31" customFormat="1" ht="15">
      <c r="A6" s="30" t="s">
        <v>104</v>
      </c>
      <c r="B6" s="30" t="s">
        <v>105</v>
      </c>
      <c r="C6" s="30" t="s">
        <v>106</v>
      </c>
      <c r="D6" s="30" t="s">
        <v>107</v>
      </c>
      <c r="E6" s="30" t="s">
        <v>108</v>
      </c>
      <c r="F6" s="30" t="s">
        <v>109</v>
      </c>
      <c r="G6" s="30" t="s">
        <v>110</v>
      </c>
      <c r="H6" s="30" t="s">
        <v>111</v>
      </c>
      <c r="I6" s="30" t="s">
        <v>112</v>
      </c>
      <c r="J6" s="30" t="s">
        <v>128</v>
      </c>
      <c r="K6" s="30" t="s">
        <v>129</v>
      </c>
      <c r="L6" s="30" t="s">
        <v>130</v>
      </c>
      <c r="M6" s="30" t="s">
        <v>131</v>
      </c>
      <c r="N6" s="30" t="s">
        <v>132</v>
      </c>
      <c r="O6" s="30" t="s">
        <v>133</v>
      </c>
      <c r="P6" s="30" t="s">
        <v>134</v>
      </c>
      <c r="Q6" s="30" t="s">
        <v>135</v>
      </c>
      <c r="R6" s="30" t="s">
        <v>136</v>
      </c>
    </row>
    <row r="7" spans="1:18" s="5" customFormat="1" ht="15" customHeight="1">
      <c r="A7" s="51" t="s">
        <v>113</v>
      </c>
      <c r="B7" s="51" t="s">
        <v>114</v>
      </c>
      <c r="C7" s="51" t="s">
        <v>115</v>
      </c>
      <c r="D7" s="39" t="s">
        <v>137</v>
      </c>
      <c r="E7" s="40"/>
      <c r="F7" s="40"/>
      <c r="G7" s="40"/>
      <c r="H7" s="40"/>
      <c r="I7" s="41"/>
      <c r="J7" s="39" t="s">
        <v>138</v>
      </c>
      <c r="K7" s="40"/>
      <c r="L7" s="40"/>
      <c r="M7" s="40"/>
      <c r="N7" s="40"/>
      <c r="O7" s="40"/>
      <c r="P7" s="40"/>
      <c r="Q7" s="40"/>
      <c r="R7" s="41"/>
    </row>
    <row r="8" spans="1:18" ht="19.5" customHeight="1">
      <c r="A8" s="52"/>
      <c r="B8" s="52"/>
      <c r="C8" s="52"/>
      <c r="D8" s="45" t="s">
        <v>119</v>
      </c>
      <c r="E8" s="45" t="s">
        <v>120</v>
      </c>
      <c r="F8" s="45" t="s">
        <v>121</v>
      </c>
      <c r="G8" s="45" t="s">
        <v>122</v>
      </c>
      <c r="H8" s="45" t="s">
        <v>123</v>
      </c>
      <c r="I8" s="45" t="s">
        <v>124</v>
      </c>
      <c r="J8" s="45" t="s">
        <v>119</v>
      </c>
      <c r="K8" s="45" t="s">
        <v>120</v>
      </c>
      <c r="L8" s="45" t="s">
        <v>121</v>
      </c>
      <c r="M8" s="45" t="s">
        <v>122</v>
      </c>
      <c r="N8" s="45" t="s">
        <v>143</v>
      </c>
      <c r="O8" s="45" t="s">
        <v>123</v>
      </c>
      <c r="P8" s="42" t="s">
        <v>140</v>
      </c>
      <c r="Q8" s="43"/>
      <c r="R8" s="44"/>
    </row>
    <row r="9" spans="1:18" ht="69.75" customHeight="1">
      <c r="A9" s="53"/>
      <c r="B9" s="53"/>
      <c r="C9" s="53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" t="s">
        <v>142</v>
      </c>
      <c r="Q9" s="2" t="s">
        <v>141</v>
      </c>
      <c r="R9" s="2" t="s">
        <v>139</v>
      </c>
    </row>
    <row r="10" spans="1:18" ht="15.75">
      <c r="A10" s="9" t="s">
        <v>0</v>
      </c>
      <c r="B10" s="9"/>
      <c r="C10" s="10" t="s">
        <v>1</v>
      </c>
      <c r="D10" s="11">
        <v>580118179</v>
      </c>
      <c r="E10" s="11">
        <v>0</v>
      </c>
      <c r="F10" s="11">
        <v>16904944</v>
      </c>
      <c r="G10" s="11">
        <v>0</v>
      </c>
      <c r="H10" s="12">
        <f>SUM(E10:G10)</f>
        <v>16904944</v>
      </c>
      <c r="I10" s="11">
        <f>D10-H10</f>
        <v>563213235</v>
      </c>
      <c r="J10" s="11">
        <v>580443675</v>
      </c>
      <c r="K10" s="11">
        <v>0</v>
      </c>
      <c r="L10" s="11">
        <v>16904944</v>
      </c>
      <c r="M10" s="11">
        <v>0</v>
      </c>
      <c r="N10" s="11">
        <v>918398</v>
      </c>
      <c r="O10" s="12">
        <f>K10+L10+M10+N10</f>
        <v>17823342</v>
      </c>
      <c r="P10" s="12">
        <v>15498530</v>
      </c>
      <c r="Q10" s="11">
        <f>J10-O10-P10</f>
        <v>547121803</v>
      </c>
      <c r="R10" s="11">
        <f>+P10+Q10</f>
        <v>562620333</v>
      </c>
    </row>
    <row r="11" spans="1:18" ht="15.75">
      <c r="A11" s="9" t="s">
        <v>2</v>
      </c>
      <c r="B11" s="9"/>
      <c r="C11" s="10" t="s">
        <v>3</v>
      </c>
      <c r="D11" s="11">
        <v>167413324</v>
      </c>
      <c r="E11" s="11">
        <v>0</v>
      </c>
      <c r="F11" s="11">
        <v>10892404</v>
      </c>
      <c r="G11" s="11">
        <v>0</v>
      </c>
      <c r="H11" s="12">
        <f aca="true" t="shared" si="0" ref="H11:H60">SUM(E11:G11)</f>
        <v>10892404</v>
      </c>
      <c r="I11" s="11">
        <f aca="true" t="shared" si="1" ref="I11:I67">D11-H11</f>
        <v>156520920</v>
      </c>
      <c r="J11" s="11">
        <v>172005252</v>
      </c>
      <c r="K11" s="11">
        <v>0</v>
      </c>
      <c r="L11" s="11">
        <v>10892404</v>
      </c>
      <c r="M11" s="11">
        <v>0</v>
      </c>
      <c r="N11" s="11">
        <v>0</v>
      </c>
      <c r="O11" s="12">
        <f aca="true" t="shared" si="2" ref="O11:O67">K11+L11+M11+N11</f>
        <v>10892404</v>
      </c>
      <c r="P11" s="12">
        <v>13253945</v>
      </c>
      <c r="Q11" s="11">
        <f aca="true" t="shared" si="3" ref="Q11:Q42">J11-O11-P11</f>
        <v>147858903</v>
      </c>
      <c r="R11" s="11">
        <f aca="true" t="shared" si="4" ref="R11:R67">+P11+Q11</f>
        <v>161112848</v>
      </c>
    </row>
    <row r="12" spans="1:18" ht="15.75">
      <c r="A12" s="9" t="s">
        <v>4</v>
      </c>
      <c r="B12" s="9"/>
      <c r="C12" s="10" t="s">
        <v>5</v>
      </c>
      <c r="D12" s="11">
        <v>191479355</v>
      </c>
      <c r="E12" s="11">
        <v>0</v>
      </c>
      <c r="F12" s="11">
        <v>12226926</v>
      </c>
      <c r="G12" s="11">
        <v>0</v>
      </c>
      <c r="H12" s="12">
        <f t="shared" si="0"/>
        <v>12226926</v>
      </c>
      <c r="I12" s="11">
        <f t="shared" si="1"/>
        <v>179252429</v>
      </c>
      <c r="J12" s="11">
        <v>195772942</v>
      </c>
      <c r="K12" s="11">
        <v>0</v>
      </c>
      <c r="L12" s="11">
        <v>12226926</v>
      </c>
      <c r="M12" s="11">
        <v>0</v>
      </c>
      <c r="N12" s="11">
        <v>0</v>
      </c>
      <c r="O12" s="12">
        <f t="shared" si="2"/>
        <v>12226926</v>
      </c>
      <c r="P12" s="12">
        <v>7965661</v>
      </c>
      <c r="Q12" s="11">
        <f t="shared" si="3"/>
        <v>175580355</v>
      </c>
      <c r="R12" s="11">
        <f t="shared" si="4"/>
        <v>183546016</v>
      </c>
    </row>
    <row r="13" spans="1:18" ht="15.75">
      <c r="A13" s="9" t="s">
        <v>6</v>
      </c>
      <c r="B13" s="9"/>
      <c r="C13" s="10" t="s">
        <v>7</v>
      </c>
      <c r="D13" s="11">
        <v>162285123</v>
      </c>
      <c r="E13" s="11">
        <v>0</v>
      </c>
      <c r="F13" s="11">
        <v>8633984</v>
      </c>
      <c r="G13" s="11">
        <v>0</v>
      </c>
      <c r="H13" s="12">
        <f t="shared" si="0"/>
        <v>8633984</v>
      </c>
      <c r="I13" s="11">
        <f t="shared" si="1"/>
        <v>153651139</v>
      </c>
      <c r="J13" s="11">
        <v>169703454</v>
      </c>
      <c r="K13" s="11">
        <v>0</v>
      </c>
      <c r="L13" s="11">
        <v>8633984</v>
      </c>
      <c r="M13" s="11">
        <v>0</v>
      </c>
      <c r="N13" s="11">
        <v>1144843</v>
      </c>
      <c r="O13" s="12">
        <f t="shared" si="2"/>
        <v>9778827</v>
      </c>
      <c r="P13" s="12">
        <v>8992601</v>
      </c>
      <c r="Q13" s="11">
        <f t="shared" si="3"/>
        <v>150932026</v>
      </c>
      <c r="R13" s="11">
        <f t="shared" si="4"/>
        <v>159924627</v>
      </c>
    </row>
    <row r="14" spans="1:18" ht="15.75">
      <c r="A14" s="9" t="s">
        <v>8</v>
      </c>
      <c r="B14" s="9"/>
      <c r="C14" s="10" t="s">
        <v>9</v>
      </c>
      <c r="D14" s="11">
        <v>156311920</v>
      </c>
      <c r="E14" s="11">
        <v>0</v>
      </c>
      <c r="F14" s="11">
        <v>6279717</v>
      </c>
      <c r="G14" s="11">
        <v>0</v>
      </c>
      <c r="H14" s="12">
        <f t="shared" si="0"/>
        <v>6279717</v>
      </c>
      <c r="I14" s="11">
        <f t="shared" si="1"/>
        <v>150032203</v>
      </c>
      <c r="J14" s="11">
        <v>156011491</v>
      </c>
      <c r="K14" s="11">
        <v>0</v>
      </c>
      <c r="L14" s="11">
        <v>6279717</v>
      </c>
      <c r="M14" s="11">
        <v>0</v>
      </c>
      <c r="N14" s="11">
        <v>0</v>
      </c>
      <c r="O14" s="12">
        <f t="shared" si="2"/>
        <v>6279717</v>
      </c>
      <c r="P14" s="12">
        <v>4464648</v>
      </c>
      <c r="Q14" s="11">
        <f t="shared" si="3"/>
        <v>145267126</v>
      </c>
      <c r="R14" s="11">
        <f t="shared" si="4"/>
        <v>149731774</v>
      </c>
    </row>
    <row r="15" spans="1:18" ht="15.75">
      <c r="A15" s="9" t="s">
        <v>10</v>
      </c>
      <c r="B15" s="9"/>
      <c r="C15" s="10" t="s">
        <v>11</v>
      </c>
      <c r="D15" s="11">
        <v>153747734</v>
      </c>
      <c r="E15" s="11">
        <v>0</v>
      </c>
      <c r="F15" s="11">
        <v>4072527</v>
      </c>
      <c r="G15" s="11">
        <v>0</v>
      </c>
      <c r="H15" s="12">
        <f t="shared" si="0"/>
        <v>4072527</v>
      </c>
      <c r="I15" s="11">
        <f t="shared" si="1"/>
        <v>149675207</v>
      </c>
      <c r="J15" s="11">
        <v>156644759</v>
      </c>
      <c r="K15" s="11">
        <v>0</v>
      </c>
      <c r="L15" s="11">
        <v>4072527</v>
      </c>
      <c r="M15" s="11">
        <v>0</v>
      </c>
      <c r="N15" s="11">
        <v>0</v>
      </c>
      <c r="O15" s="12">
        <f t="shared" si="2"/>
        <v>4072527</v>
      </c>
      <c r="P15" s="12">
        <v>7724172</v>
      </c>
      <c r="Q15" s="11">
        <f t="shared" si="3"/>
        <v>144848060</v>
      </c>
      <c r="R15" s="11">
        <f t="shared" si="4"/>
        <v>152572232</v>
      </c>
    </row>
    <row r="16" spans="1:18" ht="15.75">
      <c r="A16" s="9" t="s">
        <v>12</v>
      </c>
      <c r="B16" s="9"/>
      <c r="C16" s="10" t="s">
        <v>13</v>
      </c>
      <c r="D16" s="11">
        <v>230786726</v>
      </c>
      <c r="E16" s="11">
        <v>0</v>
      </c>
      <c r="F16" s="11">
        <v>10405052</v>
      </c>
      <c r="G16" s="11">
        <v>0</v>
      </c>
      <c r="H16" s="12">
        <f t="shared" si="0"/>
        <v>10405052</v>
      </c>
      <c r="I16" s="11">
        <f t="shared" si="1"/>
        <v>220381674</v>
      </c>
      <c r="J16" s="11">
        <v>238808457</v>
      </c>
      <c r="K16" s="11">
        <v>0</v>
      </c>
      <c r="L16" s="11">
        <v>10405052</v>
      </c>
      <c r="M16" s="11">
        <v>0</v>
      </c>
      <c r="N16" s="11">
        <v>959784</v>
      </c>
      <c r="O16" s="12">
        <f t="shared" si="2"/>
        <v>11364836</v>
      </c>
      <c r="P16" s="12">
        <v>14113526</v>
      </c>
      <c r="Q16" s="11">
        <f t="shared" si="3"/>
        <v>213330095</v>
      </c>
      <c r="R16" s="11">
        <f t="shared" si="4"/>
        <v>227443621</v>
      </c>
    </row>
    <row r="17" spans="1:18" ht="15.75">
      <c r="A17" s="9" t="s">
        <v>14</v>
      </c>
      <c r="B17" s="9"/>
      <c r="C17" s="10" t="s">
        <v>15</v>
      </c>
      <c r="D17" s="11">
        <v>155347744</v>
      </c>
      <c r="E17" s="11">
        <v>0</v>
      </c>
      <c r="F17" s="11">
        <v>4072539</v>
      </c>
      <c r="G17" s="11">
        <v>0</v>
      </c>
      <c r="H17" s="12">
        <f t="shared" si="0"/>
        <v>4072539</v>
      </c>
      <c r="I17" s="11">
        <f t="shared" si="1"/>
        <v>151275205</v>
      </c>
      <c r="J17" s="11">
        <v>156513699</v>
      </c>
      <c r="K17" s="11">
        <v>0</v>
      </c>
      <c r="L17" s="11">
        <v>4072539</v>
      </c>
      <c r="M17" s="11">
        <v>0</v>
      </c>
      <c r="N17" s="11">
        <v>0</v>
      </c>
      <c r="O17" s="12">
        <f>K17+L17+M17+N17</f>
        <v>4072539</v>
      </c>
      <c r="P17" s="12">
        <v>4574826</v>
      </c>
      <c r="Q17" s="11">
        <f t="shared" si="3"/>
        <v>147866334</v>
      </c>
      <c r="R17" s="11">
        <f t="shared" si="4"/>
        <v>152441160</v>
      </c>
    </row>
    <row r="18" spans="1:18" ht="15.75">
      <c r="A18" s="9" t="s">
        <v>16</v>
      </c>
      <c r="B18" s="9"/>
      <c r="C18" s="10" t="s">
        <v>17</v>
      </c>
      <c r="D18" s="11">
        <v>229722208</v>
      </c>
      <c r="E18" s="11">
        <v>0</v>
      </c>
      <c r="F18" s="11">
        <v>8705677</v>
      </c>
      <c r="G18" s="11">
        <v>0</v>
      </c>
      <c r="H18" s="12">
        <f t="shared" si="0"/>
        <v>8705677</v>
      </c>
      <c r="I18" s="11">
        <f t="shared" si="1"/>
        <v>221016531</v>
      </c>
      <c r="J18" s="11">
        <v>231833196</v>
      </c>
      <c r="K18" s="11">
        <v>0</v>
      </c>
      <c r="L18" s="11">
        <v>8705677</v>
      </c>
      <c r="M18" s="11">
        <v>0</v>
      </c>
      <c r="N18" s="11">
        <v>0</v>
      </c>
      <c r="O18" s="12">
        <f t="shared" si="2"/>
        <v>8705677</v>
      </c>
      <c r="P18" s="12">
        <v>7478642</v>
      </c>
      <c r="Q18" s="11">
        <f t="shared" si="3"/>
        <v>215648877</v>
      </c>
      <c r="R18" s="11">
        <f t="shared" si="4"/>
        <v>223127519</v>
      </c>
    </row>
    <row r="19" spans="1:18" ht="15.75">
      <c r="A19" s="9" t="s">
        <v>18</v>
      </c>
      <c r="B19" s="9"/>
      <c r="C19" s="10" t="s">
        <v>19</v>
      </c>
      <c r="D19" s="11">
        <v>123460876</v>
      </c>
      <c r="E19" s="11">
        <v>0</v>
      </c>
      <c r="F19" s="11">
        <v>5945947</v>
      </c>
      <c r="G19" s="11">
        <v>0</v>
      </c>
      <c r="H19" s="12">
        <f t="shared" si="0"/>
        <v>5945947</v>
      </c>
      <c r="I19" s="11">
        <f t="shared" si="1"/>
        <v>117514929</v>
      </c>
      <c r="J19" s="11">
        <v>127904733</v>
      </c>
      <c r="K19" s="11">
        <v>0</v>
      </c>
      <c r="L19" s="11">
        <v>5945947</v>
      </c>
      <c r="M19" s="11">
        <v>0</v>
      </c>
      <c r="N19" s="11">
        <v>0</v>
      </c>
      <c r="O19" s="12">
        <f t="shared" si="2"/>
        <v>5945947</v>
      </c>
      <c r="P19" s="12">
        <v>7640343</v>
      </c>
      <c r="Q19" s="11">
        <f t="shared" si="3"/>
        <v>114318443</v>
      </c>
      <c r="R19" s="11">
        <f t="shared" si="4"/>
        <v>121958786</v>
      </c>
    </row>
    <row r="20" spans="1:18" ht="15.75">
      <c r="A20" s="9" t="s">
        <v>20</v>
      </c>
      <c r="B20" s="9"/>
      <c r="C20" s="10" t="s">
        <v>21</v>
      </c>
      <c r="D20" s="11">
        <v>161476451</v>
      </c>
      <c r="E20" s="11">
        <v>0</v>
      </c>
      <c r="F20" s="11">
        <v>6806608</v>
      </c>
      <c r="G20" s="11">
        <v>0</v>
      </c>
      <c r="H20" s="12">
        <f t="shared" si="0"/>
        <v>6806608</v>
      </c>
      <c r="I20" s="11">
        <f t="shared" si="1"/>
        <v>154669843</v>
      </c>
      <c r="J20" s="11">
        <v>167207372</v>
      </c>
      <c r="K20" s="11">
        <v>0</v>
      </c>
      <c r="L20" s="11">
        <v>6806608</v>
      </c>
      <c r="M20" s="11">
        <v>0</v>
      </c>
      <c r="N20" s="11">
        <v>322004</v>
      </c>
      <c r="O20" s="12">
        <f t="shared" si="2"/>
        <v>7128612</v>
      </c>
      <c r="P20" s="12">
        <v>9100326</v>
      </c>
      <c r="Q20" s="11">
        <f t="shared" si="3"/>
        <v>150978434</v>
      </c>
      <c r="R20" s="11">
        <f t="shared" si="4"/>
        <v>160078760</v>
      </c>
    </row>
    <row r="21" spans="1:18" ht="15.75">
      <c r="A21" s="9" t="s">
        <v>22</v>
      </c>
      <c r="B21" s="9"/>
      <c r="C21" s="10" t="s">
        <v>23</v>
      </c>
      <c r="D21" s="11">
        <v>156113191</v>
      </c>
      <c r="E21" s="11">
        <v>0</v>
      </c>
      <c r="F21" s="11">
        <v>2920404</v>
      </c>
      <c r="G21" s="11">
        <v>0</v>
      </c>
      <c r="H21" s="12">
        <f t="shared" si="0"/>
        <v>2920404</v>
      </c>
      <c r="I21" s="11">
        <f t="shared" si="1"/>
        <v>153192787</v>
      </c>
      <c r="J21" s="11">
        <v>156976871</v>
      </c>
      <c r="K21" s="11">
        <v>0</v>
      </c>
      <c r="L21" s="11">
        <v>2920404</v>
      </c>
      <c r="M21" s="11">
        <v>0</v>
      </c>
      <c r="N21" s="11">
        <v>0</v>
      </c>
      <c r="O21" s="12">
        <f t="shared" si="2"/>
        <v>2920404</v>
      </c>
      <c r="P21" s="12">
        <v>4706491</v>
      </c>
      <c r="Q21" s="11">
        <f t="shared" si="3"/>
        <v>149349976</v>
      </c>
      <c r="R21" s="11">
        <f t="shared" si="4"/>
        <v>154056467</v>
      </c>
    </row>
    <row r="22" spans="1:18" ht="15.75">
      <c r="A22" s="9" t="s">
        <v>24</v>
      </c>
      <c r="B22" s="9"/>
      <c r="C22" s="10" t="s">
        <v>25</v>
      </c>
      <c r="D22" s="11">
        <v>173267389</v>
      </c>
      <c r="E22" s="11">
        <v>0</v>
      </c>
      <c r="F22" s="11">
        <v>11078297</v>
      </c>
      <c r="G22" s="11">
        <v>0</v>
      </c>
      <c r="H22" s="12">
        <f t="shared" si="0"/>
        <v>11078297</v>
      </c>
      <c r="I22" s="11">
        <f t="shared" si="1"/>
        <v>162189092</v>
      </c>
      <c r="J22" s="11">
        <v>179308243</v>
      </c>
      <c r="K22" s="11">
        <v>0</v>
      </c>
      <c r="L22" s="11">
        <v>11078297</v>
      </c>
      <c r="M22" s="11">
        <v>0</v>
      </c>
      <c r="N22" s="11">
        <v>439492</v>
      </c>
      <c r="O22" s="12">
        <f t="shared" si="2"/>
        <v>11517789</v>
      </c>
      <c r="P22" s="12">
        <v>10021935</v>
      </c>
      <c r="Q22" s="11">
        <f t="shared" si="3"/>
        <v>157768519</v>
      </c>
      <c r="R22" s="11">
        <f t="shared" si="4"/>
        <v>167790454</v>
      </c>
    </row>
    <row r="23" spans="1:18" ht="15.75">
      <c r="A23" s="9" t="s">
        <v>26</v>
      </c>
      <c r="B23" s="9"/>
      <c r="C23" s="10" t="s">
        <v>27</v>
      </c>
      <c r="D23" s="11">
        <v>186300605</v>
      </c>
      <c r="E23" s="11">
        <v>0</v>
      </c>
      <c r="F23" s="11">
        <v>9168746</v>
      </c>
      <c r="G23" s="11">
        <v>0</v>
      </c>
      <c r="H23" s="12">
        <f t="shared" si="0"/>
        <v>9168746</v>
      </c>
      <c r="I23" s="11">
        <f t="shared" si="1"/>
        <v>177131859</v>
      </c>
      <c r="J23" s="11">
        <v>187914993</v>
      </c>
      <c r="K23" s="11">
        <v>0</v>
      </c>
      <c r="L23" s="11">
        <v>9168746</v>
      </c>
      <c r="M23" s="11">
        <v>0</v>
      </c>
      <c r="N23" s="11">
        <v>0</v>
      </c>
      <c r="O23" s="12">
        <f t="shared" si="2"/>
        <v>9168746</v>
      </c>
      <c r="P23" s="12">
        <v>6502951</v>
      </c>
      <c r="Q23" s="11">
        <f t="shared" si="3"/>
        <v>172243296</v>
      </c>
      <c r="R23" s="11">
        <f t="shared" si="4"/>
        <v>178746247</v>
      </c>
    </row>
    <row r="24" spans="1:18" ht="30">
      <c r="A24" s="9" t="s">
        <v>28</v>
      </c>
      <c r="B24" s="9"/>
      <c r="C24" s="10" t="s">
        <v>29</v>
      </c>
      <c r="D24" s="11">
        <v>103550360</v>
      </c>
      <c r="E24" s="11">
        <v>0</v>
      </c>
      <c r="F24" s="11">
        <v>2359986</v>
      </c>
      <c r="G24" s="11">
        <v>0</v>
      </c>
      <c r="H24" s="12">
        <f t="shared" si="0"/>
        <v>2359986</v>
      </c>
      <c r="I24" s="11">
        <f t="shared" si="1"/>
        <v>101190374</v>
      </c>
      <c r="J24" s="11">
        <v>109476189</v>
      </c>
      <c r="K24" s="11">
        <v>0</v>
      </c>
      <c r="L24" s="11">
        <v>2359986</v>
      </c>
      <c r="M24" s="11">
        <v>0</v>
      </c>
      <c r="N24" s="11">
        <v>0</v>
      </c>
      <c r="O24" s="12">
        <f t="shared" si="2"/>
        <v>2359986</v>
      </c>
      <c r="P24" s="12">
        <v>9532633</v>
      </c>
      <c r="Q24" s="11">
        <f t="shared" si="3"/>
        <v>97583570</v>
      </c>
      <c r="R24" s="11">
        <f t="shared" si="4"/>
        <v>107116203</v>
      </c>
    </row>
    <row r="25" spans="1:18" ht="15.75">
      <c r="A25" s="9" t="s">
        <v>30</v>
      </c>
      <c r="B25" s="9"/>
      <c r="C25" s="10" t="s">
        <v>31</v>
      </c>
      <c r="D25" s="11">
        <v>172344752</v>
      </c>
      <c r="E25" s="11">
        <v>0</v>
      </c>
      <c r="F25" s="11">
        <v>7449418</v>
      </c>
      <c r="G25" s="11">
        <v>0</v>
      </c>
      <c r="H25" s="12">
        <f t="shared" si="0"/>
        <v>7449418</v>
      </c>
      <c r="I25" s="11">
        <f t="shared" si="1"/>
        <v>164895334</v>
      </c>
      <c r="J25" s="11">
        <v>176712018</v>
      </c>
      <c r="K25" s="11">
        <v>0</v>
      </c>
      <c r="L25" s="11">
        <v>7449418</v>
      </c>
      <c r="M25" s="11">
        <v>0</v>
      </c>
      <c r="N25" s="11">
        <v>0</v>
      </c>
      <c r="O25" s="12">
        <f t="shared" si="2"/>
        <v>7449418</v>
      </c>
      <c r="P25" s="12">
        <v>8271570</v>
      </c>
      <c r="Q25" s="11">
        <f t="shared" si="3"/>
        <v>160991030</v>
      </c>
      <c r="R25" s="11">
        <f t="shared" si="4"/>
        <v>169262600</v>
      </c>
    </row>
    <row r="26" spans="1:18" ht="15.75">
      <c r="A26" s="9" t="s">
        <v>32</v>
      </c>
      <c r="B26" s="9"/>
      <c r="C26" s="10" t="s">
        <v>33</v>
      </c>
      <c r="D26" s="11">
        <v>175957206</v>
      </c>
      <c r="E26" s="11">
        <v>0</v>
      </c>
      <c r="F26" s="11">
        <v>4613562</v>
      </c>
      <c r="G26" s="11">
        <v>0</v>
      </c>
      <c r="H26" s="12">
        <f t="shared" si="0"/>
        <v>4613562</v>
      </c>
      <c r="I26" s="11">
        <f t="shared" si="1"/>
        <v>171343644</v>
      </c>
      <c r="J26" s="11">
        <v>176298341</v>
      </c>
      <c r="K26" s="11">
        <v>0</v>
      </c>
      <c r="L26" s="11">
        <v>4613562</v>
      </c>
      <c r="M26" s="11">
        <v>0</v>
      </c>
      <c r="N26" s="11">
        <v>1007917</v>
      </c>
      <c r="O26" s="12">
        <f t="shared" si="2"/>
        <v>5621479</v>
      </c>
      <c r="P26" s="12">
        <v>6022149</v>
      </c>
      <c r="Q26" s="11">
        <f t="shared" si="3"/>
        <v>164654713</v>
      </c>
      <c r="R26" s="11">
        <f t="shared" si="4"/>
        <v>170676862</v>
      </c>
    </row>
    <row r="27" spans="1:18" ht="15.75">
      <c r="A27" s="9" t="s">
        <v>34</v>
      </c>
      <c r="B27" s="9"/>
      <c r="C27" s="10" t="s">
        <v>35</v>
      </c>
      <c r="D27" s="11">
        <v>168098398</v>
      </c>
      <c r="E27" s="11">
        <v>0</v>
      </c>
      <c r="F27" s="11">
        <v>6747403</v>
      </c>
      <c r="G27" s="11">
        <v>0</v>
      </c>
      <c r="H27" s="12">
        <f t="shared" si="0"/>
        <v>6747403</v>
      </c>
      <c r="I27" s="11">
        <f t="shared" si="1"/>
        <v>161350995</v>
      </c>
      <c r="J27" s="11">
        <v>173013493</v>
      </c>
      <c r="K27" s="11">
        <v>0</v>
      </c>
      <c r="L27" s="11">
        <v>6747403</v>
      </c>
      <c r="M27" s="11">
        <v>0</v>
      </c>
      <c r="N27" s="11">
        <v>0</v>
      </c>
      <c r="O27" s="12">
        <f t="shared" si="2"/>
        <v>6747403</v>
      </c>
      <c r="P27" s="12">
        <v>9212418</v>
      </c>
      <c r="Q27" s="11">
        <f t="shared" si="3"/>
        <v>157053672</v>
      </c>
      <c r="R27" s="11">
        <f t="shared" si="4"/>
        <v>166266090</v>
      </c>
    </row>
    <row r="28" spans="1:18" ht="30">
      <c r="A28" s="9" t="s">
        <v>36</v>
      </c>
      <c r="B28" s="9"/>
      <c r="C28" s="10" t="s">
        <v>37</v>
      </c>
      <c r="D28" s="11">
        <v>170889704</v>
      </c>
      <c r="E28" s="11">
        <v>0</v>
      </c>
      <c r="F28" s="11">
        <v>4888674</v>
      </c>
      <c r="G28" s="11">
        <v>0</v>
      </c>
      <c r="H28" s="12">
        <f t="shared" si="0"/>
        <v>4888674</v>
      </c>
      <c r="I28" s="11">
        <f t="shared" si="1"/>
        <v>166001030</v>
      </c>
      <c r="J28" s="11">
        <v>172994069</v>
      </c>
      <c r="K28" s="11">
        <v>0</v>
      </c>
      <c r="L28" s="11">
        <v>4888674</v>
      </c>
      <c r="M28" s="11">
        <v>0</v>
      </c>
      <c r="N28" s="11">
        <v>1473015</v>
      </c>
      <c r="O28" s="12">
        <f t="shared" si="2"/>
        <v>6361689</v>
      </c>
      <c r="P28" s="12">
        <v>6646106</v>
      </c>
      <c r="Q28" s="11">
        <f t="shared" si="3"/>
        <v>159986274</v>
      </c>
      <c r="R28" s="11">
        <f t="shared" si="4"/>
        <v>166632380</v>
      </c>
    </row>
    <row r="29" spans="1:18" ht="30">
      <c r="A29" s="9" t="s">
        <v>38</v>
      </c>
      <c r="B29" s="9"/>
      <c r="C29" s="10" t="s">
        <v>39</v>
      </c>
      <c r="D29" s="11">
        <v>173704082</v>
      </c>
      <c r="E29" s="11">
        <v>0</v>
      </c>
      <c r="F29" s="11">
        <v>5329340</v>
      </c>
      <c r="G29" s="11">
        <v>0</v>
      </c>
      <c r="H29" s="12">
        <f t="shared" si="0"/>
        <v>5329340</v>
      </c>
      <c r="I29" s="11">
        <f t="shared" si="1"/>
        <v>168374742</v>
      </c>
      <c r="J29" s="11">
        <v>174640734</v>
      </c>
      <c r="K29" s="11">
        <v>0</v>
      </c>
      <c r="L29" s="11">
        <v>5329340</v>
      </c>
      <c r="M29" s="11">
        <v>0</v>
      </c>
      <c r="N29" s="11">
        <v>0</v>
      </c>
      <c r="O29" s="12">
        <f t="shared" si="2"/>
        <v>5329340</v>
      </c>
      <c r="P29" s="12">
        <v>5504357</v>
      </c>
      <c r="Q29" s="11">
        <f t="shared" si="3"/>
        <v>163807037</v>
      </c>
      <c r="R29" s="11">
        <f t="shared" si="4"/>
        <v>169311394</v>
      </c>
    </row>
    <row r="30" spans="1:18" ht="15.75">
      <c r="A30" s="9" t="s">
        <v>40</v>
      </c>
      <c r="B30" s="9"/>
      <c r="C30" s="10" t="s">
        <v>41</v>
      </c>
      <c r="D30" s="11">
        <v>193111721</v>
      </c>
      <c r="E30" s="11">
        <v>0</v>
      </c>
      <c r="F30" s="11">
        <v>5592557</v>
      </c>
      <c r="G30" s="11">
        <v>0</v>
      </c>
      <c r="H30" s="12">
        <f t="shared" si="0"/>
        <v>5592557</v>
      </c>
      <c r="I30" s="11">
        <f t="shared" si="1"/>
        <v>187519164</v>
      </c>
      <c r="J30" s="11">
        <v>202231990</v>
      </c>
      <c r="K30" s="11">
        <v>0</v>
      </c>
      <c r="L30" s="11">
        <v>5592557</v>
      </c>
      <c r="M30" s="11">
        <v>0</v>
      </c>
      <c r="N30" s="11">
        <v>2510559</v>
      </c>
      <c r="O30" s="12">
        <f t="shared" si="2"/>
        <v>8103116</v>
      </c>
      <c r="P30" s="12">
        <v>11963095</v>
      </c>
      <c r="Q30" s="11">
        <f t="shared" si="3"/>
        <v>182165779</v>
      </c>
      <c r="R30" s="11">
        <f t="shared" si="4"/>
        <v>194128874</v>
      </c>
    </row>
    <row r="31" spans="1:18" ht="15.75">
      <c r="A31" s="9" t="s">
        <v>42</v>
      </c>
      <c r="B31" s="9"/>
      <c r="C31" s="10" t="s">
        <v>43</v>
      </c>
      <c r="D31" s="11">
        <v>151534261</v>
      </c>
      <c r="E31" s="11">
        <v>0</v>
      </c>
      <c r="F31" s="11">
        <v>4761201</v>
      </c>
      <c r="G31" s="11">
        <v>0</v>
      </c>
      <c r="H31" s="12">
        <f t="shared" si="0"/>
        <v>4761201</v>
      </c>
      <c r="I31" s="11">
        <f t="shared" si="1"/>
        <v>146773060</v>
      </c>
      <c r="J31" s="11">
        <v>153362312</v>
      </c>
      <c r="K31" s="11">
        <v>0</v>
      </c>
      <c r="L31" s="11">
        <v>4761201</v>
      </c>
      <c r="M31" s="11">
        <v>0</v>
      </c>
      <c r="N31" s="11">
        <v>1225171</v>
      </c>
      <c r="O31" s="12">
        <f t="shared" si="2"/>
        <v>5986372</v>
      </c>
      <c r="P31" s="12">
        <v>5741337</v>
      </c>
      <c r="Q31" s="11">
        <f t="shared" si="3"/>
        <v>141634603</v>
      </c>
      <c r="R31" s="11">
        <f t="shared" si="4"/>
        <v>147375940</v>
      </c>
    </row>
    <row r="32" spans="1:18" ht="15.75">
      <c r="A32" s="9" t="s">
        <v>44</v>
      </c>
      <c r="B32" s="9"/>
      <c r="C32" s="10" t="s">
        <v>45</v>
      </c>
      <c r="D32" s="11">
        <v>148755796</v>
      </c>
      <c r="E32" s="11">
        <v>0</v>
      </c>
      <c r="F32" s="11">
        <v>9744971</v>
      </c>
      <c r="G32" s="11">
        <v>0</v>
      </c>
      <c r="H32" s="12">
        <f t="shared" si="0"/>
        <v>9744971</v>
      </c>
      <c r="I32" s="11">
        <f t="shared" si="1"/>
        <v>139010825</v>
      </c>
      <c r="J32" s="11">
        <v>155426830</v>
      </c>
      <c r="K32" s="11">
        <v>0</v>
      </c>
      <c r="L32" s="11">
        <v>9744971</v>
      </c>
      <c r="M32" s="11">
        <v>0</v>
      </c>
      <c r="N32" s="11">
        <v>57590</v>
      </c>
      <c r="O32" s="12">
        <f t="shared" si="2"/>
        <v>9802561</v>
      </c>
      <c r="P32" s="12">
        <v>11358323</v>
      </c>
      <c r="Q32" s="11">
        <f t="shared" si="3"/>
        <v>134265946</v>
      </c>
      <c r="R32" s="11">
        <f t="shared" si="4"/>
        <v>145624269</v>
      </c>
    </row>
    <row r="33" spans="1:18" ht="15.75">
      <c r="A33" s="9" t="s">
        <v>46</v>
      </c>
      <c r="B33" s="9"/>
      <c r="C33" s="10" t="s">
        <v>47</v>
      </c>
      <c r="D33" s="11">
        <v>140444591</v>
      </c>
      <c r="E33" s="11">
        <v>0</v>
      </c>
      <c r="F33" s="11">
        <v>2477325</v>
      </c>
      <c r="G33" s="11">
        <v>0</v>
      </c>
      <c r="H33" s="12">
        <f t="shared" si="0"/>
        <v>2477325</v>
      </c>
      <c r="I33" s="11">
        <f t="shared" si="1"/>
        <v>137967266</v>
      </c>
      <c r="J33" s="11">
        <v>143132524</v>
      </c>
      <c r="K33" s="11">
        <v>0</v>
      </c>
      <c r="L33" s="11">
        <v>2477325</v>
      </c>
      <c r="M33" s="11">
        <v>0</v>
      </c>
      <c r="N33" s="11">
        <v>0</v>
      </c>
      <c r="O33" s="12">
        <f t="shared" si="2"/>
        <v>2477325</v>
      </c>
      <c r="P33" s="12">
        <v>6604387</v>
      </c>
      <c r="Q33" s="11">
        <f t="shared" si="3"/>
        <v>134050812</v>
      </c>
      <c r="R33" s="11">
        <f t="shared" si="4"/>
        <v>140655199</v>
      </c>
    </row>
    <row r="34" spans="1:18" ht="15.75">
      <c r="A34" s="9" t="s">
        <v>48</v>
      </c>
      <c r="B34" s="9"/>
      <c r="C34" s="10" t="s">
        <v>49</v>
      </c>
      <c r="D34" s="11">
        <v>157280861</v>
      </c>
      <c r="E34" s="11">
        <v>0</v>
      </c>
      <c r="F34" s="11">
        <v>5105787</v>
      </c>
      <c r="G34" s="11">
        <v>0</v>
      </c>
      <c r="H34" s="12">
        <f t="shared" si="0"/>
        <v>5105787</v>
      </c>
      <c r="I34" s="11">
        <f t="shared" si="1"/>
        <v>152175074</v>
      </c>
      <c r="J34" s="11">
        <v>160750376</v>
      </c>
      <c r="K34" s="11">
        <v>0</v>
      </c>
      <c r="L34" s="11">
        <v>5105787</v>
      </c>
      <c r="M34" s="11">
        <v>0</v>
      </c>
      <c r="N34" s="11">
        <v>0</v>
      </c>
      <c r="O34" s="12">
        <f t="shared" si="2"/>
        <v>5105787</v>
      </c>
      <c r="P34" s="12">
        <v>8239558</v>
      </c>
      <c r="Q34" s="11">
        <f t="shared" si="3"/>
        <v>147405031</v>
      </c>
      <c r="R34" s="11">
        <f t="shared" si="4"/>
        <v>155644589</v>
      </c>
    </row>
    <row r="35" spans="1:18" ht="15.75">
      <c r="A35" s="9" t="s">
        <v>50</v>
      </c>
      <c r="B35" s="9"/>
      <c r="C35" s="10" t="s">
        <v>51</v>
      </c>
      <c r="D35" s="11">
        <v>169121997</v>
      </c>
      <c r="E35" s="11">
        <v>0</v>
      </c>
      <c r="F35" s="11">
        <v>14715958</v>
      </c>
      <c r="G35" s="11">
        <v>0</v>
      </c>
      <c r="H35" s="12">
        <f t="shared" si="0"/>
        <v>14715958</v>
      </c>
      <c r="I35" s="11">
        <f t="shared" si="1"/>
        <v>154406039</v>
      </c>
      <c r="J35" s="11">
        <v>177281600</v>
      </c>
      <c r="K35" s="11">
        <v>0</v>
      </c>
      <c r="L35" s="11">
        <v>14715958</v>
      </c>
      <c r="M35" s="11">
        <v>0</v>
      </c>
      <c r="N35" s="11">
        <v>1532859</v>
      </c>
      <c r="O35" s="12">
        <f t="shared" si="2"/>
        <v>16248817</v>
      </c>
      <c r="P35" s="12">
        <v>9991866</v>
      </c>
      <c r="Q35" s="11">
        <f t="shared" si="3"/>
        <v>151040917</v>
      </c>
      <c r="R35" s="11">
        <f t="shared" si="4"/>
        <v>161032783</v>
      </c>
    </row>
    <row r="36" spans="1:18" ht="15.75">
      <c r="A36" s="9" t="s">
        <v>52</v>
      </c>
      <c r="B36" s="9"/>
      <c r="C36" s="10" t="s">
        <v>53</v>
      </c>
      <c r="D36" s="11">
        <v>155384206</v>
      </c>
      <c r="E36" s="11">
        <v>0</v>
      </c>
      <c r="F36" s="11">
        <v>8368758</v>
      </c>
      <c r="G36" s="11">
        <v>0</v>
      </c>
      <c r="H36" s="12">
        <f t="shared" si="0"/>
        <v>8368758</v>
      </c>
      <c r="I36" s="11">
        <f t="shared" si="1"/>
        <v>147015448</v>
      </c>
      <c r="J36" s="11">
        <v>162110547</v>
      </c>
      <c r="K36" s="11">
        <v>0</v>
      </c>
      <c r="L36" s="11">
        <v>8368758</v>
      </c>
      <c r="M36" s="11">
        <v>0</v>
      </c>
      <c r="N36" s="11">
        <v>2653570</v>
      </c>
      <c r="O36" s="12">
        <f t="shared" si="2"/>
        <v>11022328</v>
      </c>
      <c r="P36" s="12">
        <v>7207953</v>
      </c>
      <c r="Q36" s="11">
        <f t="shared" si="3"/>
        <v>143880266</v>
      </c>
      <c r="R36" s="11">
        <f t="shared" si="4"/>
        <v>151088219</v>
      </c>
    </row>
    <row r="37" spans="1:18" ht="27.75" customHeight="1">
      <c r="A37" s="9" t="s">
        <v>54</v>
      </c>
      <c r="B37" s="9"/>
      <c r="C37" s="10" t="s">
        <v>55</v>
      </c>
      <c r="D37" s="11">
        <v>112960369</v>
      </c>
      <c r="E37" s="11">
        <v>0</v>
      </c>
      <c r="F37" s="11">
        <v>4023261</v>
      </c>
      <c r="G37" s="11">
        <v>0</v>
      </c>
      <c r="H37" s="12">
        <f t="shared" si="0"/>
        <v>4023261</v>
      </c>
      <c r="I37" s="11">
        <f t="shared" si="1"/>
        <v>108937108</v>
      </c>
      <c r="J37" s="11">
        <v>113796561</v>
      </c>
      <c r="K37" s="11">
        <v>0</v>
      </c>
      <c r="L37" s="11">
        <v>4023261</v>
      </c>
      <c r="M37" s="11">
        <v>0</v>
      </c>
      <c r="N37" s="11">
        <v>0</v>
      </c>
      <c r="O37" s="12">
        <f t="shared" si="2"/>
        <v>4023261</v>
      </c>
      <c r="P37" s="12">
        <v>4075948</v>
      </c>
      <c r="Q37" s="11">
        <f t="shared" si="3"/>
        <v>105697352</v>
      </c>
      <c r="R37" s="11">
        <f t="shared" si="4"/>
        <v>109773300</v>
      </c>
    </row>
    <row r="38" spans="1:18" ht="15.75">
      <c r="A38" s="9" t="s">
        <v>56</v>
      </c>
      <c r="B38" s="9"/>
      <c r="C38" s="10" t="s">
        <v>57</v>
      </c>
      <c r="D38" s="11">
        <v>152897043</v>
      </c>
      <c r="E38" s="11">
        <v>0</v>
      </c>
      <c r="F38" s="11">
        <v>6358989</v>
      </c>
      <c r="G38" s="11">
        <v>0</v>
      </c>
      <c r="H38" s="12">
        <f t="shared" si="0"/>
        <v>6358989</v>
      </c>
      <c r="I38" s="11">
        <f t="shared" si="1"/>
        <v>146538054</v>
      </c>
      <c r="J38" s="11">
        <v>155799439</v>
      </c>
      <c r="K38" s="11">
        <v>0</v>
      </c>
      <c r="L38" s="11">
        <v>6358989</v>
      </c>
      <c r="M38" s="11">
        <v>0</v>
      </c>
      <c r="N38" s="11">
        <v>0</v>
      </c>
      <c r="O38" s="12">
        <f t="shared" si="2"/>
        <v>6358989</v>
      </c>
      <c r="P38" s="12">
        <v>7254955</v>
      </c>
      <c r="Q38" s="11">
        <f t="shared" si="3"/>
        <v>142185495</v>
      </c>
      <c r="R38" s="11">
        <f t="shared" si="4"/>
        <v>149440450</v>
      </c>
    </row>
    <row r="39" spans="1:18" ht="15.75">
      <c r="A39" s="9" t="s">
        <v>58</v>
      </c>
      <c r="B39" s="9"/>
      <c r="C39" s="10" t="s">
        <v>59</v>
      </c>
      <c r="D39" s="11">
        <v>179450576</v>
      </c>
      <c r="E39" s="11">
        <v>0</v>
      </c>
      <c r="F39" s="11">
        <v>9347733</v>
      </c>
      <c r="G39" s="11">
        <v>0</v>
      </c>
      <c r="H39" s="12">
        <f t="shared" si="0"/>
        <v>9347733</v>
      </c>
      <c r="I39" s="11">
        <f t="shared" si="1"/>
        <v>170102843</v>
      </c>
      <c r="J39" s="11">
        <v>184276139</v>
      </c>
      <c r="K39" s="11">
        <v>0</v>
      </c>
      <c r="L39" s="11">
        <v>9347733</v>
      </c>
      <c r="M39" s="11">
        <v>0</v>
      </c>
      <c r="N39" s="11">
        <v>2000000</v>
      </c>
      <c r="O39" s="12">
        <f t="shared" si="2"/>
        <v>11347733</v>
      </c>
      <c r="P39" s="12">
        <v>6861851</v>
      </c>
      <c r="Q39" s="11">
        <f t="shared" si="3"/>
        <v>166066555</v>
      </c>
      <c r="R39" s="11">
        <f t="shared" si="4"/>
        <v>172928406</v>
      </c>
    </row>
    <row r="40" spans="1:18" ht="15.75">
      <c r="A40" s="9" t="s">
        <v>60</v>
      </c>
      <c r="B40" s="9"/>
      <c r="C40" s="10" t="s">
        <v>61</v>
      </c>
      <c r="D40" s="11">
        <v>131571932</v>
      </c>
      <c r="E40" s="11">
        <v>0</v>
      </c>
      <c r="F40" s="11">
        <v>8300387</v>
      </c>
      <c r="G40" s="11">
        <v>0</v>
      </c>
      <c r="H40" s="12">
        <f t="shared" si="0"/>
        <v>8300387</v>
      </c>
      <c r="I40" s="11">
        <f t="shared" si="1"/>
        <v>123271545</v>
      </c>
      <c r="J40" s="11">
        <v>137706403</v>
      </c>
      <c r="K40" s="11">
        <v>0</v>
      </c>
      <c r="L40" s="11">
        <v>8300387</v>
      </c>
      <c r="M40" s="11">
        <v>0</v>
      </c>
      <c r="N40" s="11">
        <v>0</v>
      </c>
      <c r="O40" s="12">
        <f t="shared" si="2"/>
        <v>8300387</v>
      </c>
      <c r="P40" s="12">
        <v>9642623</v>
      </c>
      <c r="Q40" s="11">
        <f t="shared" si="3"/>
        <v>119763393</v>
      </c>
      <c r="R40" s="11">
        <f t="shared" si="4"/>
        <v>129406016</v>
      </c>
    </row>
    <row r="41" spans="1:18" ht="27" customHeight="1">
      <c r="A41" s="9" t="s">
        <v>62</v>
      </c>
      <c r="B41" s="9"/>
      <c r="C41" s="10" t="s">
        <v>63</v>
      </c>
      <c r="D41" s="11">
        <v>91002118</v>
      </c>
      <c r="E41" s="11">
        <v>0</v>
      </c>
      <c r="F41" s="11">
        <v>4319794</v>
      </c>
      <c r="G41" s="11">
        <v>0</v>
      </c>
      <c r="H41" s="12">
        <f t="shared" si="0"/>
        <v>4319794</v>
      </c>
      <c r="I41" s="11">
        <f t="shared" si="1"/>
        <v>86682324</v>
      </c>
      <c r="J41" s="11">
        <v>92081199</v>
      </c>
      <c r="K41" s="11">
        <v>0</v>
      </c>
      <c r="L41" s="11">
        <v>4319794</v>
      </c>
      <c r="M41" s="11">
        <v>0</v>
      </c>
      <c r="N41" s="11">
        <v>0</v>
      </c>
      <c r="O41" s="12">
        <f t="shared" si="2"/>
        <v>4319794</v>
      </c>
      <c r="P41" s="12">
        <v>3428174</v>
      </c>
      <c r="Q41" s="11">
        <f t="shared" si="3"/>
        <v>84333231</v>
      </c>
      <c r="R41" s="11">
        <f t="shared" si="4"/>
        <v>87761405</v>
      </c>
    </row>
    <row r="42" spans="1:18" ht="15.75">
      <c r="A42" s="9" t="s">
        <v>64</v>
      </c>
      <c r="B42" s="9"/>
      <c r="C42" s="10" t="s">
        <v>65</v>
      </c>
      <c r="D42" s="11">
        <v>141350846</v>
      </c>
      <c r="E42" s="11">
        <v>0</v>
      </c>
      <c r="F42" s="11">
        <v>6161114</v>
      </c>
      <c r="G42" s="11">
        <v>0</v>
      </c>
      <c r="H42" s="12">
        <f t="shared" si="0"/>
        <v>6161114</v>
      </c>
      <c r="I42" s="11">
        <f t="shared" si="1"/>
        <v>135189732</v>
      </c>
      <c r="J42" s="11">
        <v>142554571</v>
      </c>
      <c r="K42" s="11">
        <v>0</v>
      </c>
      <c r="L42" s="11">
        <v>6161114</v>
      </c>
      <c r="M42" s="11">
        <v>0</v>
      </c>
      <c r="N42" s="11">
        <v>0</v>
      </c>
      <c r="O42" s="12">
        <f t="shared" si="2"/>
        <v>6161114</v>
      </c>
      <c r="P42" s="12">
        <v>5488614</v>
      </c>
      <c r="Q42" s="11">
        <f t="shared" si="3"/>
        <v>130904843</v>
      </c>
      <c r="R42" s="11">
        <f t="shared" si="4"/>
        <v>136393457</v>
      </c>
    </row>
    <row r="43" spans="1:18" s="6" customFormat="1" ht="30" customHeight="1">
      <c r="A43" s="54" t="s">
        <v>66</v>
      </c>
      <c r="B43" s="54"/>
      <c r="C43" s="54"/>
      <c r="D43" s="14">
        <f aca="true" t="shared" si="5" ref="D43:I43">SUM(D10:D42)</f>
        <v>5717241644</v>
      </c>
      <c r="E43" s="14">
        <f t="shared" si="5"/>
        <v>0</v>
      </c>
      <c r="F43" s="14">
        <f t="shared" si="5"/>
        <v>238779990</v>
      </c>
      <c r="G43" s="14">
        <f t="shared" si="5"/>
        <v>0</v>
      </c>
      <c r="H43" s="14">
        <f t="shared" si="5"/>
        <v>238779990</v>
      </c>
      <c r="I43" s="14">
        <f t="shared" si="5"/>
        <v>5478461654</v>
      </c>
      <c r="J43" s="14">
        <f aca="true" t="shared" si="6" ref="J43:R43">SUM(J10:J42)</f>
        <v>5840694472</v>
      </c>
      <c r="K43" s="14">
        <f t="shared" si="6"/>
        <v>0</v>
      </c>
      <c r="L43" s="14">
        <f t="shared" si="6"/>
        <v>238779990</v>
      </c>
      <c r="M43" s="14">
        <f t="shared" si="6"/>
        <v>0</v>
      </c>
      <c r="N43" s="14">
        <f t="shared" si="6"/>
        <v>16245202</v>
      </c>
      <c r="O43" s="14">
        <f t="shared" si="6"/>
        <v>255025192</v>
      </c>
      <c r="P43" s="14">
        <f t="shared" si="6"/>
        <v>265086514</v>
      </c>
      <c r="Q43" s="14">
        <f t="shared" si="6"/>
        <v>5320582766</v>
      </c>
      <c r="R43" s="14">
        <f t="shared" si="6"/>
        <v>5585669280</v>
      </c>
    </row>
    <row r="44" spans="1:18" s="6" customFormat="1" ht="33" customHeight="1">
      <c r="A44" s="13" t="s">
        <v>67</v>
      </c>
      <c r="B44" s="13"/>
      <c r="C44" s="16" t="s">
        <v>68</v>
      </c>
      <c r="D44" s="14">
        <f aca="true" t="shared" si="7" ref="D44:I44">D45+D46</f>
        <v>671337341</v>
      </c>
      <c r="E44" s="14">
        <f t="shared" si="7"/>
        <v>0</v>
      </c>
      <c r="F44" s="14">
        <f t="shared" si="7"/>
        <v>99398491</v>
      </c>
      <c r="G44" s="14">
        <f t="shared" si="7"/>
        <v>0</v>
      </c>
      <c r="H44" s="14">
        <f t="shared" si="7"/>
        <v>99398491</v>
      </c>
      <c r="I44" s="14">
        <f t="shared" si="7"/>
        <v>571938850</v>
      </c>
      <c r="J44" s="14">
        <f aca="true" t="shared" si="8" ref="J44:R44">J45+J46</f>
        <v>999729905</v>
      </c>
      <c r="K44" s="14">
        <f t="shared" si="8"/>
        <v>0</v>
      </c>
      <c r="L44" s="14">
        <f t="shared" si="8"/>
        <v>99398491</v>
      </c>
      <c r="M44" s="14">
        <f t="shared" si="8"/>
        <v>0</v>
      </c>
      <c r="N44" s="14">
        <f t="shared" si="8"/>
        <v>179051410</v>
      </c>
      <c r="O44" s="14">
        <f t="shared" si="8"/>
        <v>278449901</v>
      </c>
      <c r="P44" s="14">
        <f t="shared" si="8"/>
        <v>127624498</v>
      </c>
      <c r="Q44" s="14">
        <f t="shared" si="8"/>
        <v>593655506</v>
      </c>
      <c r="R44" s="14">
        <f t="shared" si="8"/>
        <v>721280004</v>
      </c>
    </row>
    <row r="45" spans="1:18" s="34" customFormat="1" ht="45">
      <c r="A45" s="33"/>
      <c r="B45" s="17" t="s">
        <v>116</v>
      </c>
      <c r="C45" s="18" t="s">
        <v>69</v>
      </c>
      <c r="D45" s="19">
        <v>444187303</v>
      </c>
      <c r="E45" s="19">
        <v>0</v>
      </c>
      <c r="F45" s="19">
        <v>65268928</v>
      </c>
      <c r="G45" s="19">
        <v>0</v>
      </c>
      <c r="H45" s="19">
        <f t="shared" si="0"/>
        <v>65268928</v>
      </c>
      <c r="I45" s="19">
        <f t="shared" si="1"/>
        <v>378918375</v>
      </c>
      <c r="J45" s="19">
        <v>638998750</v>
      </c>
      <c r="K45" s="19">
        <v>0</v>
      </c>
      <c r="L45" s="19">
        <v>65268928</v>
      </c>
      <c r="M45" s="19">
        <v>0</v>
      </c>
      <c r="N45" s="19">
        <v>92000000</v>
      </c>
      <c r="O45" s="12">
        <f t="shared" si="2"/>
        <v>157268928</v>
      </c>
      <c r="P45" s="19">
        <v>89751400</v>
      </c>
      <c r="Q45" s="36">
        <f>J45-O45-P45</f>
        <v>391978422</v>
      </c>
      <c r="R45" s="36">
        <f t="shared" si="4"/>
        <v>481729822</v>
      </c>
    </row>
    <row r="46" spans="1:18" s="34" customFormat="1" ht="15">
      <c r="A46" s="33"/>
      <c r="B46" s="17" t="s">
        <v>117</v>
      </c>
      <c r="C46" s="18" t="s">
        <v>70</v>
      </c>
      <c r="D46" s="19">
        <v>227150038</v>
      </c>
      <c r="E46" s="19">
        <v>0</v>
      </c>
      <c r="F46" s="19">
        <v>34129563</v>
      </c>
      <c r="G46" s="19">
        <v>0</v>
      </c>
      <c r="H46" s="19">
        <f t="shared" si="0"/>
        <v>34129563</v>
      </c>
      <c r="I46" s="19">
        <f>D46-H46</f>
        <v>193020475</v>
      </c>
      <c r="J46" s="19">
        <v>360731155</v>
      </c>
      <c r="K46" s="19">
        <v>0</v>
      </c>
      <c r="L46" s="19">
        <v>34129563</v>
      </c>
      <c r="M46" s="19">
        <v>0</v>
      </c>
      <c r="N46" s="19">
        <v>87051410</v>
      </c>
      <c r="O46" s="12">
        <f t="shared" si="2"/>
        <v>121180973</v>
      </c>
      <c r="P46" s="19">
        <v>37873098</v>
      </c>
      <c r="Q46" s="36">
        <f>J46-O46-P46</f>
        <v>201677084</v>
      </c>
      <c r="R46" s="36">
        <f t="shared" si="4"/>
        <v>239550182</v>
      </c>
    </row>
    <row r="47" spans="1:18" s="3" customFormat="1" ht="30">
      <c r="A47" s="15" t="s">
        <v>71</v>
      </c>
      <c r="B47" s="15"/>
      <c r="C47" s="20" t="s">
        <v>72</v>
      </c>
      <c r="D47" s="12">
        <v>446876035</v>
      </c>
      <c r="E47" s="12">
        <v>0</v>
      </c>
      <c r="F47" s="12">
        <v>13403139</v>
      </c>
      <c r="G47" s="12">
        <v>0</v>
      </c>
      <c r="H47" s="12">
        <f t="shared" si="0"/>
        <v>13403139</v>
      </c>
      <c r="I47" s="12">
        <f t="shared" si="1"/>
        <v>433472896</v>
      </c>
      <c r="J47" s="12">
        <v>539163245</v>
      </c>
      <c r="K47" s="12">
        <v>0</v>
      </c>
      <c r="L47" s="12">
        <v>13403139</v>
      </c>
      <c r="M47" s="12">
        <v>0</v>
      </c>
      <c r="N47" s="12">
        <f>3342690+1426000</f>
        <v>4768690</v>
      </c>
      <c r="O47" s="12">
        <f t="shared" si="2"/>
        <v>18171829</v>
      </c>
      <c r="P47" s="12">
        <v>30883113</v>
      </c>
      <c r="Q47" s="11">
        <f>J47-O47-P47</f>
        <v>490108303</v>
      </c>
      <c r="R47" s="11">
        <f t="shared" si="4"/>
        <v>520991416</v>
      </c>
    </row>
    <row r="48" spans="1:18" ht="30">
      <c r="A48" s="15" t="s">
        <v>73</v>
      </c>
      <c r="B48" s="15"/>
      <c r="C48" s="20" t="s">
        <v>74</v>
      </c>
      <c r="D48" s="11">
        <v>267960612</v>
      </c>
      <c r="E48" s="11">
        <v>0</v>
      </c>
      <c r="F48" s="11">
        <v>23169420</v>
      </c>
      <c r="G48" s="11">
        <v>0</v>
      </c>
      <c r="H48" s="12">
        <f t="shared" si="0"/>
        <v>23169420</v>
      </c>
      <c r="I48" s="11">
        <f t="shared" si="1"/>
        <v>244791192</v>
      </c>
      <c r="J48" s="11">
        <v>343300510</v>
      </c>
      <c r="K48" s="11">
        <v>0</v>
      </c>
      <c r="L48" s="11">
        <v>23169420</v>
      </c>
      <c r="M48" s="11">
        <v>0</v>
      </c>
      <c r="N48" s="11">
        <v>15083652</v>
      </c>
      <c r="O48" s="12">
        <f t="shared" si="2"/>
        <v>38253072</v>
      </c>
      <c r="P48" s="12">
        <v>54230269</v>
      </c>
      <c r="Q48" s="11">
        <f>J48-O48-P48</f>
        <v>250817169</v>
      </c>
      <c r="R48" s="11">
        <f t="shared" si="4"/>
        <v>305047438</v>
      </c>
    </row>
    <row r="49" spans="1:18" s="6" customFormat="1" ht="33" customHeight="1">
      <c r="A49" s="50" t="s">
        <v>75</v>
      </c>
      <c r="B49" s="50"/>
      <c r="C49" s="50"/>
      <c r="D49" s="14">
        <f aca="true" t="shared" si="9" ref="D49:I49">D47+D48</f>
        <v>714836647</v>
      </c>
      <c r="E49" s="14">
        <f t="shared" si="9"/>
        <v>0</v>
      </c>
      <c r="F49" s="14">
        <f t="shared" si="9"/>
        <v>36572559</v>
      </c>
      <c r="G49" s="14">
        <f t="shared" si="9"/>
        <v>0</v>
      </c>
      <c r="H49" s="14">
        <f t="shared" si="9"/>
        <v>36572559</v>
      </c>
      <c r="I49" s="14">
        <f t="shared" si="9"/>
        <v>678264088</v>
      </c>
      <c r="J49" s="14">
        <f aca="true" t="shared" si="10" ref="J49:R49">J47+J48</f>
        <v>882463755</v>
      </c>
      <c r="K49" s="14">
        <f t="shared" si="10"/>
        <v>0</v>
      </c>
      <c r="L49" s="14">
        <f t="shared" si="10"/>
        <v>36572559</v>
      </c>
      <c r="M49" s="14">
        <f t="shared" si="10"/>
        <v>0</v>
      </c>
      <c r="N49" s="14">
        <f t="shared" si="10"/>
        <v>19852342</v>
      </c>
      <c r="O49" s="14">
        <f t="shared" si="10"/>
        <v>56424901</v>
      </c>
      <c r="P49" s="14">
        <f t="shared" si="10"/>
        <v>85113382</v>
      </c>
      <c r="Q49" s="14">
        <f t="shared" si="10"/>
        <v>740925472</v>
      </c>
      <c r="R49" s="14">
        <f t="shared" si="10"/>
        <v>826038854</v>
      </c>
    </row>
    <row r="50" spans="1:18" ht="15.75">
      <c r="A50" s="15" t="s">
        <v>76</v>
      </c>
      <c r="B50" s="15"/>
      <c r="C50" s="21" t="s">
        <v>77</v>
      </c>
      <c r="D50" s="11">
        <v>1178546396</v>
      </c>
      <c r="E50" s="11">
        <v>0</v>
      </c>
      <c r="F50" s="11">
        <v>190890000</v>
      </c>
      <c r="G50" s="11">
        <v>0</v>
      </c>
      <c r="H50" s="12">
        <f t="shared" si="0"/>
        <v>190890000</v>
      </c>
      <c r="I50" s="11">
        <f t="shared" si="1"/>
        <v>987656396</v>
      </c>
      <c r="J50" s="11">
        <v>1377942597</v>
      </c>
      <c r="K50" s="11">
        <v>0</v>
      </c>
      <c r="L50" s="11">
        <v>190890000</v>
      </c>
      <c r="M50" s="11">
        <v>0</v>
      </c>
      <c r="N50" s="11">
        <f>24371186+102716632</f>
        <v>127087818</v>
      </c>
      <c r="O50" s="12">
        <f t="shared" si="2"/>
        <v>317977818</v>
      </c>
      <c r="P50" s="12">
        <v>47780828</v>
      </c>
      <c r="Q50" s="11">
        <f>J50-O50-P50</f>
        <v>1012183951</v>
      </c>
      <c r="R50" s="11">
        <f t="shared" si="4"/>
        <v>1059964779</v>
      </c>
    </row>
    <row r="51" spans="1:18" ht="15.75">
      <c r="A51" s="15" t="s">
        <v>78</v>
      </c>
      <c r="B51" s="15"/>
      <c r="C51" s="21" t="s">
        <v>79</v>
      </c>
      <c r="D51" s="11">
        <v>182339988</v>
      </c>
      <c r="E51" s="11">
        <v>0</v>
      </c>
      <c r="F51" s="11">
        <v>47445745</v>
      </c>
      <c r="G51" s="11">
        <v>0</v>
      </c>
      <c r="H51" s="12">
        <f t="shared" si="0"/>
        <v>47445745</v>
      </c>
      <c r="I51" s="11">
        <f t="shared" si="1"/>
        <v>134894243</v>
      </c>
      <c r="J51" s="11">
        <v>211978846</v>
      </c>
      <c r="K51" s="11">
        <v>0</v>
      </c>
      <c r="L51" s="11">
        <v>47445745</v>
      </c>
      <c r="M51" s="11">
        <v>0</v>
      </c>
      <c r="N51" s="11">
        <f>459468+13540000</f>
        <v>13999468</v>
      </c>
      <c r="O51" s="12">
        <f t="shared" si="2"/>
        <v>61445213</v>
      </c>
      <c r="P51" s="12">
        <v>12115843</v>
      </c>
      <c r="Q51" s="11">
        <f>J51-O51-P51</f>
        <v>138417790</v>
      </c>
      <c r="R51" s="11">
        <f t="shared" si="4"/>
        <v>150533633</v>
      </c>
    </row>
    <row r="52" spans="1:18" s="6" customFormat="1" ht="24.75" customHeight="1">
      <c r="A52" s="54" t="s">
        <v>80</v>
      </c>
      <c r="B52" s="54"/>
      <c r="C52" s="54"/>
      <c r="D52" s="14">
        <f aca="true" t="shared" si="11" ref="D52:I52">D50+D51</f>
        <v>1360886384</v>
      </c>
      <c r="E52" s="14">
        <f t="shared" si="11"/>
        <v>0</v>
      </c>
      <c r="F52" s="14">
        <f t="shared" si="11"/>
        <v>238335745</v>
      </c>
      <c r="G52" s="14">
        <f t="shared" si="11"/>
        <v>0</v>
      </c>
      <c r="H52" s="14">
        <f t="shared" si="11"/>
        <v>238335745</v>
      </c>
      <c r="I52" s="14">
        <f t="shared" si="11"/>
        <v>1122550639</v>
      </c>
      <c r="J52" s="14">
        <f aca="true" t="shared" si="12" ref="J52:R52">J50+J51</f>
        <v>1589921443</v>
      </c>
      <c r="K52" s="14">
        <f t="shared" si="12"/>
        <v>0</v>
      </c>
      <c r="L52" s="14">
        <f t="shared" si="12"/>
        <v>238335745</v>
      </c>
      <c r="M52" s="14">
        <f t="shared" si="12"/>
        <v>0</v>
      </c>
      <c r="N52" s="14">
        <f t="shared" si="12"/>
        <v>141087286</v>
      </c>
      <c r="O52" s="14">
        <f t="shared" si="12"/>
        <v>379423031</v>
      </c>
      <c r="P52" s="14">
        <f t="shared" si="12"/>
        <v>59896671</v>
      </c>
      <c r="Q52" s="14">
        <f t="shared" si="12"/>
        <v>1150601741</v>
      </c>
      <c r="R52" s="14">
        <f t="shared" si="12"/>
        <v>1210498412</v>
      </c>
    </row>
    <row r="53" spans="1:18" s="6" customFormat="1" ht="15.75">
      <c r="A53" s="13" t="s">
        <v>81</v>
      </c>
      <c r="B53" s="13"/>
      <c r="C53" s="22" t="s">
        <v>125</v>
      </c>
      <c r="D53" s="14">
        <v>1491906700</v>
      </c>
      <c r="E53" s="14">
        <v>0</v>
      </c>
      <c r="F53" s="14">
        <v>936056919</v>
      </c>
      <c r="G53" s="14">
        <v>0</v>
      </c>
      <c r="H53" s="14">
        <f t="shared" si="0"/>
        <v>936056919</v>
      </c>
      <c r="I53" s="14">
        <f t="shared" si="1"/>
        <v>555849781</v>
      </c>
      <c r="J53" s="14">
        <v>2109266900</v>
      </c>
      <c r="K53" s="14">
        <v>0</v>
      </c>
      <c r="L53" s="14">
        <v>936056919</v>
      </c>
      <c r="M53" s="14">
        <v>0</v>
      </c>
      <c r="N53" s="14">
        <f>18840474+2400000</f>
        <v>21240474</v>
      </c>
      <c r="O53" s="12">
        <f t="shared" si="2"/>
        <v>957297393</v>
      </c>
      <c r="P53" s="14">
        <v>551475563</v>
      </c>
      <c r="Q53" s="32">
        <f aca="true" t="shared" si="13" ref="Q53:Q60">J53-O53-P53</f>
        <v>600493944</v>
      </c>
      <c r="R53" s="32">
        <f t="shared" si="4"/>
        <v>1151969507</v>
      </c>
    </row>
    <row r="54" spans="1:18" s="6" customFormat="1" ht="31.5">
      <c r="A54" s="13" t="s">
        <v>82</v>
      </c>
      <c r="B54" s="13"/>
      <c r="C54" s="23" t="s">
        <v>83</v>
      </c>
      <c r="D54" s="14">
        <v>1200949716</v>
      </c>
      <c r="E54" s="32">
        <v>0</v>
      </c>
      <c r="F54" s="32">
        <v>717863018</v>
      </c>
      <c r="G54" s="32">
        <v>0</v>
      </c>
      <c r="H54" s="14">
        <f t="shared" si="0"/>
        <v>717863018</v>
      </c>
      <c r="I54" s="14">
        <f t="shared" si="1"/>
        <v>483086698</v>
      </c>
      <c r="J54" s="14">
        <v>1275590573</v>
      </c>
      <c r="K54" s="32">
        <v>25224000</v>
      </c>
      <c r="L54" s="32">
        <v>717863018</v>
      </c>
      <c r="M54" s="32">
        <v>0</v>
      </c>
      <c r="N54" s="32">
        <v>0</v>
      </c>
      <c r="O54" s="14">
        <f t="shared" si="2"/>
        <v>743087018</v>
      </c>
      <c r="P54" s="14">
        <v>48278640</v>
      </c>
      <c r="Q54" s="32">
        <f t="shared" si="13"/>
        <v>484224915</v>
      </c>
      <c r="R54" s="32">
        <f t="shared" si="4"/>
        <v>532503555</v>
      </c>
    </row>
    <row r="55" spans="1:18" ht="45">
      <c r="A55" s="15" t="s">
        <v>84</v>
      </c>
      <c r="B55" s="15"/>
      <c r="C55" s="24" t="s">
        <v>118</v>
      </c>
      <c r="D55" s="11">
        <v>3129519762</v>
      </c>
      <c r="E55" s="11">
        <v>0</v>
      </c>
      <c r="F55" s="11">
        <v>932588185</v>
      </c>
      <c r="G55" s="11">
        <v>0</v>
      </c>
      <c r="H55" s="14">
        <f t="shared" si="0"/>
        <v>932588185</v>
      </c>
      <c r="I55" s="11">
        <f t="shared" si="1"/>
        <v>2196931577</v>
      </c>
      <c r="J55" s="11">
        <v>3345385805</v>
      </c>
      <c r="K55" s="11">
        <v>0</v>
      </c>
      <c r="L55" s="11">
        <v>932588185</v>
      </c>
      <c r="M55" s="11">
        <v>0</v>
      </c>
      <c r="N55" s="11">
        <v>4726432</v>
      </c>
      <c r="O55" s="12">
        <f t="shared" si="2"/>
        <v>937314617</v>
      </c>
      <c r="P55" s="12">
        <v>28188366</v>
      </c>
      <c r="Q55" s="11">
        <f t="shared" si="13"/>
        <v>2379882822</v>
      </c>
      <c r="R55" s="11">
        <f t="shared" si="4"/>
        <v>2408071188</v>
      </c>
    </row>
    <row r="56" spans="1:18" ht="15.75">
      <c r="A56" s="15" t="s">
        <v>85</v>
      </c>
      <c r="B56" s="15"/>
      <c r="C56" s="25" t="s">
        <v>86</v>
      </c>
      <c r="D56" s="11">
        <v>758786666</v>
      </c>
      <c r="E56" s="11">
        <v>0</v>
      </c>
      <c r="F56" s="11">
        <v>258451812</v>
      </c>
      <c r="G56" s="11">
        <v>0</v>
      </c>
      <c r="H56" s="14">
        <f t="shared" si="0"/>
        <v>258451812</v>
      </c>
      <c r="I56" s="11">
        <f t="shared" si="1"/>
        <v>500334854</v>
      </c>
      <c r="J56" s="11">
        <v>839167981</v>
      </c>
      <c r="K56" s="11">
        <v>0</v>
      </c>
      <c r="L56" s="11">
        <v>258451812</v>
      </c>
      <c r="M56" s="11">
        <v>0</v>
      </c>
      <c r="N56" s="11">
        <f>1029188+0</f>
        <v>1029188</v>
      </c>
      <c r="O56" s="12">
        <f t="shared" si="2"/>
        <v>259481000</v>
      </c>
      <c r="P56" s="12">
        <v>33348373</v>
      </c>
      <c r="Q56" s="11">
        <f t="shared" si="13"/>
        <v>546338608</v>
      </c>
      <c r="R56" s="11">
        <f t="shared" si="4"/>
        <v>579686981</v>
      </c>
    </row>
    <row r="57" spans="1:18" ht="30">
      <c r="A57" s="15" t="s">
        <v>87</v>
      </c>
      <c r="B57" s="15"/>
      <c r="C57" s="26" t="s">
        <v>88</v>
      </c>
      <c r="D57" s="11">
        <v>484105885</v>
      </c>
      <c r="E57" s="11">
        <v>0</v>
      </c>
      <c r="F57" s="11">
        <v>85328011</v>
      </c>
      <c r="G57" s="11">
        <v>0</v>
      </c>
      <c r="H57" s="14">
        <f t="shared" si="0"/>
        <v>85328011</v>
      </c>
      <c r="I57" s="11">
        <f t="shared" si="1"/>
        <v>398777874</v>
      </c>
      <c r="J57" s="11">
        <v>543784973</v>
      </c>
      <c r="K57" s="11">
        <v>0</v>
      </c>
      <c r="L57" s="11">
        <v>85328011</v>
      </c>
      <c r="M57" s="11">
        <v>0</v>
      </c>
      <c r="N57" s="11">
        <v>10766825</v>
      </c>
      <c r="O57" s="12">
        <f t="shared" si="2"/>
        <v>96094836</v>
      </c>
      <c r="P57" s="12">
        <v>9569491</v>
      </c>
      <c r="Q57" s="11">
        <f t="shared" si="13"/>
        <v>438120646</v>
      </c>
      <c r="R57" s="11">
        <f t="shared" si="4"/>
        <v>447690137</v>
      </c>
    </row>
    <row r="58" spans="1:18" ht="30">
      <c r="A58" s="15" t="s">
        <v>89</v>
      </c>
      <c r="B58" s="15"/>
      <c r="C58" s="27" t="s">
        <v>90</v>
      </c>
      <c r="D58" s="11">
        <v>1165489927</v>
      </c>
      <c r="E58" s="11">
        <v>0</v>
      </c>
      <c r="F58" s="11">
        <v>74462961</v>
      </c>
      <c r="G58" s="11">
        <v>0</v>
      </c>
      <c r="H58" s="14">
        <f t="shared" si="0"/>
        <v>74462961</v>
      </c>
      <c r="I58" s="11">
        <f t="shared" si="1"/>
        <v>1091026966</v>
      </c>
      <c r="J58" s="11">
        <v>1252900913</v>
      </c>
      <c r="K58" s="11">
        <v>0</v>
      </c>
      <c r="L58" s="11">
        <v>74462961</v>
      </c>
      <c r="M58" s="11">
        <v>0</v>
      </c>
      <c r="N58" s="11">
        <f>3140511+0</f>
        <v>3140511</v>
      </c>
      <c r="O58" s="12">
        <f t="shared" si="2"/>
        <v>77603472</v>
      </c>
      <c r="P58" s="12">
        <v>4149513</v>
      </c>
      <c r="Q58" s="11">
        <f t="shared" si="13"/>
        <v>1171147928</v>
      </c>
      <c r="R58" s="11">
        <f t="shared" si="4"/>
        <v>1175297441</v>
      </c>
    </row>
    <row r="59" spans="1:18" ht="30">
      <c r="A59" s="15" t="s">
        <v>91</v>
      </c>
      <c r="B59" s="15"/>
      <c r="C59" s="27" t="s">
        <v>92</v>
      </c>
      <c r="D59" s="11">
        <v>97526443</v>
      </c>
      <c r="E59" s="11">
        <v>0</v>
      </c>
      <c r="F59" s="11">
        <v>2552662</v>
      </c>
      <c r="G59" s="11">
        <v>0</v>
      </c>
      <c r="H59" s="14">
        <f t="shared" si="0"/>
        <v>2552662</v>
      </c>
      <c r="I59" s="11">
        <f t="shared" si="1"/>
        <v>94973781</v>
      </c>
      <c r="J59" s="11">
        <v>114878202</v>
      </c>
      <c r="K59" s="11">
        <v>0</v>
      </c>
      <c r="L59" s="11">
        <v>2552662</v>
      </c>
      <c r="M59" s="11">
        <v>0</v>
      </c>
      <c r="N59" s="11">
        <v>0</v>
      </c>
      <c r="O59" s="12">
        <f t="shared" si="2"/>
        <v>2552662</v>
      </c>
      <c r="P59" s="12">
        <v>3347953</v>
      </c>
      <c r="Q59" s="11">
        <f t="shared" si="13"/>
        <v>108977587</v>
      </c>
      <c r="R59" s="11">
        <f t="shared" si="4"/>
        <v>112325540</v>
      </c>
    </row>
    <row r="60" spans="1:22" ht="30">
      <c r="A60" s="15" t="s">
        <v>93</v>
      </c>
      <c r="B60" s="15"/>
      <c r="C60" s="27" t="s">
        <v>126</v>
      </c>
      <c r="D60" s="11">
        <v>360052906</v>
      </c>
      <c r="E60" s="11">
        <v>0</v>
      </c>
      <c r="F60" s="11">
        <v>0</v>
      </c>
      <c r="G60" s="11">
        <v>0</v>
      </c>
      <c r="H60" s="14">
        <f t="shared" si="0"/>
        <v>0</v>
      </c>
      <c r="I60" s="11">
        <f t="shared" si="1"/>
        <v>360052906</v>
      </c>
      <c r="J60" s="11">
        <v>402716885</v>
      </c>
      <c r="K60" s="11">
        <v>0</v>
      </c>
      <c r="L60" s="11">
        <v>0</v>
      </c>
      <c r="M60" s="11">
        <v>0</v>
      </c>
      <c r="N60" s="11">
        <v>351732</v>
      </c>
      <c r="O60" s="12">
        <f t="shared" si="2"/>
        <v>351732</v>
      </c>
      <c r="P60" s="12">
        <v>3636555</v>
      </c>
      <c r="Q60" s="11">
        <f t="shared" si="13"/>
        <v>398728598</v>
      </c>
      <c r="R60" s="11">
        <f t="shared" si="4"/>
        <v>402365153</v>
      </c>
      <c r="V60" s="1" t="s">
        <v>144</v>
      </c>
    </row>
    <row r="61" spans="1:18" s="6" customFormat="1" ht="33" customHeight="1">
      <c r="A61" s="50" t="s">
        <v>94</v>
      </c>
      <c r="B61" s="50"/>
      <c r="C61" s="50"/>
      <c r="D61" s="14">
        <f aca="true" t="shared" si="14" ref="D61:I61">SUM(D55:D60)</f>
        <v>5995481589</v>
      </c>
      <c r="E61" s="14">
        <f t="shared" si="14"/>
        <v>0</v>
      </c>
      <c r="F61" s="14">
        <f t="shared" si="14"/>
        <v>1353383631</v>
      </c>
      <c r="G61" s="14">
        <f t="shared" si="14"/>
        <v>0</v>
      </c>
      <c r="H61" s="14">
        <f t="shared" si="14"/>
        <v>1353383631</v>
      </c>
      <c r="I61" s="14">
        <f t="shared" si="14"/>
        <v>4642097958</v>
      </c>
      <c r="J61" s="14">
        <f aca="true" t="shared" si="15" ref="J61:R61">SUM(J55:J60)</f>
        <v>6498834759</v>
      </c>
      <c r="K61" s="14">
        <f t="shared" si="15"/>
        <v>0</v>
      </c>
      <c r="L61" s="14">
        <f t="shared" si="15"/>
        <v>1353383631</v>
      </c>
      <c r="M61" s="14">
        <f t="shared" si="15"/>
        <v>0</v>
      </c>
      <c r="N61" s="14">
        <f t="shared" si="15"/>
        <v>20014688</v>
      </c>
      <c r="O61" s="14">
        <f t="shared" si="15"/>
        <v>1373398319</v>
      </c>
      <c r="P61" s="14">
        <f t="shared" si="15"/>
        <v>82240251</v>
      </c>
      <c r="Q61" s="14">
        <f t="shared" si="15"/>
        <v>5043196189</v>
      </c>
      <c r="R61" s="14">
        <f t="shared" si="15"/>
        <v>5125436440</v>
      </c>
    </row>
    <row r="62" spans="1:18" s="6" customFormat="1" ht="18.75" customHeight="1">
      <c r="A62" s="54" t="s">
        <v>95</v>
      </c>
      <c r="B62" s="54"/>
      <c r="C62" s="54"/>
      <c r="D62" s="14">
        <f aca="true" t="shared" si="16" ref="D62:I62">D61+D54+D53+D52+D49+D44+D43</f>
        <v>17152640021</v>
      </c>
      <c r="E62" s="14">
        <f t="shared" si="16"/>
        <v>0</v>
      </c>
      <c r="F62" s="14">
        <f t="shared" si="16"/>
        <v>3620390353</v>
      </c>
      <c r="G62" s="14">
        <f t="shared" si="16"/>
        <v>0</v>
      </c>
      <c r="H62" s="14">
        <f t="shared" si="16"/>
        <v>3620390353</v>
      </c>
      <c r="I62" s="14">
        <f t="shared" si="16"/>
        <v>13532249668</v>
      </c>
      <c r="J62" s="14">
        <f aca="true" t="shared" si="17" ref="J62:R62">J61+J54+J53+J52+J49+J44+J43</f>
        <v>19196501807</v>
      </c>
      <c r="K62" s="14">
        <f t="shared" si="17"/>
        <v>25224000</v>
      </c>
      <c r="L62" s="14">
        <f t="shared" si="17"/>
        <v>3620390353</v>
      </c>
      <c r="M62" s="14">
        <f t="shared" si="17"/>
        <v>0</v>
      </c>
      <c r="N62" s="14">
        <f t="shared" si="17"/>
        <v>397491402</v>
      </c>
      <c r="O62" s="14">
        <f t="shared" si="17"/>
        <v>4043105755</v>
      </c>
      <c r="P62" s="14">
        <f t="shared" si="17"/>
        <v>1219715519</v>
      </c>
      <c r="Q62" s="14">
        <f t="shared" si="17"/>
        <v>13933680533</v>
      </c>
      <c r="R62" s="14">
        <f t="shared" si="17"/>
        <v>15153396052</v>
      </c>
    </row>
    <row r="63" spans="1:18" s="6" customFormat="1" ht="31.5">
      <c r="A63" s="13" t="s">
        <v>96</v>
      </c>
      <c r="B63" s="13"/>
      <c r="C63" s="23" t="s">
        <v>97</v>
      </c>
      <c r="D63" s="14">
        <v>3391195228</v>
      </c>
      <c r="E63" s="14">
        <v>3360000</v>
      </c>
      <c r="F63" s="14">
        <v>31641748</v>
      </c>
      <c r="G63" s="14">
        <v>4500000</v>
      </c>
      <c r="H63" s="14">
        <f>SUM(E63:G63)</f>
        <v>39501748</v>
      </c>
      <c r="I63" s="14">
        <f t="shared" si="1"/>
        <v>3351693480</v>
      </c>
      <c r="J63" s="14">
        <v>3620953765</v>
      </c>
      <c r="K63" s="14">
        <v>3360000</v>
      </c>
      <c r="L63" s="14">
        <v>31641748</v>
      </c>
      <c r="M63" s="14">
        <v>4500000</v>
      </c>
      <c r="N63" s="14">
        <f>29089910</f>
        <v>29089910</v>
      </c>
      <c r="O63" s="12">
        <f t="shared" si="2"/>
        <v>68591658</v>
      </c>
      <c r="P63" s="14">
        <v>150440770</v>
      </c>
      <c r="Q63" s="32">
        <f>J63-O63-P63</f>
        <v>3401921337</v>
      </c>
      <c r="R63" s="32">
        <f t="shared" si="4"/>
        <v>3552362107</v>
      </c>
    </row>
    <row r="64" spans="1:18" s="6" customFormat="1" ht="15.75">
      <c r="A64" s="54" t="s">
        <v>98</v>
      </c>
      <c r="B64" s="54"/>
      <c r="C64" s="54"/>
      <c r="D64" s="14">
        <f aca="true" t="shared" si="18" ref="D64:I64">D62+D63</f>
        <v>20543835249</v>
      </c>
      <c r="E64" s="14">
        <f t="shared" si="18"/>
        <v>3360000</v>
      </c>
      <c r="F64" s="14">
        <f t="shared" si="18"/>
        <v>3652032101</v>
      </c>
      <c r="G64" s="14">
        <f t="shared" si="18"/>
        <v>4500000</v>
      </c>
      <c r="H64" s="14">
        <f t="shared" si="18"/>
        <v>3659892101</v>
      </c>
      <c r="I64" s="14">
        <f t="shared" si="18"/>
        <v>16883943148</v>
      </c>
      <c r="J64" s="14">
        <f aca="true" t="shared" si="19" ref="J64:Q64">J62+J63</f>
        <v>22817455572</v>
      </c>
      <c r="K64" s="14">
        <f t="shared" si="19"/>
        <v>28584000</v>
      </c>
      <c r="L64" s="14">
        <f t="shared" si="19"/>
        <v>3652032101</v>
      </c>
      <c r="M64" s="14">
        <f t="shared" si="19"/>
        <v>4500000</v>
      </c>
      <c r="N64" s="14">
        <f t="shared" si="19"/>
        <v>426581312</v>
      </c>
      <c r="O64" s="14">
        <f t="shared" si="2"/>
        <v>4111697413</v>
      </c>
      <c r="P64" s="14">
        <v>1370156289</v>
      </c>
      <c r="Q64" s="14">
        <f t="shared" si="19"/>
        <v>17335601870</v>
      </c>
      <c r="R64" s="32">
        <f t="shared" si="4"/>
        <v>18705758159</v>
      </c>
    </row>
    <row r="65" spans="1:18" s="4" customFormat="1" ht="15">
      <c r="A65" s="28" t="s">
        <v>99</v>
      </c>
      <c r="B65" s="28"/>
      <c r="C65" s="28"/>
      <c r="D65" s="29">
        <f>D64-D67</f>
        <v>19342183952</v>
      </c>
      <c r="E65" s="29">
        <f>E64-E67</f>
        <v>0</v>
      </c>
      <c r="F65" s="29">
        <f>F64-F67</f>
        <v>3652032101</v>
      </c>
      <c r="G65" s="29">
        <f>G64-G67</f>
        <v>4500000</v>
      </c>
      <c r="H65" s="12">
        <f>SUM(E65:G65)</f>
        <v>3656532101</v>
      </c>
      <c r="I65" s="11">
        <f t="shared" si="1"/>
        <v>15685651851</v>
      </c>
      <c r="J65" s="29">
        <f>J64-J67</f>
        <v>21615804275</v>
      </c>
      <c r="K65" s="29">
        <f>K64-K67</f>
        <v>25224000</v>
      </c>
      <c r="L65" s="29">
        <f>L64-L67</f>
        <v>3652032101</v>
      </c>
      <c r="M65" s="29">
        <f>M64-M67</f>
        <v>4500000</v>
      </c>
      <c r="N65" s="29">
        <f>N64-N67</f>
        <v>426581312</v>
      </c>
      <c r="O65" s="12">
        <f t="shared" si="2"/>
        <v>4108337413</v>
      </c>
      <c r="P65" s="12">
        <f>P64-P67</f>
        <v>1370156289</v>
      </c>
      <c r="Q65" s="12">
        <f>Q64-Q67</f>
        <v>16137310573</v>
      </c>
      <c r="R65" s="11">
        <f t="shared" si="4"/>
        <v>17507466862</v>
      </c>
    </row>
    <row r="66" spans="1:18" s="4" customFormat="1" ht="15">
      <c r="A66" s="28" t="s">
        <v>100</v>
      </c>
      <c r="B66" s="28"/>
      <c r="C66" s="28"/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/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12">
        <f t="shared" si="2"/>
        <v>0</v>
      </c>
      <c r="P66" s="12">
        <v>0</v>
      </c>
      <c r="Q66" s="12">
        <v>0</v>
      </c>
      <c r="R66" s="11">
        <f t="shared" si="4"/>
        <v>0</v>
      </c>
    </row>
    <row r="67" spans="1:18" s="4" customFormat="1" ht="15">
      <c r="A67" s="28" t="s">
        <v>101</v>
      </c>
      <c r="B67" s="28"/>
      <c r="C67" s="28"/>
      <c r="D67" s="37">
        <v>1201651297</v>
      </c>
      <c r="E67" s="37">
        <v>3360000</v>
      </c>
      <c r="F67" s="29">
        <v>0</v>
      </c>
      <c r="G67" s="29">
        <v>0</v>
      </c>
      <c r="H67" s="12">
        <f>SUM(E67:G67)</f>
        <v>3360000</v>
      </c>
      <c r="I67" s="11">
        <f t="shared" si="1"/>
        <v>1198291297</v>
      </c>
      <c r="J67" s="37">
        <v>1201651297</v>
      </c>
      <c r="K67" s="37">
        <v>3360000</v>
      </c>
      <c r="L67" s="29">
        <v>0</v>
      </c>
      <c r="M67" s="29">
        <v>0</v>
      </c>
      <c r="N67" s="29">
        <v>0</v>
      </c>
      <c r="O67" s="12">
        <f t="shared" si="2"/>
        <v>3360000</v>
      </c>
      <c r="P67" s="12">
        <v>0</v>
      </c>
      <c r="Q67" s="11">
        <f>J67-O67</f>
        <v>1198291297</v>
      </c>
      <c r="R67" s="11">
        <f t="shared" si="4"/>
        <v>1198291297</v>
      </c>
    </row>
    <row r="69" s="8" customFormat="1" ht="18.75" customHeight="1">
      <c r="A69" s="7" t="s">
        <v>127</v>
      </c>
    </row>
    <row r="70" s="35" customFormat="1" ht="15"/>
  </sheetData>
  <sheetProtection/>
  <mergeCells count="29">
    <mergeCell ref="A2:R2"/>
    <mergeCell ref="A62:C62"/>
    <mergeCell ref="A64:C64"/>
    <mergeCell ref="A43:C43"/>
    <mergeCell ref="A49:C49"/>
    <mergeCell ref="A52:C52"/>
    <mergeCell ref="H8:H9"/>
    <mergeCell ref="G8:G9"/>
    <mergeCell ref="F8:F9"/>
    <mergeCell ref="A7:A9"/>
    <mergeCell ref="D8:D9"/>
    <mergeCell ref="A61:C61"/>
    <mergeCell ref="N8:N9"/>
    <mergeCell ref="C7:C9"/>
    <mergeCell ref="B7:B9"/>
    <mergeCell ref="K8:K9"/>
    <mergeCell ref="J8:J9"/>
    <mergeCell ref="I8:I9"/>
    <mergeCell ref="J7:R7"/>
    <mergeCell ref="A1:R1"/>
    <mergeCell ref="D7:I7"/>
    <mergeCell ref="P8:R8"/>
    <mergeCell ref="O8:O9"/>
    <mergeCell ref="M8:M9"/>
    <mergeCell ref="L8:L9"/>
    <mergeCell ref="E8:E9"/>
    <mergeCell ref="A5:R5"/>
    <mergeCell ref="A4:R4"/>
    <mergeCell ref="A3:R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Dr. Battyányi Tamás</cp:lastModifiedBy>
  <cp:lastPrinted>2017-06-16T08:09:34Z</cp:lastPrinted>
  <dcterms:created xsi:type="dcterms:W3CDTF">2016-11-30T14:16:18Z</dcterms:created>
  <dcterms:modified xsi:type="dcterms:W3CDTF">2017-09-21T09:14:37Z</dcterms:modified>
  <cp:category/>
  <cp:version/>
  <cp:contentType/>
  <cp:contentStatus/>
</cp:coreProperties>
</file>