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14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 " sheetId="7" r:id="rId7"/>
    <sheet name="4.b.számú melléklet   " sheetId="8" r:id="rId8"/>
    <sheet name="5.számú melléklet  " sheetId="9" r:id="rId9"/>
    <sheet name="6.számú melléklet  " sheetId="10" r:id="rId10"/>
    <sheet name="7.számú melléklet " sheetId="11" r:id="rId11"/>
    <sheet name="8.számú melléklet " sheetId="12" r:id="rId12"/>
    <sheet name="9.számú melléklet  " sheetId="13" r:id="rId13"/>
    <sheet name="10.számú melléklet " sheetId="14" r:id="rId14"/>
    <sheet name="11. számú melléklet" sheetId="15" r:id="rId15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'!$A$1:$O$4</definedName>
    <definedName name="_xlnm.Print_Area" localSheetId="2">'2. számú melléklet  '!$A$1:$H$49</definedName>
    <definedName name="_xlnm.Print_Area" localSheetId="4">'3.a. számú melléklet'!$A$1:$AE$66</definedName>
    <definedName name="_xlnm.Print_Area" localSheetId="5">'4. számú melléklet   '!$A$1:$AM$73</definedName>
  </definedNames>
  <calcPr fullCalcOnLoad="1"/>
</workbook>
</file>

<file path=xl/sharedStrings.xml><?xml version="1.0" encoding="utf-8"?>
<sst xmlns="http://schemas.openxmlformats.org/spreadsheetml/2006/main" count="944" uniqueCount="636">
  <si>
    <t>Sorszám</t>
  </si>
  <si>
    <t xml:space="preserve">Megnevezés </t>
  </si>
  <si>
    <t>1.</t>
  </si>
  <si>
    <t>2.</t>
  </si>
  <si>
    <t>3.</t>
  </si>
  <si>
    <t>4.</t>
  </si>
  <si>
    <t xml:space="preserve">5. </t>
  </si>
  <si>
    <t>Működési célú kiadások összesen</t>
  </si>
  <si>
    <t>Összesen</t>
  </si>
  <si>
    <t>Feladat megnevezése</t>
  </si>
  <si>
    <t>Megnevezés</t>
  </si>
  <si>
    <t>ssz.</t>
  </si>
  <si>
    <t>7.</t>
  </si>
  <si>
    <t>10.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</si>
  <si>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</si>
  <si>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</si>
  <si>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</si>
  <si>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</si>
  <si>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</si>
  <si>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</si>
  <si>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</si>
  <si>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</si>
  <si>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</si>
  <si>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</si>
  <si>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</si>
  <si>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</si>
  <si>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</si>
  <si>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</si>
  <si>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</si>
  <si>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</si>
  <si>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</si>
  <si>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</si>
  <si>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</si>
  <si>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</si>
  <si>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</si>
  <si>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</si>
  <si>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</si>
  <si>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</si>
  <si>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</si>
  <si>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</si>
  <si>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</si>
  <si>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</si>
  <si>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</si>
  <si>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Hozzájárulás jogcíme</t>
  </si>
  <si>
    <t>Ft/fő</t>
  </si>
  <si>
    <t xml:space="preserve">  -</t>
  </si>
  <si>
    <t xml:space="preserve">Feladat </t>
  </si>
  <si>
    <t>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</si>
  <si>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</si>
  <si>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</si>
  <si>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</si>
  <si>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</si>
  <si>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</si>
  <si>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</si>
  <si>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</si>
  <si>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</si>
  <si>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</si>
  <si>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</si>
  <si>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</si>
  <si>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Képviselőtestület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</si>
  <si>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</si>
  <si>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</si>
  <si>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</si>
  <si>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</si>
  <si>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</si>
  <si>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Család és nővédelmi egészségügyi gond.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</si>
  <si>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</si>
  <si>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</si>
  <si>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</si>
  <si>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</si>
  <si>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</si>
  <si>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</si>
  <si>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</si>
  <si>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</si>
  <si>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</si>
  <si>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</si>
  <si>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</si>
  <si>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</si>
  <si>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Máshová nem sorolható szabadidős szolg.</t>
  </si>
  <si>
    <t>Kiadások összesen</t>
  </si>
  <si>
    <t>Önkormányzat bevételei összesen:</t>
  </si>
  <si>
    <t>Bevételek mindösszesen:</t>
  </si>
  <si>
    <t>Önkormányzat összesen</t>
  </si>
  <si>
    <t>A</t>
  </si>
  <si>
    <t>B</t>
  </si>
  <si>
    <t>ÖNKORMÁNYZAT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</si>
  <si>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</si>
  <si>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</si>
  <si>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</si>
  <si>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</si>
  <si>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</si>
  <si>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</si>
  <si>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</si>
  <si>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</si>
  <si>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</si>
  <si>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</si>
  <si>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</si>
  <si>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</si>
  <si>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</si>
  <si>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</si>
  <si>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</si>
  <si>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</si>
  <si>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</si>
  <si>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</si>
  <si>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</si>
  <si>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</si>
  <si>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</si>
  <si>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</si>
  <si>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</si>
  <si>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</si>
  <si>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</si>
  <si>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</si>
  <si>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</si>
  <si>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</si>
  <si>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</si>
  <si>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</si>
  <si>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Egyéb működési célú tám.  államháztart. belülre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</si>
  <si>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</si>
  <si>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</si>
  <si>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</si>
  <si>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</si>
  <si>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</si>
  <si>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</si>
  <si>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</si>
  <si>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</si>
  <si>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</si>
  <si>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</si>
  <si>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</si>
  <si>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</si>
  <si>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</si>
  <si>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</si>
  <si>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</si>
  <si>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</si>
  <si>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</si>
  <si>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</si>
  <si>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</si>
  <si>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</si>
  <si>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</si>
  <si>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</si>
  <si>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</si>
  <si>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</si>
  <si>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</si>
  <si>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</si>
  <si>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</si>
  <si>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</si>
  <si>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</si>
  <si>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</si>
  <si>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061030</t>
  </si>
  <si>
    <t>Lakáshoz jutást segítő támogatások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</si>
  <si>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</si>
  <si>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</si>
  <si>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</si>
  <si>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</si>
  <si>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</si>
  <si>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</si>
  <si>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</si>
  <si>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</si>
  <si>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</si>
  <si>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</si>
  <si>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074031</t>
  </si>
  <si>
    <t>074032</t>
  </si>
  <si>
    <t>Ifjúság-egészségügyi gondozás</t>
  </si>
  <si>
    <t>07. Összesen</t>
  </si>
  <si>
    <t>08.</t>
  </si>
  <si>
    <t>SZABADIDŐ, KULTÚRA ÉS VALLÁS</t>
  </si>
  <si>
    <t>081030</t>
  </si>
  <si>
    <t>Sportlétesítmények működtetése és fejl.</t>
  </si>
  <si>
    <t>086090</t>
  </si>
  <si>
    <t>08. Összesen</t>
  </si>
  <si>
    <t>SZOCIÁLIS BIZTONSÁG</t>
  </si>
  <si>
    <t>107051</t>
  </si>
  <si>
    <t>10. Összesen</t>
  </si>
  <si>
    <t>018030</t>
  </si>
  <si>
    <t>091110</t>
  </si>
  <si>
    <t>091140</t>
  </si>
  <si>
    <t>Óvodai nevelés, ellátás  működtetési felad.</t>
  </si>
  <si>
    <t>096010</t>
  </si>
  <si>
    <t>Óvodai intézményi étkeztetés</t>
  </si>
  <si>
    <t>096020</t>
  </si>
  <si>
    <t>Iskolai intézményi étkeztetés</t>
  </si>
  <si>
    <t>104030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</si>
  <si>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</si>
  <si>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</si>
  <si>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</si>
  <si>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</si>
  <si>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</si>
  <si>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</si>
  <si>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</si>
  <si>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</si>
  <si>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</si>
  <si>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</si>
  <si>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</si>
  <si>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</si>
  <si>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>IV Székhely település által lehívandó szoc. Feladatok támogatása</t>
  </si>
  <si>
    <t xml:space="preserve">1 Házi  segítségnyújtás </t>
  </si>
  <si>
    <t xml:space="preserve">2. Szociális és gyermekjóléti alapszolgáltatások általános feladatai </t>
  </si>
  <si>
    <t>Önkormányzat feladatainak támogatása összesen  mint székhely :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</si>
  <si>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</si>
  <si>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</si>
  <si>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</si>
  <si>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</si>
  <si>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</si>
  <si>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</si>
  <si>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</si>
  <si>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</si>
  <si>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</si>
  <si>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</si>
  <si>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</si>
  <si>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</si>
  <si>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</si>
  <si>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</si>
  <si>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</si>
  <si>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</si>
  <si>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</si>
  <si>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</si>
  <si>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</si>
  <si>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</si>
  <si>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</si>
  <si>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</si>
  <si>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</si>
  <si>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</si>
  <si>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</si>
  <si>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</si>
  <si>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</si>
  <si>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</si>
  <si>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</si>
  <si>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</si>
  <si>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</si>
  <si>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</si>
  <si>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</si>
  <si>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</si>
  <si>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</si>
  <si>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</si>
  <si>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</si>
  <si>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</si>
  <si>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</si>
  <si>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</si>
  <si>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</si>
  <si>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</si>
  <si>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</si>
  <si>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</si>
  <si>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</si>
  <si>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</si>
  <si>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</si>
  <si>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</si>
  <si>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</si>
  <si>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</si>
  <si>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</si>
  <si>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</si>
  <si>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</si>
  <si>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</si>
  <si>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</si>
  <si>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</si>
  <si>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</si>
  <si>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</si>
  <si>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</si>
  <si>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>előző  években</t>
  </si>
  <si>
    <t>Kiadás előző  években</t>
  </si>
  <si>
    <t>években</t>
  </si>
  <si>
    <t xml:space="preserve">  BEVÉTELEK</t>
  </si>
  <si>
    <t>Egyéb felhalmozási célú támogatások bevételei államháztartáson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</si>
  <si>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</si>
  <si>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</si>
  <si>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</si>
  <si>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</si>
  <si>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</si>
  <si>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</si>
  <si>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</si>
  <si>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</si>
  <si>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</si>
  <si>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</si>
  <si>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</si>
  <si>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</si>
  <si>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</si>
  <si>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</si>
  <si>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</si>
  <si>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</si>
  <si>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</si>
  <si>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</si>
  <si>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</si>
  <si>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</si>
  <si>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</si>
  <si>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</si>
  <si>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</si>
  <si>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</si>
  <si>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</si>
  <si>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 xml:space="preserve">2. Közfoglalkoztatás </t>
  </si>
  <si>
    <t xml:space="preserve">    Mindösszesen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</si>
  <si>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</si>
  <si>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</si>
  <si>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</si>
  <si>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</si>
  <si>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</si>
  <si>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</si>
  <si>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</si>
  <si>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</si>
  <si>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</si>
  <si>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</si>
  <si>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>Működési célú támogatások államházt. Belülről</t>
  </si>
  <si>
    <t xml:space="preserve">   Önkormányzat működési támogatása összesen </t>
  </si>
  <si>
    <t>Felhalmozás célú támogatás államházt. Belőlről</t>
  </si>
  <si>
    <t>Működési célú támogatások áht-n  belülről össz.</t>
  </si>
  <si>
    <t xml:space="preserve">Közhatalmi bevételek </t>
  </si>
  <si>
    <t xml:space="preserve">Működési bevételek </t>
  </si>
  <si>
    <t xml:space="preserve">6. </t>
  </si>
  <si>
    <t xml:space="preserve"> -  Építmény adó </t>
  </si>
  <si>
    <t xml:space="preserve"> -  Kommunális adó </t>
  </si>
  <si>
    <t xml:space="preserve"> -  Idegenforgalmi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</si>
  <si>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</si>
  <si>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</si>
  <si>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</si>
  <si>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</si>
  <si>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</si>
  <si>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  - Szociális kölcsön visszatérülése </t>
  </si>
  <si>
    <t xml:space="preserve">Felhalmozási célú átvett pénzeszköz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</si>
  <si>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</si>
  <si>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</si>
  <si>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</si>
  <si>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</si>
  <si>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</si>
  <si>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t xml:space="preserve">Általános tartalék 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</si>
  <si>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</si>
  <si>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</si>
  <si>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</si>
  <si>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</si>
  <si>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</si>
  <si>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Várható hatások</t>
  </si>
  <si>
    <t>S</t>
  </si>
  <si>
    <t xml:space="preserve">Egyéb felhalmozási célú kiadások összesen  </t>
  </si>
  <si>
    <t>b) település-üzemeltetéshez kapcsolódó feladataellátás t.beszámítás után</t>
  </si>
  <si>
    <t xml:space="preserve">  Óvodapedagógusok pótlólagos  bértámogatás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</si>
  <si>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</si>
  <si>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</si>
  <si>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</si>
  <si>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</si>
  <si>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</si>
  <si>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</si>
  <si>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</si>
  <si>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</si>
  <si>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</si>
  <si>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</si>
  <si>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</si>
  <si>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</si>
  <si>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</si>
  <si>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B65</t>
  </si>
  <si>
    <t>Egyéb működési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</si>
  <si>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</si>
  <si>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</si>
  <si>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</si>
  <si>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</si>
  <si>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</si>
  <si>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</si>
  <si>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</si>
  <si>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</si>
  <si>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</si>
  <si>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</si>
  <si>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</si>
  <si>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</si>
  <si>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</si>
  <si>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</si>
  <si>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Háziorvosi alapellátás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</si>
  <si>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</si>
  <si>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</si>
  <si>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</si>
  <si>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</si>
  <si>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</si>
  <si>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</si>
  <si>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</si>
  <si>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</si>
  <si>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900020</t>
  </si>
  <si>
    <t>Önkorm.funkcióra nem sorolható bevételei</t>
  </si>
  <si>
    <t>082092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</si>
  <si>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</si>
  <si>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</si>
  <si>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</si>
  <si>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</si>
  <si>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</si>
  <si>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</si>
  <si>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</si>
  <si>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Beruhá- zások             K6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</si>
  <si>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</si>
  <si>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</si>
  <si>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</si>
  <si>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</si>
  <si>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</si>
  <si>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</si>
  <si>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</si>
  <si>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Államháztartás igazgatása, ellenőrzése</t>
  </si>
  <si>
    <t>Köztemető fenntartás-és üzemeltetés</t>
  </si>
  <si>
    <t>Önkormnyzati vagyonnal való gazdálkodás</t>
  </si>
  <si>
    <t>041140</t>
  </si>
  <si>
    <t>Területfejlesztés igazgatása</t>
  </si>
  <si>
    <t>Közutak, hidak,alagutak üzemelt., fennt.üzemeltetése</t>
  </si>
  <si>
    <t>gyermekvédelmi pénzb.és termb.ellátások</t>
  </si>
  <si>
    <t>lakásfenntartással, lakhatással kapcs összefogl.ellát.</t>
  </si>
  <si>
    <t>104042</t>
  </si>
  <si>
    <t>Egyéb szoc.pénzbeli és temészetbni ellátások,támog.</t>
  </si>
  <si>
    <t>Működési bevételek     B4</t>
  </si>
  <si>
    <t>Felhalmozási bevételek      B5</t>
  </si>
  <si>
    <t>072111</t>
  </si>
  <si>
    <t>Lakásfenntartással, lakhatással kapcs.ell.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</si>
  <si>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</si>
  <si>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</si>
  <si>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</si>
  <si>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</si>
  <si>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</si>
  <si>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2017. évi terv</t>
  </si>
  <si>
    <t>1.2. Zalakarosi Kistérség Többcélú Társulása  működési hozzájárulás</t>
  </si>
  <si>
    <t>Működési célú kölcsönök állh. Kívülre (K508)</t>
  </si>
  <si>
    <t>Tartalékok  céltartalékok (K513)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</si>
  <si>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</si>
  <si>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</si>
  <si>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1.2. Egyéb célú támogatás államházt. Belül </t>
  </si>
  <si>
    <t xml:space="preserve">  1.1.1.Helyi önkorm. Működési általános támogatása </t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</si>
  <si>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</si>
  <si>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</si>
  <si>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</si>
  <si>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  1.2.1 Közfoglalkoztatás  támogatása </t>
  </si>
  <si>
    <t>Felhalmozási bevételek összesen:</t>
  </si>
  <si>
    <t>Betegséggel kapcsolatos pénzbeni ell.</t>
  </si>
  <si>
    <t>Munkanélküli aktiv korúak ellátása</t>
  </si>
  <si>
    <t>Felhalmozási kiadások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</si>
  <si>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</si>
  <si>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</si>
  <si>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</si>
  <si>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</si>
  <si>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</si>
  <si>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</si>
  <si>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</si>
  <si>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</si>
  <si>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</si>
  <si>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</si>
  <si>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</si>
  <si>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</si>
  <si>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</si>
  <si>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</si>
  <si>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</si>
  <si>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</si>
  <si>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</si>
  <si>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</si>
  <si>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B116</t>
  </si>
  <si>
    <t>B62</t>
  </si>
  <si>
    <t>Működési célú visszatéritendő támog.,kölcsönök</t>
  </si>
  <si>
    <t>Egyéb felhalmozási célú átvett pénzeszközök össz</t>
  </si>
  <si>
    <t xml:space="preserve">Közművelődés </t>
  </si>
  <si>
    <t>Falugondnoki szolgálat</t>
  </si>
  <si>
    <t>107060</t>
  </si>
  <si>
    <t>egyéb szoc, pbeli és természetbeni ellátások</t>
  </si>
  <si>
    <t>Műk.célú kölcsön visszatérülés    B62</t>
  </si>
  <si>
    <t>063020</t>
  </si>
  <si>
    <t>Víztermelése, kezelés</t>
  </si>
  <si>
    <t xml:space="preserve">Költségvetési kiadások összesen </t>
  </si>
  <si>
    <t>K1-8</t>
  </si>
  <si>
    <t>2018. évi terv</t>
  </si>
  <si>
    <t>B115</t>
  </si>
  <si>
    <t>Működési célú ktgv. Támogatás  és kiegészítő támogatás</t>
  </si>
  <si>
    <t xml:space="preserve">Elszámolásból származó bevételek </t>
  </si>
  <si>
    <t>2. Települési önkormányzatok szociális feladatainak egyéb támogatása</t>
  </si>
  <si>
    <t>Ft</t>
  </si>
  <si>
    <t>5. Gyermekétkeztetés támogatása</t>
  </si>
  <si>
    <t xml:space="preserve">  1.1.5 Működési célú ktgv tám és kieg támogatás</t>
  </si>
  <si>
    <t>104037</t>
  </si>
  <si>
    <t>Intézményen kívüli étkeztetés</t>
  </si>
  <si>
    <t>1.2.2 Közös Hivataltól támogatás átvétele</t>
  </si>
  <si>
    <t>2017.évi előirányzat</t>
  </si>
  <si>
    <t>2017. évi eredeti előirányzat</t>
  </si>
  <si>
    <t>084031</t>
  </si>
  <si>
    <t>Civl szervezetek támogatása</t>
  </si>
  <si>
    <t>Önkormányzatok elszámolásai központi költségvetéssel szemben</t>
  </si>
  <si>
    <t>Sze</t>
  </si>
  <si>
    <t xml:space="preserve">2017.évi </t>
  </si>
  <si>
    <t>2017.évi terv  Forint</t>
  </si>
  <si>
    <t>Önként</t>
  </si>
  <si>
    <t>2018.évi terv  Forint</t>
  </si>
  <si>
    <t xml:space="preserve">2018.évi </t>
  </si>
  <si>
    <t>2018.évi előirányzat</t>
  </si>
  <si>
    <t>2018. évi eredeti előirányzat</t>
  </si>
  <si>
    <t>2017.évi záró létszám. ei.</t>
  </si>
  <si>
    <t>2016. évről áthúzódó bérkompenzáció támogatása</t>
  </si>
  <si>
    <t xml:space="preserve">1.6.  Polgármesteri illetmény támogatása </t>
  </si>
  <si>
    <t>2018 évi előirányzat</t>
  </si>
  <si>
    <t>B21</t>
  </si>
  <si>
    <t xml:space="preserve">Felhalmozási célú támogatások államháztartáson  belülről </t>
  </si>
  <si>
    <t>2017. évi terv   Forint</t>
  </si>
  <si>
    <t>2018. évi terv  Forint</t>
  </si>
  <si>
    <t>2018. évben tervezett</t>
  </si>
  <si>
    <t>2018. évben  tervezett</t>
  </si>
  <si>
    <t>közmunkaprogram</t>
  </si>
  <si>
    <t>támogatás hivatal működéséhez - Zalakarosi KÖH</t>
  </si>
  <si>
    <t>támogatás óvodás gyermekek szállításához</t>
  </si>
  <si>
    <t>vis maior</t>
  </si>
  <si>
    <t>Belterületi utak fejlesztése</t>
  </si>
  <si>
    <t>Egészségház felújítása</t>
  </si>
  <si>
    <t>Áht-n belüli megelőlegezés visszafizetése</t>
  </si>
  <si>
    <t>2017.évi eredeti</t>
  </si>
  <si>
    <t>2018.évi terv.</t>
  </si>
  <si>
    <t>4. szünidei gyermekétkeztetés</t>
  </si>
  <si>
    <t xml:space="preserve">2017. évi </t>
  </si>
  <si>
    <t>Óvoda</t>
  </si>
  <si>
    <t xml:space="preserve">2.1. Működési bevételek </t>
  </si>
  <si>
    <t>2.1 Intézményi működési kiadás</t>
  </si>
  <si>
    <t>Óvoda összesen</t>
  </si>
  <si>
    <t xml:space="preserve">Költségvetési működési  bevételek összesen </t>
  </si>
  <si>
    <t>Költségvetés működési kiadások összesen</t>
  </si>
  <si>
    <t xml:space="preserve">Működési célú finanszírozási bevételek </t>
  </si>
  <si>
    <t xml:space="preserve">Működési célú finanszírozási kiadások </t>
  </si>
  <si>
    <t xml:space="preserve">A </t>
  </si>
  <si>
    <t>1.9. Előző évi felhalm. célú maradvány</t>
  </si>
  <si>
    <t>Áll.házt. Belüli megelőlegezések</t>
  </si>
  <si>
    <t>Állt. Házt belüli megelőlegezések visszafizetése</t>
  </si>
  <si>
    <t xml:space="preserve">Önkormány összesen: </t>
  </si>
  <si>
    <t xml:space="preserve">Költségvetési felhalmozási  bevételek összesen </t>
  </si>
  <si>
    <t>Költségvetés felhalmozási célú kiadásai összesen</t>
  </si>
  <si>
    <t xml:space="preserve">Felhalmozási célú finanszírozási kiadások </t>
  </si>
  <si>
    <t xml:space="preserve">1.11. Felhalm célú kölcsön visszafizetés </t>
  </si>
  <si>
    <t xml:space="preserve"> Előző évi felhalm. célú maradvány</t>
  </si>
  <si>
    <t>Óvoda összesen.</t>
  </si>
  <si>
    <t>Finanszirozási felhalmozási bevételek összesen</t>
  </si>
  <si>
    <t>Finanszírozási felhalmozási kiadások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</si>
  <si>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</si>
  <si>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Felhalmozási célú kiadások összesen</t>
  </si>
  <si>
    <t xml:space="preserve">2018. évi </t>
  </si>
  <si>
    <t>1.2.3. óvodás gyermekek szállításának támogatása</t>
  </si>
  <si>
    <t>Óvodai nevelés,ellátás működtetés feladatai</t>
  </si>
  <si>
    <t>Gyermekétkeztetés köznevelési intézményekben</t>
  </si>
  <si>
    <t>Munkahelyi étkeztetés</t>
  </si>
  <si>
    <t>B. ÓVODA</t>
  </si>
  <si>
    <t>096015</t>
  </si>
  <si>
    <t>Egyéb kiegészítő szolgálatások</t>
  </si>
  <si>
    <t>013390</t>
  </si>
  <si>
    <t>096025</t>
  </si>
  <si>
    <t>ÓVODA ÖSSZESEN</t>
  </si>
  <si>
    <t>Finanszírozási kiadások     K9</t>
  </si>
  <si>
    <t>107052</t>
  </si>
  <si>
    <t>Házi segítségnyújtás</t>
  </si>
  <si>
    <t>Óvodai nevelés,ellátás szakmai feladatai</t>
  </si>
  <si>
    <t>Egyéb kiegészítő szolgáltatások</t>
  </si>
  <si>
    <t>Munkahelyi étkeztetés köznev.intézményben</t>
  </si>
  <si>
    <t xml:space="preserve">1.1 Bursa ösztöndíjra </t>
  </si>
  <si>
    <t>1.4. Zalakarosi Kistérs. Többc. Társ. részére belső ellenőrzésre</t>
  </si>
  <si>
    <t>1.5. Zalakarosi Óvoda és Bölcsőde,  Gyermekek szállítása</t>
  </si>
  <si>
    <t>1.6. Jelzőrendszeres házi segítségnyújtás</t>
  </si>
  <si>
    <t>1.7.Nagykanizsa Megyei Jogú Város hétvégi  fogászati ügyelethez hj.</t>
  </si>
  <si>
    <t>Egyéb működési célú támogatások  államházt., kívülre (K512)</t>
  </si>
  <si>
    <t>5.</t>
  </si>
  <si>
    <t>Lakástámogatás ( K87)</t>
  </si>
  <si>
    <t>Lakástámogatás összesen</t>
  </si>
  <si>
    <t>Egyéb felhalmozási célú támogatások államházt. Kívülre (K89)</t>
  </si>
  <si>
    <t>Egyéb felhalmozási célú támogat.  államházt. kívülre összesen</t>
  </si>
  <si>
    <t>Felhalmozási tartalék</t>
  </si>
  <si>
    <t>Családi támogatások (K42)</t>
  </si>
  <si>
    <t>Egyéb pénzbeni és természetbeni gyermekvédelmi ellátások</t>
  </si>
  <si>
    <t>Családi támogatások (K42) összesen:</t>
  </si>
  <si>
    <t>2017. évi számított előirányz.</t>
  </si>
  <si>
    <t xml:space="preserve"> A. Önkormányzat</t>
  </si>
  <si>
    <t>Önkormányzat összesen:</t>
  </si>
  <si>
    <t xml:space="preserve">B.  Óvoda </t>
  </si>
  <si>
    <t>Konyhai berendezések</t>
  </si>
  <si>
    <t>Óvoda összesen:</t>
  </si>
  <si>
    <t>II.</t>
  </si>
  <si>
    <t>A. Önkormányzat</t>
  </si>
  <si>
    <t>Buszöböl tervezés a Deák Ferenc utcában</t>
  </si>
  <si>
    <t>Felújítások összesen:</t>
  </si>
  <si>
    <t>2018. évi számított előirányz.</t>
  </si>
  <si>
    <t>2 db pad vásárlás temetőbe</t>
  </si>
  <si>
    <t>Deák Ferenc és Kossuth  utcai járda felújítása</t>
  </si>
  <si>
    <t>Vis maior</t>
  </si>
  <si>
    <t>Óvoda konyha felújítása</t>
  </si>
  <si>
    <t>Külterületi utak felújítás pályázat önrész</t>
  </si>
  <si>
    <t>Deák Ferenc utcai buszöblök felújítása</t>
  </si>
  <si>
    <t>Céltartalék</t>
  </si>
  <si>
    <t>összege  Ft</t>
  </si>
  <si>
    <t xml:space="preserve">1. </t>
  </si>
  <si>
    <t>Építményadó</t>
  </si>
  <si>
    <t xml:space="preserve">2. </t>
  </si>
  <si>
    <t>Helyi adók összesen (1-4)</t>
  </si>
  <si>
    <t xml:space="preserve"> Ft-ban</t>
  </si>
  <si>
    <t>TOP-4.1.1-15-ZA1-2016-00024 Zalaszabar Egészségház építése</t>
  </si>
  <si>
    <t>Igazgatás, pénzügyi dolgozó</t>
  </si>
  <si>
    <t xml:space="preserve">Óvoda pedagógus </t>
  </si>
  <si>
    <t xml:space="preserve">Népművelő  könyvtáros </t>
  </si>
  <si>
    <t>Egyéb szak- alkalmazott</t>
  </si>
  <si>
    <t>Gazdasági ügyviteli dolgozó</t>
  </si>
  <si>
    <t>1. Önkormányzat igazgatási tevékenysége</t>
  </si>
  <si>
    <t>3. Közművelődés</t>
  </si>
  <si>
    <t xml:space="preserve">    Önkormányzati alkalmazottak </t>
  </si>
  <si>
    <t>B. Óvoda</t>
  </si>
  <si>
    <t>1. Óvoda</t>
  </si>
  <si>
    <t xml:space="preserve">2. Konyha </t>
  </si>
  <si>
    <t xml:space="preserve">    Óvodai alkalmazottak </t>
  </si>
  <si>
    <t>2018. évi  létszám-  keret</t>
  </si>
  <si>
    <t>Dajka</t>
  </si>
  <si>
    <t>Ft-ban</t>
  </si>
  <si>
    <t>ebből tartalék</t>
  </si>
  <si>
    <t>egészségház építése - fennmaradó 10%</t>
  </si>
  <si>
    <t>vis maior támogatás - partfal felújítás</t>
  </si>
  <si>
    <t>Belterületi utak, járdák felújítása (Deák F. u. , Kossuth u.)</t>
  </si>
  <si>
    <t>igény alapján</t>
  </si>
  <si>
    <t>2018.évi I.módosítás  Forint</t>
  </si>
  <si>
    <t xml:space="preserve">V. Működési célú támogatások és kiegészító támogatások </t>
  </si>
  <si>
    <t>2018. évi bérkompenzáció</t>
  </si>
  <si>
    <t>Szociális tüzifa támogatás</t>
  </si>
  <si>
    <t>2018.évi I. módosítás</t>
  </si>
  <si>
    <t>I. módosítás</t>
  </si>
  <si>
    <t xml:space="preserve"> Intézményi működési bevételek</t>
  </si>
  <si>
    <t>Működési bevételek összesen:</t>
  </si>
  <si>
    <t>Óvoda  bevételei összesen:</t>
  </si>
  <si>
    <t>2018. eredeti előir.</t>
  </si>
  <si>
    <t>2018. I. mód</t>
  </si>
  <si>
    <t xml:space="preserve"> </t>
  </si>
  <si>
    <t>2018. évi I. módosítás</t>
  </si>
  <si>
    <t>2018. évi I.módosítás</t>
  </si>
  <si>
    <t>Egészségház eszközbeszerzés</t>
  </si>
  <si>
    <t>Egészségház Notebook beszerzés</t>
  </si>
  <si>
    <t>Gáztűzhelybeszerzés konyhába</t>
  </si>
  <si>
    <t>Egészségház eszközbeszerzés pályázatban szereplő felújításról</t>
  </si>
  <si>
    <t>2018 évi I.módosítás</t>
  </si>
  <si>
    <t>Ételfőző üst beszerzése konyhába</t>
  </si>
  <si>
    <t>Elvonások, befizetések</t>
  </si>
  <si>
    <t>B12</t>
  </si>
  <si>
    <t xml:space="preserve">Óvoda összesen: </t>
  </si>
  <si>
    <t>2.2. Elvonások, befizetések</t>
  </si>
  <si>
    <t>2.3. Előző évi felhalm. célú maradvány</t>
  </si>
  <si>
    <t>1.5.Elvonások, befizetések</t>
  </si>
  <si>
    <t>1.6 Felhalmozási c. támogatás áht.belül</t>
  </si>
  <si>
    <t xml:space="preserve">1.7. Felhalmozási bevételek </t>
  </si>
  <si>
    <t>1.8. Felhalm. célú kölcs. visszatér., felvétel</t>
  </si>
  <si>
    <t>1.9. Egyéb felhalm.célú átvett pénzeszköz</t>
  </si>
  <si>
    <t>1.5 Elvonások, befizetések</t>
  </si>
  <si>
    <t>1.6 Tartalékok</t>
  </si>
  <si>
    <t xml:space="preserve">1.7.Beruházások </t>
  </si>
  <si>
    <t>1.8 Felújítások</t>
  </si>
  <si>
    <t>1.9 Felhalm.célú pénzeszköz átadás</t>
  </si>
  <si>
    <t>2.3. Beruházási kiadás</t>
  </si>
  <si>
    <t>1.12. Elvonások, befizetések</t>
  </si>
  <si>
    <t>Elvonások, befizetések B12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</si>
</sst>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%"/>
    <numFmt numFmtId="174" formatCode="#,##0.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00\ _F_t_-;\-* #,##0.000\ _F_t_-;_-* &quot;-&quot;??\ _F_t_-;_-@_-"/>
    <numFmt numFmtId="182" formatCode="_-* #,##0.0000\ _F_t_-;\-* #,##0.0000\ _F_t_-;_-* &quot;-&quot;??\ _F_t_-;_-@_-"/>
    <numFmt numFmtId="183" formatCode="_-* #,##0.00000\ _F_t_-;\-* #,##0.00000\ _F_t_-;_-* &quot;-&quot;??\ _F_t_-;_-@_-"/>
    <numFmt numFmtId="184" formatCode="_-* #,##0.0\ _F_t_-;\-* #,##0.0\ _F_t_-;_-* &quot;-&quot;??\ _F_t_-;_-@_-"/>
    <numFmt numFmtId="185" formatCode="_-* #,##0.000000\ _F_t_-;\-* #,##0.000000\ _F_t_-;_-* &quot;-&quot;??\ _F_t_-;_-@_-"/>
    <numFmt numFmtId="186" formatCode="[$-40E]yyyy\.\ mmmm\ d\."/>
    <numFmt numFmtId="187" formatCode="&quot;H-&quot;0000"/>
    <numFmt numFmtId="188" formatCode="_-* #,##0.0\ &quot;Ft&quot;_-;\-* #,##0.0\ &quot;Ft&quot;_-;_-* &quot;-&quot;??\ &quot;Ft&quot;_-;_-@_-"/>
    <numFmt numFmtId="189" formatCode="_-* #,##0\ &quot;Ft&quot;_-;\-* #,##0\ &quot;Ft&quot;_-;_-* &quot;-&quot;??\ &quot;Ft&quot;_-;_-@_-"/>
  </numFmts>
  <fonts count="7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9" fillId="25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7" borderId="7" applyNumberFormat="0" applyFont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0" fillId="0" borderId="0" applyFont="0" applyFill="0" applyBorder="0" applyAlignment="0" applyProtection="0"/>
  </cellStyleXfs>
  <cellXfs count="6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9">
      <alignment/>
      <protection/>
    </xf>
    <xf numFmtId="0" fontId="7" fillId="0" borderId="11" xfId="69" applyFont="1" applyBorder="1">
      <alignment/>
      <protection/>
    </xf>
    <xf numFmtId="0" fontId="5" fillId="0" borderId="11" xfId="69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9" applyFont="1" applyBorder="1">
      <alignment/>
      <protection/>
    </xf>
    <xf numFmtId="0" fontId="5" fillId="0" borderId="11" xfId="69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9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5" fillId="0" borderId="0" xfId="60" applyFont="1">
      <alignment/>
      <protection/>
    </xf>
    <xf numFmtId="0" fontId="8" fillId="0" borderId="0" xfId="64" applyFont="1">
      <alignment/>
      <protection/>
    </xf>
    <xf numFmtId="0" fontId="8" fillId="0" borderId="0" xfId="64">
      <alignment/>
      <protection/>
    </xf>
    <xf numFmtId="0" fontId="8" fillId="0" borderId="0" xfId="64" applyAlignment="1">
      <alignment horizontal="right"/>
      <protection/>
    </xf>
    <xf numFmtId="0" fontId="7" fillId="0" borderId="11" xfId="64" applyFont="1" applyBorder="1">
      <alignment/>
      <protection/>
    </xf>
    <xf numFmtId="0" fontId="12" fillId="0" borderId="0" xfId="66" applyFont="1">
      <alignment/>
      <protection/>
    </xf>
    <xf numFmtId="0" fontId="8" fillId="0" borderId="0" xfId="66">
      <alignment/>
      <protection/>
    </xf>
    <xf numFmtId="0" fontId="13" fillId="0" borderId="0" xfId="66" applyFont="1" applyAlignment="1">
      <alignment horizontal="center"/>
      <protection/>
    </xf>
    <xf numFmtId="0" fontId="8" fillId="0" borderId="0" xfId="65">
      <alignment/>
      <protection/>
    </xf>
    <xf numFmtId="0" fontId="17" fillId="0" borderId="11" xfId="65" applyFont="1" applyBorder="1">
      <alignment/>
      <protection/>
    </xf>
    <xf numFmtId="0" fontId="8" fillId="0" borderId="0" xfId="63">
      <alignment/>
      <protection/>
    </xf>
    <xf numFmtId="0" fontId="10" fillId="0" borderId="11" xfId="63" applyFont="1" applyBorder="1" applyAlignment="1">
      <alignment horizontal="center"/>
      <protection/>
    </xf>
    <xf numFmtId="3" fontId="11" fillId="0" borderId="11" xfId="63" applyNumberFormat="1" applyFont="1" applyBorder="1" applyAlignment="1">
      <alignment horizontal="right"/>
      <protection/>
    </xf>
    <xf numFmtId="3" fontId="10" fillId="0" borderId="11" xfId="63" applyNumberFormat="1" applyFont="1" applyBorder="1" applyAlignment="1">
      <alignment horizontal="right"/>
      <protection/>
    </xf>
    <xf numFmtId="49" fontId="10" fillId="0" borderId="11" xfId="63" applyNumberFormat="1" applyFont="1" applyBorder="1" applyAlignment="1">
      <alignment horizontal="center"/>
      <protection/>
    </xf>
    <xf numFmtId="0" fontId="10" fillId="0" borderId="0" xfId="63" applyFont="1">
      <alignment/>
      <protection/>
    </xf>
    <xf numFmtId="49" fontId="11" fillId="0" borderId="11" xfId="63" applyNumberFormat="1" applyFont="1" applyBorder="1" applyAlignment="1">
      <alignment horizontal="center"/>
      <protection/>
    </xf>
    <xf numFmtId="49" fontId="11" fillId="0" borderId="11" xfId="63" applyNumberFormat="1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 wrapText="1"/>
      <protection/>
    </xf>
    <xf numFmtId="0" fontId="7" fillId="0" borderId="0" xfId="69" applyFont="1" applyBorder="1">
      <alignment/>
      <protection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/>
      <protection/>
    </xf>
    <xf numFmtId="0" fontId="8" fillId="0" borderId="11" xfId="58" applyFont="1" applyBorder="1">
      <alignment/>
      <protection/>
    </xf>
    <xf numFmtId="0" fontId="8" fillId="0" borderId="0" xfId="67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9">
      <alignment/>
      <protection/>
    </xf>
    <xf numFmtId="0" fontId="9" fillId="32" borderId="11" xfId="59" applyFont="1" applyFill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3" applyNumberFormat="1" applyFont="1" applyBorder="1" applyAlignment="1">
      <alignment horizontal="right"/>
      <protection/>
    </xf>
    <xf numFmtId="0" fontId="8" fillId="0" borderId="0" xfId="67" applyBorder="1" applyAlignment="1">
      <alignment horizontal="right"/>
      <protection/>
    </xf>
    <xf numFmtId="0" fontId="8" fillId="0" borderId="11" xfId="58" applyFont="1" applyBorder="1" applyAlignment="1">
      <alignment horizontal="center"/>
      <protection/>
    </xf>
    <xf numFmtId="0" fontId="5" fillId="0" borderId="11" xfId="67" applyFont="1" applyBorder="1" applyAlignment="1">
      <alignment horizontal="center"/>
      <protection/>
    </xf>
    <xf numFmtId="0" fontId="9" fillId="32" borderId="11" xfId="67" applyFont="1" applyFill="1" applyBorder="1" applyAlignment="1">
      <alignment horizontal="center"/>
      <protection/>
    </xf>
    <xf numFmtId="0" fontId="6" fillId="0" borderId="11" xfId="58" applyFont="1" applyBorder="1" applyAlignment="1">
      <alignment horizontal="center" vertical="distributed"/>
      <protection/>
    </xf>
    <xf numFmtId="0" fontId="8" fillId="0" borderId="11" xfId="58" applyFont="1" applyBorder="1" applyAlignment="1">
      <alignment horizontal="center" vertical="distributed"/>
      <protection/>
    </xf>
    <xf numFmtId="0" fontId="8" fillId="0" borderId="11" xfId="58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8" applyNumberFormat="1" applyBorder="1" applyAlignment="1">
      <alignment horizontal="center" vertical="distributed"/>
      <protection/>
    </xf>
    <xf numFmtId="0" fontId="8" fillId="0" borderId="0" xfId="58" applyAlignment="1">
      <alignment horizontal="right"/>
      <protection/>
    </xf>
    <xf numFmtId="0" fontId="20" fillId="0" borderId="11" xfId="64" applyFont="1" applyBorder="1" applyAlignment="1">
      <alignment horizontal="center" vertical="distributed"/>
      <protection/>
    </xf>
    <xf numFmtId="3" fontId="5" fillId="0" borderId="11" xfId="64" applyNumberFormat="1" applyFont="1" applyBorder="1" applyAlignment="1">
      <alignment vertical="distributed"/>
      <protection/>
    </xf>
    <xf numFmtId="3" fontId="7" fillId="0" borderId="11" xfId="64" applyNumberFormat="1" applyFont="1" applyBorder="1" applyAlignment="1">
      <alignment vertical="distributed"/>
      <protection/>
    </xf>
    <xf numFmtId="0" fontId="9" fillId="0" borderId="11" xfId="58" applyFont="1" applyBorder="1">
      <alignment/>
      <protection/>
    </xf>
    <xf numFmtId="0" fontId="27" fillId="0" borderId="11" xfId="58" applyFont="1" applyBorder="1" applyAlignment="1">
      <alignment horizontal="center" vertical="distributed"/>
      <protection/>
    </xf>
    <xf numFmtId="0" fontId="9" fillId="0" borderId="11" xfId="58" applyFont="1" applyBorder="1" applyAlignment="1">
      <alignment horizontal="center" vertical="distributed"/>
      <protection/>
    </xf>
    <xf numFmtId="0" fontId="9" fillId="0" borderId="11" xfId="58" applyFont="1" applyBorder="1" applyAlignment="1">
      <alignment vertical="distributed"/>
      <protection/>
    </xf>
    <xf numFmtId="9" fontId="9" fillId="0" borderId="11" xfId="58" applyNumberFormat="1" applyFont="1" applyBorder="1" applyAlignment="1">
      <alignment horizontal="center" vertical="distributed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" fillId="32" borderId="11" xfId="0" applyNumberFormat="1" applyFont="1" applyFill="1" applyBorder="1" applyAlignment="1">
      <alignment vertical="center"/>
    </xf>
    <xf numFmtId="3" fontId="16" fillId="0" borderId="11" xfId="65" applyNumberFormat="1" applyFont="1" applyBorder="1">
      <alignment/>
      <protection/>
    </xf>
    <xf numFmtId="3" fontId="5" fillId="0" borderId="11" xfId="69" applyNumberFormat="1" applyBorder="1">
      <alignment/>
      <protection/>
    </xf>
    <xf numFmtId="3" fontId="7" fillId="0" borderId="11" xfId="69" applyNumberFormat="1" applyFont="1" applyBorder="1">
      <alignment/>
      <protection/>
    </xf>
    <xf numFmtId="0" fontId="10" fillId="0" borderId="11" xfId="63" applyFont="1" applyBorder="1" applyAlignment="1">
      <alignment horizontal="left"/>
      <protection/>
    </xf>
    <xf numFmtId="0" fontId="10" fillId="0" borderId="13" xfId="63" applyFont="1" applyBorder="1" applyAlignment="1">
      <alignment horizontal="left"/>
      <protection/>
    </xf>
    <xf numFmtId="0" fontId="11" fillId="0" borderId="11" xfId="63" applyFont="1" applyBorder="1" applyAlignment="1">
      <alignment horizontal="left"/>
      <protection/>
    </xf>
    <xf numFmtId="0" fontId="11" fillId="0" borderId="13" xfId="63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left" vertical="center"/>
    </xf>
    <xf numFmtId="0" fontId="21" fillId="0" borderId="11" xfId="63" applyFont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0" fontId="11" fillId="0" borderId="13" xfId="60" applyFont="1" applyBorder="1" applyAlignment="1">
      <alignment horizontal="left"/>
      <protection/>
    </xf>
    <xf numFmtId="0" fontId="2" fillId="0" borderId="15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5" xfId="0" applyFont="1" applyBorder="1" applyAlignment="1">
      <alignment horizontal="center" vertical="distributed"/>
    </xf>
    <xf numFmtId="0" fontId="29" fillId="0" borderId="16" xfId="0" applyFont="1" applyFill="1" applyBorder="1" applyAlignment="1">
      <alignment horizontal="center" vertical="distributed"/>
    </xf>
    <xf numFmtId="0" fontId="29" fillId="0" borderId="12" xfId="0" applyFont="1" applyFill="1" applyBorder="1" applyAlignment="1">
      <alignment horizontal="center" vertical="distributed"/>
    </xf>
    <xf numFmtId="0" fontId="29" fillId="0" borderId="11" xfId="0" applyFont="1" applyFill="1" applyBorder="1" applyAlignment="1">
      <alignment horizontal="center" vertical="distributed"/>
    </xf>
    <xf numFmtId="3" fontId="5" fillId="0" borderId="11" xfId="67" applyNumberFormat="1" applyFont="1" applyBorder="1">
      <alignment/>
      <protection/>
    </xf>
    <xf numFmtId="0" fontId="10" fillId="0" borderId="11" xfId="60" applyFont="1" applyBorder="1" applyAlignment="1">
      <alignment horizontal="left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/>
      <protection/>
    </xf>
    <xf numFmtId="16" fontId="5" fillId="0" borderId="11" xfId="69" applyNumberFormat="1" applyBorder="1">
      <alignment/>
      <protection/>
    </xf>
    <xf numFmtId="0" fontId="5" fillId="0" borderId="11" xfId="62" applyFont="1" applyBorder="1">
      <alignment/>
      <protection/>
    </xf>
    <xf numFmtId="3" fontId="5" fillId="0" borderId="11" xfId="62" applyNumberFormat="1" applyBorder="1">
      <alignment/>
      <protection/>
    </xf>
    <xf numFmtId="0" fontId="31" fillId="0" borderId="0" xfId="0" applyFont="1" applyAlignment="1">
      <alignment/>
    </xf>
    <xf numFmtId="0" fontId="7" fillId="32" borderId="17" xfId="64" applyFont="1" applyFill="1" applyBorder="1" applyAlignment="1">
      <alignment horizontal="center" vertical="center" wrapText="1"/>
      <protection/>
    </xf>
    <xf numFmtId="0" fontId="7" fillId="32" borderId="12" xfId="64" applyFont="1" applyFill="1" applyBorder="1" applyAlignment="1">
      <alignment horizontal="center" vertical="center" wrapText="1"/>
      <protection/>
    </xf>
    <xf numFmtId="3" fontId="9" fillId="0" borderId="11" xfId="58" applyNumberFormat="1" applyFont="1" applyBorder="1" applyAlignment="1">
      <alignment vertical="distributed"/>
      <protection/>
    </xf>
    <xf numFmtId="3" fontId="8" fillId="0" borderId="11" xfId="58" applyNumberFormat="1" applyFont="1" applyBorder="1" applyAlignment="1">
      <alignment horizontal="right" vertical="distributed"/>
      <protection/>
    </xf>
    <xf numFmtId="3" fontId="14" fillId="0" borderId="11" xfId="65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3" fontId="20" fillId="0" borderId="11" xfId="69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5" xfId="63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5" applyFont="1" applyBorder="1" applyAlignment="1">
      <alignment horizontal="left"/>
      <protection/>
    </xf>
    <xf numFmtId="0" fontId="17" fillId="0" borderId="11" xfId="65" applyFont="1" applyBorder="1" applyAlignment="1">
      <alignment horizontal="center"/>
      <protection/>
    </xf>
    <xf numFmtId="3" fontId="7" fillId="0" borderId="11" xfId="67" applyNumberFormat="1" applyFont="1" applyBorder="1">
      <alignment/>
      <protection/>
    </xf>
    <xf numFmtId="0" fontId="9" fillId="0" borderId="11" xfId="62" applyFont="1" applyBorder="1" applyAlignment="1">
      <alignment vertical="distributed"/>
      <protection/>
    </xf>
    <xf numFmtId="0" fontId="32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3" applyFont="1" applyBorder="1" applyAlignment="1">
      <alignment horizontal="left"/>
      <protection/>
    </xf>
    <xf numFmtId="0" fontId="15" fillId="0" borderId="11" xfId="65" applyFont="1" applyBorder="1" applyAlignment="1">
      <alignment horizontal="left"/>
      <protection/>
    </xf>
    <xf numFmtId="0" fontId="11" fillId="0" borderId="11" xfId="60" applyFont="1" applyBorder="1" applyAlignment="1">
      <alignment horizontal="left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/>
      <protection/>
    </xf>
    <xf numFmtId="3" fontId="7" fillId="0" borderId="11" xfId="62" applyNumberFormat="1" applyFont="1" applyBorder="1">
      <alignment/>
      <protection/>
    </xf>
    <xf numFmtId="3" fontId="15" fillId="32" borderId="11" xfId="65" applyNumberFormat="1" applyFont="1" applyFill="1" applyBorder="1" applyAlignment="1">
      <alignment vertical="distributed"/>
      <protection/>
    </xf>
    <xf numFmtId="0" fontId="34" fillId="0" borderId="11" xfId="64" applyFont="1" applyBorder="1" applyAlignment="1">
      <alignment vertical="distributed"/>
      <protection/>
    </xf>
    <xf numFmtId="0" fontId="5" fillId="0" borderId="0" xfId="69" applyBorder="1">
      <alignment/>
      <protection/>
    </xf>
    <xf numFmtId="0" fontId="1" fillId="0" borderId="16" xfId="0" applyFont="1" applyBorder="1" applyAlignment="1">
      <alignment horizontal="center" vertical="distributed"/>
    </xf>
    <xf numFmtId="0" fontId="30" fillId="0" borderId="16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1" applyNumberFormat="1" applyFont="1" applyFill="1" applyBorder="1">
      <alignment/>
      <protection/>
    </xf>
    <xf numFmtId="3" fontId="10" fillId="0" borderId="18" xfId="57" applyNumberFormat="1" applyFont="1" applyFill="1" applyBorder="1" applyAlignment="1">
      <alignment horizontal="center" vertical="center"/>
      <protection/>
    </xf>
    <xf numFmtId="4" fontId="10" fillId="0" borderId="18" xfId="57" applyNumberFormat="1" applyFont="1" applyFill="1" applyBorder="1" applyAlignment="1">
      <alignment vertical="center"/>
      <protection/>
    </xf>
    <xf numFmtId="3" fontId="10" fillId="0" borderId="19" xfId="57" applyNumberFormat="1" applyFont="1" applyFill="1" applyBorder="1" applyAlignment="1">
      <alignment vertical="center"/>
      <protection/>
    </xf>
    <xf numFmtId="3" fontId="10" fillId="0" borderId="18" xfId="57" applyNumberFormat="1" applyFont="1" applyFill="1" applyBorder="1" applyAlignment="1">
      <alignment vertical="center"/>
      <protection/>
    </xf>
    <xf numFmtId="3" fontId="11" fillId="0" borderId="18" xfId="57" applyNumberFormat="1" applyFont="1" applyFill="1" applyBorder="1" applyAlignment="1">
      <alignment vertical="center"/>
      <protection/>
    </xf>
    <xf numFmtId="3" fontId="11" fillId="0" borderId="19" xfId="57" applyNumberFormat="1" applyFont="1" applyFill="1" applyBorder="1" applyAlignment="1">
      <alignment vertical="center"/>
      <protection/>
    </xf>
    <xf numFmtId="3" fontId="10" fillId="0" borderId="11" xfId="61" applyNumberFormat="1" applyFont="1" applyFill="1" applyBorder="1">
      <alignment/>
      <protection/>
    </xf>
    <xf numFmtId="174" fontId="10" fillId="0" borderId="20" xfId="57" applyNumberFormat="1" applyFont="1" applyBorder="1" applyAlignment="1">
      <alignment vertical="center"/>
      <protection/>
    </xf>
    <xf numFmtId="3" fontId="10" fillId="0" borderId="20" xfId="57" applyNumberFormat="1" applyFont="1" applyFill="1" applyBorder="1" applyAlignment="1">
      <alignment vertical="center"/>
      <protection/>
    </xf>
    <xf numFmtId="4" fontId="10" fillId="0" borderId="20" xfId="57" applyNumberFormat="1" applyFont="1" applyFill="1" applyBorder="1" applyAlignment="1">
      <alignment vertical="center"/>
      <protection/>
    </xf>
    <xf numFmtId="3" fontId="10" fillId="0" borderId="10" xfId="61" applyNumberFormat="1" applyFont="1" applyFill="1" applyBorder="1">
      <alignment/>
      <protection/>
    </xf>
    <xf numFmtId="0" fontId="10" fillId="0" borderId="10" xfId="68" applyFont="1" applyBorder="1">
      <alignment/>
      <protection/>
    </xf>
    <xf numFmtId="4" fontId="10" fillId="0" borderId="10" xfId="61" applyNumberFormat="1" applyFont="1" applyFill="1" applyBorder="1">
      <alignment/>
      <protection/>
    </xf>
    <xf numFmtId="0" fontId="11" fillId="0" borderId="11" xfId="68" applyFont="1" applyBorder="1">
      <alignment/>
      <protection/>
    </xf>
    <xf numFmtId="3" fontId="11" fillId="0" borderId="11" xfId="57" applyNumberFormat="1" applyFont="1" applyFill="1" applyBorder="1" applyAlignment="1">
      <alignment vertical="center"/>
      <protection/>
    </xf>
    <xf numFmtId="0" fontId="10" fillId="0" borderId="11" xfId="68" applyFont="1" applyBorder="1">
      <alignment/>
      <protection/>
    </xf>
    <xf numFmtId="3" fontId="10" fillId="0" borderId="11" xfId="57" applyNumberFormat="1" applyFont="1" applyFill="1" applyBorder="1" applyAlignment="1">
      <alignment vertical="center"/>
      <protection/>
    </xf>
    <xf numFmtId="3" fontId="15" fillId="0" borderId="11" xfId="65" applyNumberFormat="1" applyFont="1" applyBorder="1">
      <alignment/>
      <protection/>
    </xf>
    <xf numFmtId="0" fontId="11" fillId="0" borderId="11" xfId="63" applyFont="1" applyBorder="1">
      <alignment/>
      <protection/>
    </xf>
    <xf numFmtId="0" fontId="11" fillId="0" borderId="11" xfId="63" applyFont="1" applyBorder="1" applyAlignment="1">
      <alignment horizontal="center"/>
      <protection/>
    </xf>
    <xf numFmtId="0" fontId="7" fillId="33" borderId="10" xfId="69" applyFont="1" applyFill="1" applyBorder="1">
      <alignment/>
      <protection/>
    </xf>
    <xf numFmtId="0" fontId="7" fillId="33" borderId="10" xfId="69" applyFont="1" applyFill="1" applyBorder="1" applyAlignment="1">
      <alignment horizontal="center"/>
      <protection/>
    </xf>
    <xf numFmtId="0" fontId="7" fillId="33" borderId="12" xfId="69" applyFont="1" applyFill="1" applyBorder="1">
      <alignment/>
      <protection/>
    </xf>
    <xf numFmtId="0" fontId="7" fillId="33" borderId="12" xfId="69" applyFont="1" applyFill="1" applyBorder="1" applyAlignment="1">
      <alignment horizontal="center"/>
      <protection/>
    </xf>
    <xf numFmtId="3" fontId="7" fillId="0" borderId="0" xfId="69" applyNumberFormat="1" applyFont="1" applyBorder="1">
      <alignment/>
      <protection/>
    </xf>
    <xf numFmtId="0" fontId="6" fillId="0" borderId="0" xfId="63" applyFont="1" applyBorder="1" applyAlignment="1">
      <alignment horizontal="right"/>
      <protection/>
    </xf>
    <xf numFmtId="0" fontId="10" fillId="0" borderId="13" xfId="63" applyFont="1" applyBorder="1">
      <alignment/>
      <protection/>
    </xf>
    <xf numFmtId="49" fontId="10" fillId="32" borderId="11" xfId="63" applyNumberFormat="1" applyFont="1" applyFill="1" applyBorder="1" applyAlignment="1">
      <alignment horizontal="center"/>
      <protection/>
    </xf>
    <xf numFmtId="0" fontId="11" fillId="32" borderId="11" xfId="63" applyFont="1" applyFill="1" applyBorder="1" applyAlignment="1">
      <alignment horizontal="left"/>
      <protection/>
    </xf>
    <xf numFmtId="3" fontId="11" fillId="32" borderId="11" xfId="63" applyNumberFormat="1" applyFont="1" applyFill="1" applyBorder="1" applyAlignment="1">
      <alignment horizontal="right"/>
      <protection/>
    </xf>
    <xf numFmtId="0" fontId="10" fillId="32" borderId="11" xfId="63" applyFont="1" applyFill="1" applyBorder="1" applyAlignment="1">
      <alignment horizontal="center"/>
      <protection/>
    </xf>
    <xf numFmtId="0" fontId="11" fillId="32" borderId="11" xfId="63" applyFont="1" applyFill="1" applyBorder="1">
      <alignment/>
      <protection/>
    </xf>
    <xf numFmtId="0" fontId="11" fillId="32" borderId="13" xfId="63" applyFont="1" applyFill="1" applyBorder="1" applyAlignment="1">
      <alignment horizontal="left"/>
      <protection/>
    </xf>
    <xf numFmtId="49" fontId="11" fillId="32" borderId="11" xfId="63" applyNumberFormat="1" applyFont="1" applyFill="1" applyBorder="1" applyAlignment="1">
      <alignment horizontal="center"/>
      <protection/>
    </xf>
    <xf numFmtId="49" fontId="10" fillId="32" borderId="12" xfId="63" applyNumberFormat="1" applyFont="1" applyFill="1" applyBorder="1" applyAlignment="1">
      <alignment horizontal="center" vertical="center"/>
      <protection/>
    </xf>
    <xf numFmtId="49" fontId="11" fillId="32" borderId="12" xfId="63" applyNumberFormat="1" applyFont="1" applyFill="1" applyBorder="1" applyAlignment="1">
      <alignment horizontal="distributed" vertical="distributed"/>
      <protection/>
    </xf>
    <xf numFmtId="0" fontId="7" fillId="32" borderId="13" xfId="63" applyFont="1" applyFill="1" applyBorder="1" applyAlignment="1">
      <alignment horizontal="left"/>
      <protection/>
    </xf>
    <xf numFmtId="0" fontId="11" fillId="33" borderId="11" xfId="60" applyFont="1" applyFill="1" applyBorder="1" applyAlignment="1">
      <alignment horizontal="left" vertical="center"/>
      <protection/>
    </xf>
    <xf numFmtId="0" fontId="18" fillId="0" borderId="11" xfId="60" applyFont="1" applyBorder="1" applyAlignment="1">
      <alignment horizontal="left"/>
      <protection/>
    </xf>
    <xf numFmtId="0" fontId="18" fillId="0" borderId="13" xfId="60" applyFont="1" applyBorder="1" applyAlignment="1">
      <alignment horizontal="left"/>
      <protection/>
    </xf>
    <xf numFmtId="0" fontId="10" fillId="32" borderId="11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left"/>
      <protection/>
    </xf>
    <xf numFmtId="0" fontId="9" fillId="0" borderId="18" xfId="57" applyFont="1" applyBorder="1" applyAlignment="1">
      <alignment vertical="center"/>
      <protection/>
    </xf>
    <xf numFmtId="0" fontId="8" fillId="0" borderId="18" xfId="57" applyFont="1" applyBorder="1" applyAlignment="1">
      <alignment vertical="center"/>
      <protection/>
    </xf>
    <xf numFmtId="0" fontId="8" fillId="0" borderId="18" xfId="57" applyFont="1" applyBorder="1" applyAlignment="1">
      <alignment vertical="center" wrapText="1"/>
      <protection/>
    </xf>
    <xf numFmtId="0" fontId="9" fillId="0" borderId="11" xfId="57" applyFont="1" applyBorder="1" applyAlignment="1">
      <alignment vertical="center"/>
      <protection/>
    </xf>
    <xf numFmtId="0" fontId="8" fillId="0" borderId="11" xfId="57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1" applyFont="1" applyFill="1" applyBorder="1">
      <alignment/>
      <protection/>
    </xf>
    <xf numFmtId="0" fontId="11" fillId="32" borderId="12" xfId="61" applyFont="1" applyFill="1" applyBorder="1" applyAlignment="1">
      <alignment horizontal="center" vertical="center" wrapText="1"/>
      <protection/>
    </xf>
    <xf numFmtId="0" fontId="11" fillId="32" borderId="16" xfId="61" applyFont="1" applyFill="1" applyBorder="1" applyAlignment="1">
      <alignment horizontal="right" vertical="center" wrapText="1"/>
      <protection/>
    </xf>
    <xf numFmtId="0" fontId="11" fillId="32" borderId="14" xfId="61" applyFont="1" applyFill="1" applyBorder="1" applyAlignment="1">
      <alignment horizontal="center" vertical="center"/>
      <protection/>
    </xf>
    <xf numFmtId="0" fontId="11" fillId="32" borderId="21" xfId="61" applyFont="1" applyFill="1" applyBorder="1" applyAlignment="1">
      <alignment horizontal="right" vertical="center"/>
      <protection/>
    </xf>
    <xf numFmtId="0" fontId="11" fillId="32" borderId="22" xfId="61" applyFont="1" applyFill="1" applyBorder="1" applyAlignment="1">
      <alignment horizontal="center" vertical="center"/>
      <protection/>
    </xf>
    <xf numFmtId="0" fontId="11" fillId="32" borderId="23" xfId="61" applyFont="1" applyFill="1" applyBorder="1" applyAlignment="1">
      <alignment horizontal="center" vertical="center"/>
      <protection/>
    </xf>
    <xf numFmtId="0" fontId="10" fillId="32" borderId="11" xfId="68" applyFont="1" applyFill="1" applyBorder="1">
      <alignment/>
      <protection/>
    </xf>
    <xf numFmtId="3" fontId="11" fillId="32" borderId="11" xfId="68" applyNumberFormat="1" applyFont="1" applyFill="1" applyBorder="1">
      <alignment/>
      <protection/>
    </xf>
    <xf numFmtId="0" fontId="20" fillId="0" borderId="12" xfId="69" applyFont="1" applyBorder="1">
      <alignment/>
      <protection/>
    </xf>
    <xf numFmtId="0" fontId="7" fillId="0" borderId="11" xfId="69" applyNumberFormat="1" applyFont="1" applyBorder="1">
      <alignment/>
      <protection/>
    </xf>
    <xf numFmtId="0" fontId="16" fillId="32" borderId="11" xfId="65" applyFont="1" applyFill="1" applyBorder="1">
      <alignment/>
      <protection/>
    </xf>
    <xf numFmtId="0" fontId="20" fillId="32" borderId="11" xfId="62" applyFont="1" applyFill="1" applyBorder="1">
      <alignment/>
      <protection/>
    </xf>
    <xf numFmtId="3" fontId="20" fillId="32" borderId="11" xfId="62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5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174" fontId="1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19" fillId="0" borderId="17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3" applyNumberFormat="1" applyFont="1" applyBorder="1" applyAlignment="1">
      <alignment horizontal="right"/>
      <protection/>
    </xf>
    <xf numFmtId="0" fontId="23" fillId="0" borderId="11" xfId="63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left" vertical="center"/>
    </xf>
    <xf numFmtId="16" fontId="21" fillId="0" borderId="11" xfId="63" applyNumberFormat="1" applyFont="1" applyBorder="1" applyAlignment="1">
      <alignment horizontal="left"/>
      <protection/>
    </xf>
    <xf numFmtId="0" fontId="18" fillId="0" borderId="11" xfId="63" applyFont="1" applyBorder="1" applyAlignment="1">
      <alignment horizontal="center" vertical="center" wrapText="1"/>
      <protection/>
    </xf>
    <xf numFmtId="3" fontId="10" fillId="0" borderId="11" xfId="63" applyNumberFormat="1" applyFont="1" applyBorder="1" applyAlignment="1">
      <alignment horizontal="right"/>
      <protection/>
    </xf>
    <xf numFmtId="0" fontId="10" fillId="0" borderId="11" xfId="63" applyFont="1" applyBorder="1" applyAlignment="1">
      <alignment horizontal="left"/>
      <protection/>
    </xf>
    <xf numFmtId="0" fontId="10" fillId="0" borderId="11" xfId="63" applyNumberFormat="1" applyFont="1" applyBorder="1" applyAlignment="1">
      <alignment horizontal="left"/>
      <protection/>
    </xf>
    <xf numFmtId="0" fontId="10" fillId="0" borderId="13" xfId="63" applyFont="1" applyBorder="1" applyAlignment="1">
      <alignment horizontal="left"/>
      <protection/>
    </xf>
    <xf numFmtId="16" fontId="10" fillId="0" borderId="11" xfId="63" applyNumberFormat="1" applyFont="1" applyBorder="1" applyAlignment="1">
      <alignment horizontal="left"/>
      <protection/>
    </xf>
    <xf numFmtId="0" fontId="11" fillId="0" borderId="11" xfId="63" applyNumberFormat="1" applyFont="1" applyBorder="1" applyAlignment="1">
      <alignment horizontal="left"/>
      <protection/>
    </xf>
    <xf numFmtId="0" fontId="14" fillId="0" borderId="23" xfId="66" applyFont="1" applyBorder="1" applyAlignment="1">
      <alignment horizontal="right"/>
      <protection/>
    </xf>
    <xf numFmtId="0" fontId="14" fillId="0" borderId="10" xfId="66" applyFont="1" applyBorder="1" applyAlignment="1">
      <alignment horizontal="left"/>
      <protection/>
    </xf>
    <xf numFmtId="0" fontId="14" fillId="0" borderId="24" xfId="66" applyFont="1" applyBorder="1" applyAlignment="1">
      <alignment horizontal="center"/>
      <protection/>
    </xf>
    <xf numFmtId="2" fontId="10" fillId="0" borderId="11" xfId="63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1" fillId="32" borderId="11" xfId="0" applyFont="1" applyFill="1" applyBorder="1" applyAlignment="1">
      <alignment/>
    </xf>
    <xf numFmtId="0" fontId="8" fillId="0" borderId="11" xfId="57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3" applyNumberFormat="1" applyFont="1" applyBorder="1" applyAlignment="1">
      <alignment horizontal="center"/>
      <protection/>
    </xf>
    <xf numFmtId="3" fontId="9" fillId="0" borderId="11" xfId="58" applyNumberFormat="1" applyFont="1" applyBorder="1" applyAlignment="1">
      <alignment horizontal="right" vertical="distributed"/>
      <protection/>
    </xf>
    <xf numFmtId="0" fontId="36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5" xfId="0" applyNumberFormat="1" applyFont="1" applyFill="1" applyBorder="1" applyAlignment="1">
      <alignment horizontal="center" vertical="distributed"/>
    </xf>
    <xf numFmtId="0" fontId="0" fillId="32" borderId="0" xfId="0" applyFill="1" applyAlignment="1">
      <alignment/>
    </xf>
    <xf numFmtId="3" fontId="11" fillId="32" borderId="11" xfId="61" applyNumberFormat="1" applyFont="1" applyFill="1" applyBorder="1">
      <alignment/>
      <protection/>
    </xf>
    <xf numFmtId="0" fontId="11" fillId="32" borderId="11" xfId="68" applyFont="1" applyFill="1" applyBorder="1">
      <alignment/>
      <protection/>
    </xf>
    <xf numFmtId="3" fontId="11" fillId="32" borderId="11" xfId="57" applyNumberFormat="1" applyFont="1" applyFill="1" applyBorder="1" applyAlignment="1">
      <alignment vertical="center"/>
      <protection/>
    </xf>
    <xf numFmtId="174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left" vertical="center"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1" applyFont="1" applyFill="1" applyBorder="1">
      <alignment/>
      <protection/>
    </xf>
    <xf numFmtId="0" fontId="31" fillId="0" borderId="0" xfId="0" applyFont="1" applyBorder="1" applyAlignment="1">
      <alignment/>
    </xf>
    <xf numFmtId="0" fontId="5" fillId="0" borderId="0" xfId="64" applyFont="1">
      <alignment/>
      <protection/>
    </xf>
    <xf numFmtId="0" fontId="7" fillId="32" borderId="11" xfId="59" applyFont="1" applyFill="1" applyBorder="1" applyAlignment="1">
      <alignment horizontal="center" vertical="center"/>
      <protection/>
    </xf>
    <xf numFmtId="3" fontId="7" fillId="0" borderId="11" xfId="59" applyNumberFormat="1" applyFont="1" applyBorder="1">
      <alignment/>
      <protection/>
    </xf>
    <xf numFmtId="0" fontId="5" fillId="0" borderId="0" xfId="59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5" xfId="57" applyFont="1" applyBorder="1" applyAlignment="1">
      <alignment vertical="center"/>
      <protection/>
    </xf>
    <xf numFmtId="3" fontId="11" fillId="0" borderId="12" xfId="61" applyNumberFormat="1" applyFont="1" applyFill="1" applyBorder="1">
      <alignment/>
      <protection/>
    </xf>
    <xf numFmtId="0" fontId="9" fillId="32" borderId="11" xfId="57" applyFont="1" applyFill="1" applyBorder="1" applyAlignment="1">
      <alignment vertical="center"/>
      <protection/>
    </xf>
    <xf numFmtId="0" fontId="8" fillId="0" borderId="18" xfId="57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0" fontId="10" fillId="0" borderId="11" xfId="60" applyFont="1" applyBorder="1" applyAlignment="1">
      <alignment horizontal="left"/>
      <protection/>
    </xf>
    <xf numFmtId="49" fontId="2" fillId="32" borderId="11" xfId="0" applyNumberFormat="1" applyFont="1" applyFill="1" applyBorder="1" applyAlignment="1">
      <alignment horizontal="center" vertical="distributed"/>
    </xf>
    <xf numFmtId="0" fontId="0" fillId="34" borderId="11" xfId="0" applyFill="1" applyBorder="1" applyAlignment="1">
      <alignment/>
    </xf>
    <xf numFmtId="49" fontId="2" fillId="14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3" fontId="1" fillId="32" borderId="11" xfId="7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3" fontId="2" fillId="32" borderId="11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28" fillId="32" borderId="11" xfId="0" applyNumberFormat="1" applyFont="1" applyFill="1" applyBorder="1" applyAlignment="1">
      <alignment horizontal="center" vertical="center"/>
    </xf>
    <xf numFmtId="3" fontId="10" fillId="0" borderId="11" xfId="63" applyNumberFormat="1" applyFont="1" applyBorder="1" applyAlignment="1">
      <alignment horizontal="right" vertical="center"/>
      <protection/>
    </xf>
    <xf numFmtId="3" fontId="11" fillId="32" borderId="11" xfId="63" applyNumberFormat="1" applyFont="1" applyFill="1" applyBorder="1" applyAlignment="1">
      <alignment horizontal="right" vertical="center"/>
      <protection/>
    </xf>
    <xf numFmtId="3" fontId="11" fillId="0" borderId="11" xfId="63" applyNumberFormat="1" applyFont="1" applyBorder="1" applyAlignment="1">
      <alignment horizontal="right" vertical="center"/>
      <protection/>
    </xf>
    <xf numFmtId="3" fontId="18" fillId="0" borderId="11" xfId="63" applyNumberFormat="1" applyFont="1" applyBorder="1" applyAlignment="1">
      <alignment horizontal="right" vertical="center"/>
      <protection/>
    </xf>
    <xf numFmtId="3" fontId="8" fillId="0" borderId="11" xfId="63" applyNumberFormat="1" applyBorder="1" applyAlignment="1">
      <alignment horizontal="right" vertical="center"/>
      <protection/>
    </xf>
    <xf numFmtId="3" fontId="11" fillId="32" borderId="12" xfId="63" applyNumberFormat="1" applyFont="1" applyFill="1" applyBorder="1" applyAlignment="1">
      <alignment horizontal="right" vertical="center"/>
      <protection/>
    </xf>
    <xf numFmtId="3" fontId="18" fillId="32" borderId="12" xfId="63" applyNumberFormat="1" applyFont="1" applyFill="1" applyBorder="1" applyAlignment="1">
      <alignment horizontal="right" vertical="center"/>
      <protection/>
    </xf>
    <xf numFmtId="3" fontId="10" fillId="0" borderId="0" xfId="63" applyNumberFormat="1" applyFont="1" applyAlignment="1">
      <alignment horizontal="right" vertical="center"/>
      <protection/>
    </xf>
    <xf numFmtId="3" fontId="11" fillId="33" borderId="12" xfId="60" applyNumberFormat="1" applyFont="1" applyFill="1" applyBorder="1" applyAlignment="1">
      <alignment horizontal="right" vertical="center" wrapText="1"/>
      <protection/>
    </xf>
    <xf numFmtId="3" fontId="10" fillId="0" borderId="11" xfId="60" applyNumberFormat="1" applyFont="1" applyBorder="1" applyAlignment="1">
      <alignment horizontal="right" vertical="center"/>
      <protection/>
    </xf>
    <xf numFmtId="3" fontId="10" fillId="0" borderId="11" xfId="60" applyNumberFormat="1" applyFont="1" applyBorder="1" applyAlignment="1">
      <alignment horizontal="right" vertical="center"/>
      <protection/>
    </xf>
    <xf numFmtId="3" fontId="11" fillId="0" borderId="11" xfId="60" applyNumberFormat="1" applyFont="1" applyBorder="1" applyAlignment="1">
      <alignment horizontal="right" vertical="center"/>
      <protection/>
    </xf>
    <xf numFmtId="3" fontId="11" fillId="32" borderId="11" xfId="60" applyNumberFormat="1" applyFont="1" applyFill="1" applyBorder="1" applyAlignment="1">
      <alignment horizontal="right" vertical="center"/>
      <protection/>
    </xf>
    <xf numFmtId="0" fontId="11" fillId="33" borderId="11" xfId="63" applyFont="1" applyFill="1" applyBorder="1" applyAlignment="1">
      <alignment vertical="center" wrapText="1"/>
      <protection/>
    </xf>
    <xf numFmtId="3" fontId="11" fillId="33" borderId="11" xfId="60" applyNumberFormat="1" applyFont="1" applyFill="1" applyBorder="1" applyAlignment="1">
      <alignment horizontal="right" vertical="center"/>
      <protection/>
    </xf>
    <xf numFmtId="0" fontId="5" fillId="0" borderId="11" xfId="62" applyBorder="1" applyAlignment="1">
      <alignment horizontal="center"/>
      <protection/>
    </xf>
    <xf numFmtId="0" fontId="16" fillId="32" borderId="11" xfId="65" applyFont="1" applyFill="1" applyBorder="1" applyAlignment="1">
      <alignment horizontal="center"/>
      <protection/>
    </xf>
    <xf numFmtId="0" fontId="14" fillId="35" borderId="26" xfId="66" applyFont="1" applyFill="1" applyBorder="1" applyAlignment="1">
      <alignment horizontal="center"/>
      <protection/>
    </xf>
    <xf numFmtId="0" fontId="15" fillId="35" borderId="27" xfId="66" applyFont="1" applyFill="1" applyBorder="1" applyAlignment="1">
      <alignment horizontal="left"/>
      <protection/>
    </xf>
    <xf numFmtId="0" fontId="15" fillId="35" borderId="28" xfId="66" applyFont="1" applyFill="1" applyBorder="1" applyAlignment="1">
      <alignment horizontal="right"/>
      <protection/>
    </xf>
    <xf numFmtId="3" fontId="15" fillId="35" borderId="29" xfId="66" applyNumberFormat="1" applyFont="1" applyFill="1" applyBorder="1" applyAlignment="1">
      <alignment horizontal="right"/>
      <protection/>
    </xf>
    <xf numFmtId="0" fontId="14" fillId="35" borderId="30" xfId="66" applyFont="1" applyFill="1" applyBorder="1" applyAlignment="1">
      <alignment horizontal="center"/>
      <protection/>
    </xf>
    <xf numFmtId="0" fontId="9" fillId="0" borderId="31" xfId="57" applyFont="1" applyBorder="1" applyAlignment="1">
      <alignment vertical="center"/>
      <protection/>
    </xf>
    <xf numFmtId="3" fontId="11" fillId="0" borderId="31" xfId="61" applyNumberFormat="1" applyFont="1" applyFill="1" applyBorder="1">
      <alignment/>
      <protection/>
    </xf>
    <xf numFmtId="3" fontId="11" fillId="0" borderId="32" xfId="61" applyNumberFormat="1" applyFont="1" applyFill="1" applyBorder="1">
      <alignment/>
      <protection/>
    </xf>
    <xf numFmtId="4" fontId="11" fillId="0" borderId="18" xfId="61" applyNumberFormat="1" applyFont="1" applyFill="1" applyBorder="1">
      <alignment/>
      <protection/>
    </xf>
    <xf numFmtId="3" fontId="11" fillId="0" borderId="18" xfId="61" applyNumberFormat="1" applyFont="1" applyFill="1" applyBorder="1">
      <alignment/>
      <protection/>
    </xf>
    <xf numFmtId="3" fontId="11" fillId="0" borderId="19" xfId="61" applyNumberFormat="1" applyFont="1" applyFill="1" applyBorder="1">
      <alignment/>
      <protection/>
    </xf>
    <xf numFmtId="174" fontId="10" fillId="0" borderId="18" xfId="61" applyNumberFormat="1" applyFont="1" applyFill="1" applyBorder="1">
      <alignment/>
      <protection/>
    </xf>
    <xf numFmtId="3" fontId="10" fillId="0" borderId="18" xfId="61" applyNumberFormat="1" applyFont="1" applyFill="1" applyBorder="1">
      <alignment/>
      <protection/>
    </xf>
    <xf numFmtId="3" fontId="10" fillId="0" borderId="19" xfId="61" applyNumberFormat="1" applyFont="1" applyFill="1" applyBorder="1">
      <alignment/>
      <protection/>
    </xf>
    <xf numFmtId="0" fontId="8" fillId="0" borderId="33" xfId="57" applyFont="1" applyBorder="1" applyAlignment="1">
      <alignment vertical="center"/>
      <protection/>
    </xf>
    <xf numFmtId="3" fontId="10" fillId="0" borderId="33" xfId="57" applyNumberFormat="1" applyFont="1" applyFill="1" applyBorder="1" applyAlignment="1">
      <alignment vertical="center"/>
      <protection/>
    </xf>
    <xf numFmtId="3" fontId="10" fillId="0" borderId="34" xfId="61" applyNumberFormat="1" applyFont="1" applyFill="1" applyBorder="1">
      <alignment/>
      <protection/>
    </xf>
    <xf numFmtId="0" fontId="9" fillId="35" borderId="18" xfId="57" applyFont="1" applyFill="1" applyBorder="1" applyAlignment="1">
      <alignment vertical="center"/>
      <protection/>
    </xf>
    <xf numFmtId="3" fontId="11" fillId="35" borderId="19" xfId="61" applyNumberFormat="1" applyFont="1" applyFill="1" applyBorder="1">
      <alignment/>
      <protection/>
    </xf>
    <xf numFmtId="0" fontId="9" fillId="35" borderId="11" xfId="57" applyFont="1" applyFill="1" applyBorder="1" applyAlignment="1">
      <alignment vertical="center"/>
      <protection/>
    </xf>
    <xf numFmtId="3" fontId="11" fillId="35" borderId="11" xfId="61" applyNumberFormat="1" applyFont="1" applyFill="1" applyBorder="1">
      <alignment/>
      <protection/>
    </xf>
    <xf numFmtId="4" fontId="10" fillId="0" borderId="10" xfId="61" applyNumberFormat="1" applyFont="1" applyFill="1" applyBorder="1">
      <alignment/>
      <protection/>
    </xf>
    <xf numFmtId="174" fontId="11" fillId="35" borderId="11" xfId="61" applyNumberFormat="1" applyFont="1" applyFill="1" applyBorder="1">
      <alignment/>
      <protection/>
    </xf>
    <xf numFmtId="0" fontId="11" fillId="35" borderId="11" xfId="68" applyFont="1" applyFill="1" applyBorder="1">
      <alignment/>
      <protection/>
    </xf>
    <xf numFmtId="3" fontId="11" fillId="35" borderId="11" xfId="57" applyNumberFormat="1" applyFont="1" applyFill="1" applyBorder="1" applyAlignment="1">
      <alignment vertical="center"/>
      <protection/>
    </xf>
    <xf numFmtId="0" fontId="36" fillId="32" borderId="11" xfId="0" applyFont="1" applyFill="1" applyBorder="1" applyAlignment="1">
      <alignment horizontal="center" wrapText="1"/>
    </xf>
    <xf numFmtId="0" fontId="7" fillId="0" borderId="11" xfId="59" applyFont="1" applyBorder="1" applyAlignment="1">
      <alignment horizontal="left"/>
      <protection/>
    </xf>
    <xf numFmtId="3" fontId="1" fillId="36" borderId="11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8" fillId="0" borderId="20" xfId="57" applyFont="1" applyBorder="1" applyAlignment="1">
      <alignment vertical="center"/>
      <protection/>
    </xf>
    <xf numFmtId="0" fontId="8" fillId="0" borderId="34" xfId="57" applyFont="1" applyBorder="1" applyAlignment="1">
      <alignment vertical="center"/>
      <protection/>
    </xf>
    <xf numFmtId="0" fontId="11" fillId="37" borderId="11" xfId="60" applyFont="1" applyFill="1" applyBorder="1" applyAlignment="1">
      <alignment horizontal="center"/>
      <protection/>
    </xf>
    <xf numFmtId="0" fontId="18" fillId="37" borderId="13" xfId="60" applyFont="1" applyFill="1" applyBorder="1" applyAlignment="1">
      <alignment horizontal="left"/>
      <protection/>
    </xf>
    <xf numFmtId="3" fontId="11" fillId="37" borderId="11" xfId="60" applyNumberFormat="1" applyFont="1" applyFill="1" applyBorder="1" applyAlignment="1">
      <alignment horizontal="right" vertical="center"/>
      <protection/>
    </xf>
    <xf numFmtId="3" fontId="11" fillId="0" borderId="35" xfId="57" applyNumberFormat="1" applyFont="1" applyFill="1" applyBorder="1" applyAlignment="1">
      <alignment vertical="center"/>
      <protection/>
    </xf>
    <xf numFmtId="0" fontId="14" fillId="0" borderId="36" xfId="66" applyFont="1" applyBorder="1" applyAlignment="1">
      <alignment horizontal="center"/>
      <protection/>
    </xf>
    <xf numFmtId="3" fontId="14" fillId="0" borderId="37" xfId="66" applyNumberFormat="1" applyFont="1" applyBorder="1" applyAlignment="1">
      <alignment horizontal="right"/>
      <protection/>
    </xf>
    <xf numFmtId="0" fontId="11" fillId="36" borderId="11" xfId="63" applyFont="1" applyFill="1" applyBorder="1" applyAlignment="1">
      <alignment horizontal="center" vertical="center" wrapText="1"/>
      <protection/>
    </xf>
    <xf numFmtId="0" fontId="11" fillId="37" borderId="11" xfId="63" applyFont="1" applyFill="1" applyBorder="1" applyAlignment="1">
      <alignment horizontal="center" vertical="center" wrapText="1"/>
      <protection/>
    </xf>
    <xf numFmtId="0" fontId="18" fillId="37" borderId="11" xfId="63" applyFont="1" applyFill="1" applyBorder="1" applyAlignment="1">
      <alignment horizontal="left"/>
      <protection/>
    </xf>
    <xf numFmtId="3" fontId="18" fillId="37" borderId="11" xfId="63" applyNumberFormat="1" applyFont="1" applyFill="1" applyBorder="1" applyAlignment="1">
      <alignment horizontal="right"/>
      <protection/>
    </xf>
    <xf numFmtId="16" fontId="18" fillId="37" borderId="11" xfId="63" applyNumberFormat="1" applyFont="1" applyFill="1" applyBorder="1" applyAlignment="1">
      <alignment horizontal="left"/>
      <protection/>
    </xf>
    <xf numFmtId="0" fontId="11" fillId="36" borderId="11" xfId="63" applyFont="1" applyFill="1" applyBorder="1" applyAlignment="1">
      <alignment horizontal="left"/>
      <protection/>
    </xf>
    <xf numFmtId="3" fontId="11" fillId="36" borderId="11" xfId="63" applyNumberFormat="1" applyFont="1" applyFill="1" applyBorder="1" applyAlignment="1">
      <alignment horizontal="right"/>
      <protection/>
    </xf>
    <xf numFmtId="49" fontId="2" fillId="37" borderId="15" xfId="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43" fontId="8" fillId="0" borderId="0" xfId="46" applyFont="1" applyAlignment="1">
      <alignment/>
    </xf>
    <xf numFmtId="3" fontId="37" fillId="0" borderId="11" xfId="59" applyNumberFormat="1" applyFont="1" applyBorder="1">
      <alignment/>
      <protection/>
    </xf>
    <xf numFmtId="3" fontId="27" fillId="0" borderId="11" xfId="59" applyNumberFormat="1" applyFont="1" applyBorder="1">
      <alignment/>
      <protection/>
    </xf>
    <xf numFmtId="3" fontId="8" fillId="0" borderId="0" xfId="59" applyNumberFormat="1">
      <alignment/>
      <protection/>
    </xf>
    <xf numFmtId="0" fontId="10" fillId="0" borderId="11" xfId="63" applyFont="1" applyBorder="1" applyAlignment="1">
      <alignment horizontal="center"/>
      <protection/>
    </xf>
    <xf numFmtId="3" fontId="1" fillId="14" borderId="11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10" fillId="0" borderId="13" xfId="63" applyFont="1" applyBorder="1">
      <alignment/>
      <protection/>
    </xf>
    <xf numFmtId="0" fontId="2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3" fontId="30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3" fillId="0" borderId="11" xfId="0" applyFont="1" applyBorder="1" applyAlignment="1">
      <alignment horizontal="left" vertical="center"/>
    </xf>
    <xf numFmtId="3" fontId="33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/>
    </xf>
    <xf numFmtId="3" fontId="19" fillId="0" borderId="0" xfId="0" applyNumberFormat="1" applyFont="1" applyFill="1" applyBorder="1" applyAlignment="1">
      <alignment vertical="center"/>
    </xf>
    <xf numFmtId="3" fontId="19" fillId="0" borderId="39" xfId="0" applyNumberFormat="1" applyFont="1" applyFill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3" fontId="30" fillId="37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0" fillId="38" borderId="11" xfId="0" applyFill="1" applyBorder="1" applyAlignment="1">
      <alignment/>
    </xf>
    <xf numFmtId="0" fontId="1" fillId="38" borderId="11" xfId="0" applyFont="1" applyFill="1" applyBorder="1" applyAlignment="1">
      <alignment horizontal="center" vertical="center"/>
    </xf>
    <xf numFmtId="3" fontId="1" fillId="38" borderId="11" xfId="0" applyNumberFormat="1" applyFont="1" applyFill="1" applyBorder="1" applyAlignment="1">
      <alignment horizontal="center" vertical="center"/>
    </xf>
    <xf numFmtId="3" fontId="1" fillId="38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8" borderId="11" xfId="0" applyFont="1" applyFill="1" applyBorder="1" applyAlignment="1">
      <alignment horizontal="center"/>
    </xf>
    <xf numFmtId="0" fontId="7" fillId="37" borderId="12" xfId="69" applyFont="1" applyFill="1" applyBorder="1">
      <alignment/>
      <protection/>
    </xf>
    <xf numFmtId="0" fontId="34" fillId="37" borderId="12" xfId="69" applyFont="1" applyFill="1" applyBorder="1">
      <alignment/>
      <protection/>
    </xf>
    <xf numFmtId="0" fontId="7" fillId="37" borderId="12" xfId="69" applyFont="1" applyFill="1" applyBorder="1" applyAlignment="1">
      <alignment horizontal="center"/>
      <protection/>
    </xf>
    <xf numFmtId="0" fontId="5" fillId="37" borderId="11" xfId="69" applyFont="1" applyFill="1" applyBorder="1">
      <alignment/>
      <protection/>
    </xf>
    <xf numFmtId="3" fontId="20" fillId="37" borderId="11" xfId="69" applyNumberFormat="1" applyFont="1" applyFill="1" applyBorder="1">
      <alignment/>
      <protection/>
    </xf>
    <xf numFmtId="0" fontId="7" fillId="37" borderId="11" xfId="69" applyFont="1" applyFill="1" applyBorder="1">
      <alignment/>
      <protection/>
    </xf>
    <xf numFmtId="3" fontId="7" fillId="37" borderId="11" xfId="69" applyNumberFormat="1" applyFont="1" applyFill="1" applyBorder="1">
      <alignment/>
      <protection/>
    </xf>
    <xf numFmtId="16" fontId="7" fillId="0" borderId="12" xfId="69" applyNumberFormat="1" applyFont="1" applyBorder="1">
      <alignment/>
      <protection/>
    </xf>
    <xf numFmtId="0" fontId="13" fillId="0" borderId="13" xfId="65" applyFont="1" applyFill="1" applyBorder="1" applyAlignment="1">
      <alignment horizontal="center" vertical="center"/>
      <protection/>
    </xf>
    <xf numFmtId="0" fontId="13" fillId="0" borderId="11" xfId="65" applyFont="1" applyFill="1" applyBorder="1" applyAlignment="1">
      <alignment horizontal="center" vertical="center"/>
      <protection/>
    </xf>
    <xf numFmtId="0" fontId="13" fillId="0" borderId="11" xfId="65" applyFont="1" applyFill="1" applyBorder="1" applyAlignment="1">
      <alignment horizontal="left" vertical="center"/>
      <protection/>
    </xf>
    <xf numFmtId="0" fontId="12" fillId="0" borderId="11" xfId="65" applyFont="1" applyFill="1" applyBorder="1" applyAlignment="1">
      <alignment horizontal="left" vertical="center"/>
      <protection/>
    </xf>
    <xf numFmtId="0" fontId="13" fillId="36" borderId="11" xfId="65" applyFont="1" applyFill="1" applyBorder="1" applyAlignment="1">
      <alignment horizontal="left" vertical="center"/>
      <protection/>
    </xf>
    <xf numFmtId="0" fontId="17" fillId="36" borderId="11" xfId="65" applyFont="1" applyFill="1" applyBorder="1" applyAlignment="1">
      <alignment horizontal="right" vertical="center"/>
      <protection/>
    </xf>
    <xf numFmtId="0" fontId="12" fillId="0" borderId="11" xfId="65" applyFont="1" applyBorder="1" applyAlignment="1">
      <alignment horizontal="center" vertical="distributed"/>
      <protection/>
    </xf>
    <xf numFmtId="0" fontId="12" fillId="0" borderId="11" xfId="65" applyFont="1" applyBorder="1" applyAlignment="1">
      <alignment horizontal="left" vertical="distributed"/>
      <protection/>
    </xf>
    <xf numFmtId="0" fontId="16" fillId="0" borderId="11" xfId="65" applyFont="1" applyBorder="1">
      <alignment/>
      <protection/>
    </xf>
    <xf numFmtId="0" fontId="8" fillId="0" borderId="11" xfId="62" applyFont="1" applyBorder="1" applyAlignment="1">
      <alignment vertical="distributed"/>
      <protection/>
    </xf>
    <xf numFmtId="0" fontId="12" fillId="0" borderId="11" xfId="65" applyFont="1" applyBorder="1" applyAlignment="1">
      <alignment horizontal="center"/>
      <protection/>
    </xf>
    <xf numFmtId="0" fontId="12" fillId="32" borderId="11" xfId="65" applyFont="1" applyFill="1" applyBorder="1">
      <alignment/>
      <protection/>
    </xf>
    <xf numFmtId="0" fontId="13" fillId="32" borderId="11" xfId="65" applyFont="1" applyFill="1" applyBorder="1" applyAlignment="1">
      <alignment horizontal="left" vertical="distributed"/>
      <protection/>
    </xf>
    <xf numFmtId="0" fontId="8" fillId="0" borderId="0" xfId="65" applyFont="1">
      <alignment/>
      <protection/>
    </xf>
    <xf numFmtId="0" fontId="16" fillId="0" borderId="11" xfId="65" applyFont="1" applyBorder="1" applyAlignment="1">
      <alignment horizontal="center"/>
      <protection/>
    </xf>
    <xf numFmtId="0" fontId="20" fillId="0" borderId="11" xfId="62" applyFont="1" applyBorder="1">
      <alignment/>
      <protection/>
    </xf>
    <xf numFmtId="3" fontId="39" fillId="0" borderId="11" xfId="65" applyNumberFormat="1" applyFont="1" applyBorder="1">
      <alignment/>
      <protection/>
    </xf>
    <xf numFmtId="0" fontId="11" fillId="0" borderId="11" xfId="62" applyFont="1" applyBorder="1">
      <alignment/>
      <protection/>
    </xf>
    <xf numFmtId="0" fontId="10" fillId="0" borderId="11" xfId="62" applyFont="1" applyBorder="1">
      <alignment/>
      <protection/>
    </xf>
    <xf numFmtId="3" fontId="20" fillId="0" borderId="11" xfId="62" applyNumberFormat="1" applyFont="1" applyBorder="1">
      <alignment/>
      <protection/>
    </xf>
    <xf numFmtId="3" fontId="7" fillId="0" borderId="11" xfId="62" applyNumberFormat="1" applyFont="1" applyBorder="1" applyAlignment="1">
      <alignment horizontal="right"/>
      <protection/>
    </xf>
    <xf numFmtId="0" fontId="7" fillId="0" borderId="11" xfId="62" applyFont="1" applyBorder="1">
      <alignment/>
      <protection/>
    </xf>
    <xf numFmtId="3" fontId="5" fillId="0" borderId="11" xfId="62" applyNumberFormat="1" applyFont="1" applyBorder="1" applyAlignment="1">
      <alignment horizontal="right"/>
      <protection/>
    </xf>
    <xf numFmtId="3" fontId="17" fillId="0" borderId="11" xfId="65" applyNumberFormat="1" applyFont="1" applyBorder="1">
      <alignment/>
      <protection/>
    </xf>
    <xf numFmtId="0" fontId="14" fillId="0" borderId="40" xfId="66" applyFont="1" applyBorder="1" applyAlignment="1">
      <alignment horizontal="center"/>
      <protection/>
    </xf>
    <xf numFmtId="0" fontId="15" fillId="0" borderId="10" xfId="66" applyFont="1" applyBorder="1" applyAlignment="1">
      <alignment horizontal="left"/>
      <protection/>
    </xf>
    <xf numFmtId="0" fontId="8" fillId="0" borderId="11" xfId="58" applyFont="1" applyBorder="1" applyAlignment="1">
      <alignment horizontal="distributed" vertical="distributed"/>
      <protection/>
    </xf>
    <xf numFmtId="9" fontId="8" fillId="0" borderId="11" xfId="58" applyNumberFormat="1" applyFont="1" applyBorder="1" applyAlignment="1">
      <alignment horizontal="center" vertical="distributed"/>
      <protection/>
    </xf>
    <xf numFmtId="0" fontId="36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12" xfId="69" applyFont="1" applyBorder="1">
      <alignment/>
      <protection/>
    </xf>
    <xf numFmtId="3" fontId="23" fillId="0" borderId="11" xfId="69" applyNumberFormat="1" applyFont="1" applyBorder="1">
      <alignment/>
      <protection/>
    </xf>
    <xf numFmtId="0" fontId="0" fillId="32" borderId="16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/>
    </xf>
    <xf numFmtId="0" fontId="11" fillId="32" borderId="0" xfId="61" applyFont="1" applyFill="1" applyBorder="1" applyAlignment="1">
      <alignment horizontal="center" vertical="center"/>
      <protection/>
    </xf>
    <xf numFmtId="3" fontId="11" fillId="0" borderId="41" xfId="61" applyNumberFormat="1" applyFont="1" applyFill="1" applyBorder="1">
      <alignment/>
      <protection/>
    </xf>
    <xf numFmtId="3" fontId="11" fillId="0" borderId="35" xfId="61" applyNumberFormat="1" applyFont="1" applyFill="1" applyBorder="1">
      <alignment/>
      <protection/>
    </xf>
    <xf numFmtId="3" fontId="10" fillId="0" borderId="35" xfId="57" applyNumberFormat="1" applyFont="1" applyFill="1" applyBorder="1" applyAlignment="1">
      <alignment vertical="center"/>
      <protection/>
    </xf>
    <xf numFmtId="3" fontId="10" fillId="0" borderId="35" xfId="57" applyNumberFormat="1" applyFont="1" applyFill="1" applyBorder="1" applyAlignment="1">
      <alignment vertical="center"/>
      <protection/>
    </xf>
    <xf numFmtId="3" fontId="11" fillId="35" borderId="35" xfId="61" applyNumberFormat="1" applyFont="1" applyFill="1" applyBorder="1">
      <alignment/>
      <protection/>
    </xf>
    <xf numFmtId="3" fontId="10" fillId="0" borderId="35" xfId="61" applyNumberFormat="1" applyFont="1" applyFill="1" applyBorder="1">
      <alignment/>
      <protection/>
    </xf>
    <xf numFmtId="3" fontId="10" fillId="0" borderId="42" xfId="61" applyNumberFormat="1" applyFont="1" applyFill="1" applyBorder="1">
      <alignment/>
      <protection/>
    </xf>
    <xf numFmtId="3" fontId="11" fillId="35" borderId="13" xfId="61" applyNumberFormat="1" applyFont="1" applyFill="1" applyBorder="1">
      <alignment/>
      <protection/>
    </xf>
    <xf numFmtId="3" fontId="11" fillId="0" borderId="14" xfId="61" applyNumberFormat="1" applyFont="1" applyFill="1" applyBorder="1">
      <alignment/>
      <protection/>
    </xf>
    <xf numFmtId="3" fontId="10" fillId="0" borderId="13" xfId="61" applyNumberFormat="1" applyFont="1" applyFill="1" applyBorder="1">
      <alignment/>
      <protection/>
    </xf>
    <xf numFmtId="3" fontId="10" fillId="0" borderId="43" xfId="57" applyNumberFormat="1" applyFont="1" applyFill="1" applyBorder="1" applyAlignment="1">
      <alignment vertical="center"/>
      <protection/>
    </xf>
    <xf numFmtId="3" fontId="10" fillId="0" borderId="13" xfId="57" applyNumberFormat="1" applyFont="1" applyFill="1" applyBorder="1" applyAlignment="1">
      <alignment vertical="center"/>
      <protection/>
    </xf>
    <xf numFmtId="3" fontId="11" fillId="35" borderId="13" xfId="57" applyNumberFormat="1" applyFont="1" applyFill="1" applyBorder="1" applyAlignment="1">
      <alignment vertical="center"/>
      <protection/>
    </xf>
    <xf numFmtId="3" fontId="11" fillId="0" borderId="13" xfId="57" applyNumberFormat="1" applyFont="1" applyFill="1" applyBorder="1" applyAlignment="1">
      <alignment vertical="center"/>
      <protection/>
    </xf>
    <xf numFmtId="3" fontId="11" fillId="32" borderId="13" xfId="57" applyNumberFormat="1" applyFont="1" applyFill="1" applyBorder="1" applyAlignment="1">
      <alignment vertical="center"/>
      <protection/>
    </xf>
    <xf numFmtId="3" fontId="11" fillId="32" borderId="13" xfId="61" applyNumberFormat="1" applyFont="1" applyFill="1" applyBorder="1">
      <alignment/>
      <protection/>
    </xf>
    <xf numFmtId="3" fontId="11" fillId="32" borderId="13" xfId="68" applyNumberFormat="1" applyFont="1" applyFill="1" applyBorder="1">
      <alignment/>
      <protection/>
    </xf>
    <xf numFmtId="0" fontId="10" fillId="0" borderId="11" xfId="0" applyFont="1" applyBorder="1" applyAlignment="1">
      <alignment/>
    </xf>
    <xf numFmtId="3" fontId="10" fillId="0" borderId="11" xfId="57" applyNumberFormat="1" applyFont="1" applyFill="1" applyBorder="1" applyAlignment="1">
      <alignment vertical="center"/>
      <protection/>
    </xf>
    <xf numFmtId="0" fontId="10" fillId="0" borderId="11" xfId="0" applyFont="1" applyBorder="1" applyAlignment="1">
      <alignment/>
    </xf>
    <xf numFmtId="3" fontId="19" fillId="0" borderId="13" xfId="0" applyNumberFormat="1" applyFont="1" applyBorder="1" applyAlignment="1">
      <alignment horizontal="right" vertical="center"/>
    </xf>
    <xf numFmtId="3" fontId="33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0" fontId="11" fillId="0" borderId="11" xfId="63" applyFont="1" applyFill="1" applyBorder="1" applyAlignment="1">
      <alignment horizontal="left" vertical="center"/>
      <protection/>
    </xf>
    <xf numFmtId="3" fontId="11" fillId="32" borderId="11" xfId="63" applyNumberFormat="1" applyFont="1" applyFill="1" applyBorder="1" applyAlignment="1">
      <alignment/>
      <protection/>
    </xf>
    <xf numFmtId="0" fontId="3" fillId="32" borderId="3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distributed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2" xfId="65" applyFont="1" applyFill="1" applyBorder="1" applyAlignment="1">
      <alignment vertical="center" wrapText="1"/>
      <protection/>
    </xf>
    <xf numFmtId="0" fontId="3" fillId="0" borderId="2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8" fillId="0" borderId="11" xfId="63" applyBorder="1">
      <alignment/>
      <protection/>
    </xf>
    <xf numFmtId="0" fontId="1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left" vertical="center"/>
    </xf>
    <xf numFmtId="0" fontId="11" fillId="32" borderId="10" xfId="63" applyFont="1" applyFill="1" applyBorder="1" applyAlignment="1">
      <alignment horizontal="center" vertical="center" wrapText="1"/>
      <protection/>
    </xf>
    <xf numFmtId="0" fontId="11" fillId="32" borderId="12" xfId="63" applyFont="1" applyFill="1" applyBorder="1" applyAlignment="1">
      <alignment horizontal="center" vertical="center" wrapText="1"/>
      <protection/>
    </xf>
    <xf numFmtId="0" fontId="11" fillId="32" borderId="10" xfId="63" applyFont="1" applyFill="1" applyBorder="1" applyAlignment="1">
      <alignment horizontal="center" vertical="top" wrapText="1"/>
      <protection/>
    </xf>
    <xf numFmtId="0" fontId="11" fillId="32" borderId="12" xfId="63" applyFont="1" applyFill="1" applyBorder="1" applyAlignment="1">
      <alignment horizontal="center" vertical="top" wrapText="1"/>
      <protection/>
    </xf>
    <xf numFmtId="3" fontId="7" fillId="32" borderId="10" xfId="60" applyNumberFormat="1" applyFont="1" applyFill="1" applyBorder="1" applyAlignment="1">
      <alignment horizontal="right" vertical="center" wrapText="1"/>
      <protection/>
    </xf>
    <xf numFmtId="3" fontId="7" fillId="32" borderId="12" xfId="60" applyNumberFormat="1" applyFont="1" applyFill="1" applyBorder="1" applyAlignment="1">
      <alignment horizontal="right" vertical="center" wrapText="1"/>
      <protection/>
    </xf>
    <xf numFmtId="0" fontId="11" fillId="37" borderId="11" xfId="63" applyFont="1" applyFill="1" applyBorder="1" applyAlignment="1">
      <alignment horizontal="center" vertical="center" wrapText="1"/>
      <protection/>
    </xf>
    <xf numFmtId="0" fontId="11" fillId="32" borderId="11" xfId="63" applyFont="1" applyFill="1" applyBorder="1" applyAlignment="1">
      <alignment horizontal="center" vertical="center"/>
      <protection/>
    </xf>
    <xf numFmtId="0" fontId="7" fillId="32" borderId="11" xfId="60" applyFont="1" applyFill="1" applyBorder="1" applyAlignment="1">
      <alignment horizontal="center" vertical="center" wrapText="1"/>
      <protection/>
    </xf>
    <xf numFmtId="0" fontId="7" fillId="32" borderId="11" xfId="60" applyFont="1" applyFill="1" applyBorder="1" applyAlignment="1">
      <alignment horizontal="center" vertical="center"/>
      <protection/>
    </xf>
    <xf numFmtId="0" fontId="11" fillId="32" borderId="10" xfId="61" applyFont="1" applyFill="1" applyBorder="1" applyAlignment="1">
      <alignment horizontal="center" vertical="center"/>
      <protection/>
    </xf>
    <xf numFmtId="0" fontId="11" fillId="32" borderId="12" xfId="61" applyFont="1" applyFill="1" applyBorder="1" applyAlignment="1">
      <alignment horizontal="center" vertical="center"/>
      <protection/>
    </xf>
    <xf numFmtId="0" fontId="11" fillId="32" borderId="13" xfId="61" applyFont="1" applyFill="1" applyBorder="1" applyAlignment="1">
      <alignment horizontal="center" vertical="center"/>
      <protection/>
    </xf>
    <xf numFmtId="0" fontId="11" fillId="32" borderId="38" xfId="61" applyFont="1" applyFill="1" applyBorder="1" applyAlignment="1">
      <alignment horizontal="center" vertical="center"/>
      <protection/>
    </xf>
    <xf numFmtId="0" fontId="11" fillId="32" borderId="15" xfId="61" applyFont="1" applyFill="1" applyBorder="1" applyAlignment="1">
      <alignment horizontal="center" vertical="center"/>
      <protection/>
    </xf>
    <xf numFmtId="0" fontId="1" fillId="32" borderId="37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9" fillId="32" borderId="11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11" fillId="32" borderId="44" xfId="63" applyFont="1" applyFill="1" applyBorder="1" applyAlignment="1">
      <alignment horizontal="center" vertical="center" wrapText="1"/>
      <protection/>
    </xf>
    <xf numFmtId="0" fontId="11" fillId="32" borderId="14" xfId="63" applyFont="1" applyFill="1" applyBorder="1" applyAlignment="1">
      <alignment horizontal="center" vertical="center" wrapText="1"/>
      <protection/>
    </xf>
    <xf numFmtId="0" fontId="0" fillId="32" borderId="14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distributed"/>
    </xf>
    <xf numFmtId="0" fontId="0" fillId="32" borderId="23" xfId="0" applyFont="1" applyFill="1" applyBorder="1" applyAlignment="1">
      <alignment horizontal="center" vertical="distributed"/>
    </xf>
    <xf numFmtId="0" fontId="0" fillId="32" borderId="14" xfId="0" applyFont="1" applyFill="1" applyBorder="1" applyAlignment="1">
      <alignment horizontal="center" vertical="distributed"/>
    </xf>
    <xf numFmtId="0" fontId="0" fillId="32" borderId="16" xfId="0" applyFont="1" applyFill="1" applyBorder="1" applyAlignment="1">
      <alignment horizontal="center" vertical="distributed"/>
    </xf>
    <xf numFmtId="0" fontId="0" fillId="32" borderId="13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horizontal="center" vertical="top" wrapText="1"/>
    </xf>
    <xf numFmtId="0" fontId="0" fillId="32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distributed"/>
    </xf>
    <xf numFmtId="0" fontId="3" fillId="32" borderId="15" xfId="0" applyFont="1" applyFill="1" applyBorder="1" applyAlignment="1">
      <alignment horizontal="center" vertical="distributed"/>
    </xf>
    <xf numFmtId="0" fontId="3" fillId="32" borderId="11" xfId="0" applyFont="1" applyFill="1" applyBorder="1" applyAlignment="1">
      <alignment horizontal="center" vertical="distributed"/>
    </xf>
    <xf numFmtId="0" fontId="3" fillId="32" borderId="14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center" vertical="distributed"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2" xfId="69" applyFont="1" applyFill="1" applyBorder="1" applyAlignment="1">
      <alignment horizontal="center" vertical="center" wrapText="1"/>
      <protection/>
    </xf>
    <xf numFmtId="0" fontId="13" fillId="32" borderId="11" xfId="65" applyFont="1" applyFill="1" applyBorder="1" applyAlignment="1">
      <alignment horizontal="center" vertical="center" wrapText="1"/>
      <protection/>
    </xf>
    <xf numFmtId="0" fontId="13" fillId="32" borderId="11" xfId="65" applyFont="1" applyFill="1" applyBorder="1" applyAlignment="1">
      <alignment horizontal="center" vertical="center"/>
      <protection/>
    </xf>
    <xf numFmtId="0" fontId="13" fillId="32" borderId="10" xfId="65" applyFont="1" applyFill="1" applyBorder="1" applyAlignment="1">
      <alignment horizontal="center" vertical="center" wrapText="1"/>
      <protection/>
    </xf>
    <xf numFmtId="0" fontId="13" fillId="32" borderId="17" xfId="65" applyFont="1" applyFill="1" applyBorder="1" applyAlignment="1">
      <alignment horizontal="center" vertical="center" wrapText="1"/>
      <protection/>
    </xf>
    <xf numFmtId="0" fontId="13" fillId="32" borderId="12" xfId="65" applyFont="1" applyFill="1" applyBorder="1" applyAlignment="1">
      <alignment horizontal="center" vertical="center" wrapText="1"/>
      <protection/>
    </xf>
    <xf numFmtId="0" fontId="13" fillId="0" borderId="13" xfId="65" applyFont="1" applyFill="1" applyBorder="1" applyAlignment="1">
      <alignment horizontal="center" vertical="center"/>
      <protection/>
    </xf>
    <xf numFmtId="0" fontId="13" fillId="0" borderId="38" xfId="65" applyFont="1" applyFill="1" applyBorder="1" applyAlignment="1">
      <alignment horizontal="center" vertical="center"/>
      <protection/>
    </xf>
    <xf numFmtId="0" fontId="13" fillId="0" borderId="15" xfId="65" applyFont="1" applyFill="1" applyBorder="1" applyAlignment="1">
      <alignment horizontal="center" vertical="center"/>
      <protection/>
    </xf>
    <xf numFmtId="0" fontId="6" fillId="0" borderId="0" xfId="64" applyFont="1" applyBorder="1" applyAlignment="1">
      <alignment horizontal="right"/>
      <protection/>
    </xf>
    <xf numFmtId="0" fontId="7" fillId="32" borderId="10" xfId="64" applyFont="1" applyFill="1" applyBorder="1" applyAlignment="1">
      <alignment horizontal="center" vertical="center" wrapText="1"/>
      <protection/>
    </xf>
    <xf numFmtId="0" fontId="7" fillId="32" borderId="17" xfId="64" applyFont="1" applyFill="1" applyBorder="1" applyAlignment="1">
      <alignment horizontal="center" vertical="center" wrapText="1"/>
      <protection/>
    </xf>
    <xf numFmtId="0" fontId="7" fillId="32" borderId="12" xfId="64" applyFont="1" applyFill="1" applyBorder="1" applyAlignment="1">
      <alignment horizontal="center" vertical="center" wrapText="1"/>
      <protection/>
    </xf>
    <xf numFmtId="0" fontId="7" fillId="32" borderId="37" xfId="64" applyFont="1" applyFill="1" applyBorder="1" applyAlignment="1">
      <alignment horizontal="center" vertical="center" wrapText="1"/>
      <protection/>
    </xf>
    <xf numFmtId="0" fontId="7" fillId="32" borderId="13" xfId="64" applyFont="1" applyFill="1" applyBorder="1" applyAlignment="1">
      <alignment horizontal="center" vertical="center" wrapText="1"/>
      <protection/>
    </xf>
    <xf numFmtId="0" fontId="7" fillId="32" borderId="38" xfId="64" applyFont="1" applyFill="1" applyBorder="1" applyAlignment="1">
      <alignment horizontal="center" vertical="center" wrapText="1"/>
      <protection/>
    </xf>
    <xf numFmtId="0" fontId="7" fillId="32" borderId="15" xfId="64" applyFont="1" applyFill="1" applyBorder="1" applyAlignment="1">
      <alignment horizontal="center" vertical="center" wrapText="1"/>
      <protection/>
    </xf>
    <xf numFmtId="0" fontId="15" fillId="0" borderId="45" xfId="66" applyFont="1" applyFill="1" applyBorder="1" applyAlignment="1">
      <alignment horizontal="center" vertical="center" wrapText="1"/>
      <protection/>
    </xf>
    <xf numFmtId="0" fontId="15" fillId="33" borderId="45" xfId="66" applyFont="1" applyFill="1" applyBorder="1" applyAlignment="1">
      <alignment horizontal="center" vertical="center" wrapText="1"/>
      <protection/>
    </xf>
    <xf numFmtId="0" fontId="15" fillId="33" borderId="46" xfId="66" applyFont="1" applyFill="1" applyBorder="1" applyAlignment="1">
      <alignment horizontal="center" vertical="center" wrapText="1"/>
      <protection/>
    </xf>
    <xf numFmtId="0" fontId="15" fillId="33" borderId="47" xfId="66" applyFont="1" applyFill="1" applyBorder="1" applyAlignment="1">
      <alignment horizontal="center" vertical="center" wrapText="1"/>
      <protection/>
    </xf>
    <xf numFmtId="0" fontId="15" fillId="33" borderId="48" xfId="66" applyFont="1" applyFill="1" applyBorder="1" applyAlignment="1">
      <alignment horizontal="center" vertical="center" wrapText="1"/>
      <protection/>
    </xf>
    <xf numFmtId="0" fontId="9" fillId="32" borderId="37" xfId="67" applyFont="1" applyFill="1" applyBorder="1" applyAlignment="1">
      <alignment horizontal="center" vertical="center" wrapText="1"/>
      <protection/>
    </xf>
    <xf numFmtId="0" fontId="9" fillId="32" borderId="23" xfId="67" applyFont="1" applyFill="1" applyBorder="1" applyAlignment="1">
      <alignment horizontal="center" vertical="center" wrapText="1"/>
      <protection/>
    </xf>
    <xf numFmtId="0" fontId="9" fillId="32" borderId="14" xfId="67" applyFont="1" applyFill="1" applyBorder="1" applyAlignment="1">
      <alignment horizontal="center" vertical="center" wrapText="1"/>
      <protection/>
    </xf>
    <xf numFmtId="0" fontId="9" fillId="32" borderId="16" xfId="67" applyFont="1" applyFill="1" applyBorder="1" applyAlignment="1">
      <alignment horizontal="center" vertical="center" wrapText="1"/>
      <protection/>
    </xf>
    <xf numFmtId="0" fontId="7" fillId="0" borderId="13" xfId="67" applyFont="1" applyBorder="1" applyAlignment="1">
      <alignment horizontal="left"/>
      <protection/>
    </xf>
    <xf numFmtId="0" fontId="7" fillId="0" borderId="38" xfId="67" applyFont="1" applyBorder="1" applyAlignment="1">
      <alignment horizontal="left"/>
      <protection/>
    </xf>
    <xf numFmtId="0" fontId="7" fillId="0" borderId="15" xfId="67" applyFont="1" applyBorder="1" applyAlignment="1">
      <alignment horizontal="left"/>
      <protection/>
    </xf>
    <xf numFmtId="0" fontId="9" fillId="32" borderId="10" xfId="67" applyFont="1" applyFill="1" applyBorder="1" applyAlignment="1">
      <alignment horizontal="center" vertical="center" wrapText="1"/>
      <protection/>
    </xf>
    <xf numFmtId="0" fontId="9" fillId="32" borderId="17" xfId="67" applyFont="1" applyFill="1" applyBorder="1" applyAlignment="1">
      <alignment horizontal="center" vertical="center" wrapText="1"/>
      <protection/>
    </xf>
    <xf numFmtId="0" fontId="9" fillId="32" borderId="12" xfId="67" applyFont="1" applyFill="1" applyBorder="1" applyAlignment="1">
      <alignment horizontal="center" vertical="center" wrapText="1"/>
      <protection/>
    </xf>
    <xf numFmtId="0" fontId="9" fillId="32" borderId="10" xfId="67" applyFont="1" applyFill="1" applyBorder="1" applyAlignment="1">
      <alignment horizontal="center" vertical="distributed"/>
      <protection/>
    </xf>
    <xf numFmtId="0" fontId="9" fillId="32" borderId="17" xfId="67" applyFont="1" applyFill="1" applyBorder="1" applyAlignment="1">
      <alignment horizontal="center" vertical="distributed"/>
      <protection/>
    </xf>
    <xf numFmtId="0" fontId="9" fillId="32" borderId="12" xfId="67" applyFont="1" applyFill="1" applyBorder="1" applyAlignment="1">
      <alignment horizontal="center" vertical="distributed"/>
      <protection/>
    </xf>
    <xf numFmtId="0" fontId="11" fillId="32" borderId="37" xfId="67" applyFont="1" applyFill="1" applyBorder="1" applyAlignment="1">
      <alignment horizontal="distributed" vertical="distributed"/>
      <protection/>
    </xf>
    <xf numFmtId="0" fontId="6" fillId="32" borderId="22" xfId="67" applyFont="1" applyFill="1" applyBorder="1" applyAlignment="1">
      <alignment horizontal="distributed" vertical="distributed"/>
      <protection/>
    </xf>
    <xf numFmtId="0" fontId="6" fillId="32" borderId="23" xfId="67" applyFont="1" applyFill="1" applyBorder="1" applyAlignment="1">
      <alignment horizontal="distributed" vertical="distributed"/>
      <protection/>
    </xf>
    <xf numFmtId="0" fontId="6" fillId="32" borderId="44" xfId="67" applyFont="1" applyFill="1" applyBorder="1" applyAlignment="1">
      <alignment horizontal="distributed" vertical="distributed"/>
      <protection/>
    </xf>
    <xf numFmtId="0" fontId="6" fillId="32" borderId="0" xfId="67" applyFont="1" applyFill="1" applyBorder="1" applyAlignment="1">
      <alignment horizontal="distributed" vertical="distributed"/>
      <protection/>
    </xf>
    <xf numFmtId="0" fontId="6" fillId="32" borderId="39" xfId="67" applyFont="1" applyFill="1" applyBorder="1" applyAlignment="1">
      <alignment horizontal="distributed" vertical="distributed"/>
      <protection/>
    </xf>
    <xf numFmtId="0" fontId="6" fillId="32" borderId="14" xfId="67" applyFont="1" applyFill="1" applyBorder="1" applyAlignment="1">
      <alignment horizontal="distributed" vertical="distributed"/>
      <protection/>
    </xf>
    <xf numFmtId="0" fontId="6" fillId="32" borderId="21" xfId="67" applyFont="1" applyFill="1" applyBorder="1" applyAlignment="1">
      <alignment horizontal="distributed" vertical="distributed"/>
      <protection/>
    </xf>
    <xf numFmtId="0" fontId="6" fillId="32" borderId="16" xfId="67" applyFont="1" applyFill="1" applyBorder="1" applyAlignment="1">
      <alignment horizontal="distributed" vertical="distributed"/>
      <protection/>
    </xf>
    <xf numFmtId="0" fontId="5" fillId="0" borderId="13" xfId="67" applyFont="1" applyBorder="1" applyAlignment="1">
      <alignment horizontal="left"/>
      <protection/>
    </xf>
    <xf numFmtId="0" fontId="5" fillId="0" borderId="38" xfId="67" applyFont="1" applyBorder="1" applyAlignment="1">
      <alignment horizontal="left"/>
      <protection/>
    </xf>
    <xf numFmtId="0" fontId="5" fillId="0" borderId="15" xfId="67" applyFont="1" applyBorder="1" applyAlignment="1">
      <alignment horizontal="left"/>
      <protection/>
    </xf>
    <xf numFmtId="0" fontId="5" fillId="0" borderId="11" xfId="67" applyFont="1" applyBorder="1" applyAlignment="1">
      <alignment horizontal="left"/>
      <protection/>
    </xf>
    <xf numFmtId="0" fontId="8" fillId="0" borderId="11" xfId="58" applyFont="1" applyBorder="1" applyAlignment="1">
      <alignment horizontal="left" vertical="distributed"/>
      <protection/>
    </xf>
    <xf numFmtId="0" fontId="8" fillId="0" borderId="11" xfId="58" applyBorder="1" applyAlignment="1">
      <alignment horizontal="left" vertical="distributed"/>
      <protection/>
    </xf>
    <xf numFmtId="0" fontId="9" fillId="0" borderId="11" xfId="58" applyFont="1" applyBorder="1" applyAlignment="1">
      <alignment horizontal="left" vertical="distributed"/>
      <protection/>
    </xf>
    <xf numFmtId="0" fontId="9" fillId="0" borderId="13" xfId="58" applyFont="1" applyBorder="1" applyAlignment="1">
      <alignment horizontal="left" vertical="distributed"/>
      <protection/>
    </xf>
    <xf numFmtId="0" fontId="9" fillId="0" borderId="38" xfId="58" applyFont="1" applyBorder="1" applyAlignment="1">
      <alignment horizontal="left" vertical="distributed"/>
      <protection/>
    </xf>
    <xf numFmtId="0" fontId="9" fillId="0" borderId="15" xfId="58" applyFont="1" applyBorder="1" applyAlignment="1">
      <alignment horizontal="left" vertical="distributed"/>
      <protection/>
    </xf>
    <xf numFmtId="0" fontId="8" fillId="0" borderId="0" xfId="58" applyAlignment="1">
      <alignment horizontal="center"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9" fillId="32" borderId="11" xfId="58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left" vertical="center" wrapText="1"/>
      <protection/>
    </xf>
    <xf numFmtId="0" fontId="9" fillId="0" borderId="38" xfId="58" applyFont="1" applyFill="1" applyBorder="1" applyAlignment="1">
      <alignment horizontal="left" vertical="center" wrapText="1"/>
      <protection/>
    </xf>
    <xf numFmtId="0" fontId="9" fillId="0" borderId="15" xfId="58" applyFont="1" applyFill="1" applyBorder="1" applyAlignment="1">
      <alignment horizontal="left" vertical="center" wrapText="1"/>
      <protection/>
    </xf>
    <xf numFmtId="0" fontId="8" fillId="0" borderId="0" xfId="58" applyBorder="1" applyAlignment="1">
      <alignment horizontal="right"/>
      <protection/>
    </xf>
    <xf numFmtId="0" fontId="9" fillId="32" borderId="11" xfId="58" applyFont="1" applyFill="1" applyBorder="1" applyAlignment="1">
      <alignment horizontal="center"/>
      <protection/>
    </xf>
    <xf numFmtId="0" fontId="6" fillId="0" borderId="21" xfId="59" applyFont="1" applyBorder="1" applyAlignment="1">
      <alignment horizontal="right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  3   _2010.évi állami" xfId="57"/>
    <cellStyle name="Normál_10szm" xfId="58"/>
    <cellStyle name="Normál_11szm" xfId="59"/>
    <cellStyle name="Normál_1szm" xfId="60"/>
    <cellStyle name="Normál_2004.évi normatívák" xfId="61"/>
    <cellStyle name="Normál_2010.évi tervezett beruházás, felújítás" xfId="62"/>
    <cellStyle name="Normál_3aszm" xfId="63"/>
    <cellStyle name="Normál_5szm" xfId="64"/>
    <cellStyle name="Normál_6szm" xfId="65"/>
    <cellStyle name="Normál_7szm" xfId="66"/>
    <cellStyle name="Normál_8szm" xfId="67"/>
    <cellStyle name="Normál_költségvetés módosítás I." xfId="68"/>
    <cellStyle name="Normál_pe.átadások, támogatások 2003.évben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0"/>
  <sheetViews>
    <sheetView view="pageLayout" zoomScaleSheetLayoutView="100" workbookViewId="0" topLeftCell="A46">
      <selection activeCell="E65" sqref="E65"/>
    </sheetView>
  </sheetViews>
  <sheetFormatPr defaultColWidth="9.00390625" defaultRowHeight="12.75"/>
  <cols>
    <col min="1" max="1" width="13.125" style="24" customWidth="1"/>
    <col min="2" max="2" width="77.00390625" style="24" customWidth="1"/>
    <col min="3" max="3" width="13.875" style="24" customWidth="1"/>
    <col min="4" max="4" width="14.375" style="24" customWidth="1"/>
    <col min="5" max="5" width="16.625" style="24" customWidth="1"/>
    <col min="6" max="16384" width="9.125" style="24" customWidth="1"/>
  </cols>
  <sheetData>
    <row r="1" spans="1:5" ht="15" customHeight="1">
      <c r="A1" s="542" t="s">
        <v>212</v>
      </c>
      <c r="B1" s="543" t="s">
        <v>10</v>
      </c>
      <c r="C1" s="536" t="s">
        <v>471</v>
      </c>
      <c r="D1" s="536" t="s">
        <v>473</v>
      </c>
      <c r="E1" s="536" t="s">
        <v>598</v>
      </c>
    </row>
    <row r="2" spans="1:5" ht="15" customHeight="1">
      <c r="A2" s="542"/>
      <c r="B2" s="543"/>
      <c r="C2" s="537"/>
      <c r="D2" s="537"/>
      <c r="E2" s="537"/>
    </row>
    <row r="3" spans="1:5" ht="24.75" customHeight="1">
      <c r="A3" s="32" t="s">
        <v>84</v>
      </c>
      <c r="B3" s="73" t="s">
        <v>259</v>
      </c>
      <c r="C3" s="25"/>
      <c r="D3" s="25"/>
      <c r="E3" s="25"/>
    </row>
    <row r="4" spans="1:5" ht="19.5" customHeight="1">
      <c r="A4" s="32" t="s">
        <v>210</v>
      </c>
      <c r="B4" s="73" t="s">
        <v>336</v>
      </c>
      <c r="C4" s="26"/>
      <c r="D4" s="26"/>
      <c r="E4" s="26"/>
    </row>
    <row r="5" spans="1:5" ht="19.5" customHeight="1">
      <c r="A5" s="28" t="s">
        <v>215</v>
      </c>
      <c r="B5" s="72" t="s">
        <v>216</v>
      </c>
      <c r="C5" s="26">
        <f>SUM(C6:C9)</f>
        <v>42080580</v>
      </c>
      <c r="D5" s="26">
        <f>SUM(D6:D9)</f>
        <v>40123348</v>
      </c>
      <c r="E5" s="26">
        <f>SUM(E6:E10)</f>
        <v>40578513</v>
      </c>
    </row>
    <row r="6" spans="1:5" ht="19.5" customHeight="1">
      <c r="A6" s="25" t="s">
        <v>211</v>
      </c>
      <c r="B6" s="247" t="s">
        <v>331</v>
      </c>
      <c r="C6" s="344">
        <v>16545549</v>
      </c>
      <c r="D6" s="344">
        <v>15178222</v>
      </c>
      <c r="E6" s="344">
        <v>15178222</v>
      </c>
    </row>
    <row r="7" spans="1:5" ht="19.5" customHeight="1">
      <c r="A7" s="25" t="s">
        <v>213</v>
      </c>
      <c r="B7" s="249" t="s">
        <v>332</v>
      </c>
      <c r="C7" s="344">
        <v>15474220</v>
      </c>
      <c r="D7" s="344">
        <v>14526300</v>
      </c>
      <c r="E7" s="344">
        <v>14526300</v>
      </c>
    </row>
    <row r="8" spans="1:5" ht="19.5" customHeight="1">
      <c r="A8" s="28" t="s">
        <v>214</v>
      </c>
      <c r="B8" s="247" t="s">
        <v>405</v>
      </c>
      <c r="C8" s="344">
        <v>8860811</v>
      </c>
      <c r="D8" s="344">
        <v>8618826</v>
      </c>
      <c r="E8" s="344">
        <v>8618826</v>
      </c>
    </row>
    <row r="9" spans="1:5" ht="19.5" customHeight="1">
      <c r="A9" s="260" t="s">
        <v>318</v>
      </c>
      <c r="B9" s="247" t="s">
        <v>333</v>
      </c>
      <c r="C9" s="344">
        <v>1200000</v>
      </c>
      <c r="D9" s="344">
        <v>1800000</v>
      </c>
      <c r="E9" s="344">
        <v>1800000</v>
      </c>
    </row>
    <row r="10" spans="1:5" ht="19.5" customHeight="1">
      <c r="A10" s="260" t="s">
        <v>454</v>
      </c>
      <c r="B10" s="247" t="s">
        <v>455</v>
      </c>
      <c r="C10" s="344"/>
      <c r="D10" s="344"/>
      <c r="E10" s="344">
        <v>455165</v>
      </c>
    </row>
    <row r="11" spans="1:5" ht="19.5" customHeight="1">
      <c r="A11" s="260" t="s">
        <v>440</v>
      </c>
      <c r="B11" s="247" t="s">
        <v>456</v>
      </c>
      <c r="C11" s="344"/>
      <c r="D11" s="344"/>
      <c r="E11" s="533"/>
    </row>
    <row r="12" spans="1:5" ht="19.5" customHeight="1">
      <c r="A12" s="260" t="s">
        <v>619</v>
      </c>
      <c r="B12" s="249" t="s">
        <v>618</v>
      </c>
      <c r="C12" s="344">
        <v>0</v>
      </c>
      <c r="D12" s="344">
        <v>0</v>
      </c>
      <c r="E12" s="344">
        <v>1529736</v>
      </c>
    </row>
    <row r="13" spans="1:5" ht="19.5" customHeight="1">
      <c r="A13" s="28" t="s">
        <v>248</v>
      </c>
      <c r="B13" s="249" t="s">
        <v>334</v>
      </c>
      <c r="C13" s="346">
        <v>4571100</v>
      </c>
      <c r="D13" s="346">
        <f>SUM(D14:D16)</f>
        <v>3289879</v>
      </c>
      <c r="E13" s="346">
        <f>SUM(E14:E16)</f>
        <v>7193715</v>
      </c>
    </row>
    <row r="14" spans="1:5" ht="19.5" customHeight="1">
      <c r="A14" s="28"/>
      <c r="B14" s="249" t="s">
        <v>487</v>
      </c>
      <c r="C14" s="344"/>
      <c r="D14" s="344">
        <v>1389879</v>
      </c>
      <c r="E14" s="344">
        <f>1389879+3903836</f>
        <v>5293715</v>
      </c>
    </row>
    <row r="15" spans="1:5" ht="19.5" customHeight="1">
      <c r="A15" s="28"/>
      <c r="B15" s="249" t="s">
        <v>488</v>
      </c>
      <c r="C15" s="344"/>
      <c r="D15" s="344">
        <v>1200000</v>
      </c>
      <c r="E15" s="344">
        <v>1200000</v>
      </c>
    </row>
    <row r="16" spans="1:5" ht="19.5" customHeight="1">
      <c r="A16" s="28"/>
      <c r="B16" s="249" t="s">
        <v>489</v>
      </c>
      <c r="C16" s="344"/>
      <c r="D16" s="344">
        <v>700000</v>
      </c>
      <c r="E16" s="344">
        <v>700000</v>
      </c>
    </row>
    <row r="17" spans="1:5" ht="19.5" customHeight="1">
      <c r="A17" s="187"/>
      <c r="B17" s="188" t="s">
        <v>335</v>
      </c>
      <c r="C17" s="345">
        <f>SUM(C6:C13)</f>
        <v>46651680</v>
      </c>
      <c r="D17" s="345">
        <f>SUM(D6:D13)</f>
        <v>43413227</v>
      </c>
      <c r="E17" s="345">
        <f>SUM(E6:E13)</f>
        <v>49301964</v>
      </c>
    </row>
    <row r="18" spans="1:4" ht="19.5" customHeight="1">
      <c r="A18" s="179" t="s">
        <v>217</v>
      </c>
      <c r="B18" s="178" t="s">
        <v>482</v>
      </c>
      <c r="C18" s="347"/>
      <c r="D18" s="347"/>
    </row>
    <row r="19" spans="1:5" ht="19.5" customHeight="1">
      <c r="A19" s="413" t="s">
        <v>481</v>
      </c>
      <c r="B19" s="186" t="s">
        <v>260</v>
      </c>
      <c r="C19" s="344">
        <v>0</v>
      </c>
      <c r="D19" s="344">
        <f>SUM(D20:D22)</f>
        <v>43284493</v>
      </c>
      <c r="E19" s="344">
        <f>SUM(E20:E22)</f>
        <v>43284493</v>
      </c>
    </row>
    <row r="20" spans="1:5" ht="19.5" customHeight="1">
      <c r="A20" s="413"/>
      <c r="B20" s="416" t="s">
        <v>490</v>
      </c>
      <c r="C20" s="344"/>
      <c r="D20" s="344">
        <v>33498180</v>
      </c>
      <c r="E20" s="344">
        <v>33498180</v>
      </c>
    </row>
    <row r="21" spans="1:5" ht="19.5" customHeight="1">
      <c r="A21" s="413"/>
      <c r="B21" s="416" t="s">
        <v>491</v>
      </c>
      <c r="C21" s="344"/>
      <c r="D21" s="344">
        <v>7729013</v>
      </c>
      <c r="E21" s="344">
        <v>7729013</v>
      </c>
    </row>
    <row r="22" spans="1:5" ht="19.5" customHeight="1">
      <c r="A22" s="413"/>
      <c r="B22" s="416" t="s">
        <v>492</v>
      </c>
      <c r="C22" s="344"/>
      <c r="D22" s="344">
        <v>2057300</v>
      </c>
      <c r="E22" s="344">
        <v>2057300</v>
      </c>
    </row>
    <row r="23" spans="1:5" ht="19.5" customHeight="1">
      <c r="A23" s="190"/>
      <c r="B23" s="191" t="s">
        <v>261</v>
      </c>
      <c r="C23" s="345">
        <f>C19</f>
        <v>0</v>
      </c>
      <c r="D23" s="345">
        <f>D19</f>
        <v>43284493</v>
      </c>
      <c r="E23" s="345">
        <f>E19</f>
        <v>43284493</v>
      </c>
    </row>
    <row r="24" spans="1:5" ht="19.5" customHeight="1">
      <c r="A24" s="30" t="s">
        <v>218</v>
      </c>
      <c r="B24" s="74" t="s">
        <v>111</v>
      </c>
      <c r="C24" s="347"/>
      <c r="D24" s="347"/>
      <c r="E24" s="347"/>
    </row>
    <row r="25" spans="1:5" ht="19.5" customHeight="1">
      <c r="A25" s="28" t="s">
        <v>245</v>
      </c>
      <c r="B25" s="249" t="s">
        <v>341</v>
      </c>
      <c r="C25" s="344">
        <v>5000000</v>
      </c>
      <c r="D25" s="344">
        <v>5000000</v>
      </c>
      <c r="E25" s="344">
        <v>5000000</v>
      </c>
    </row>
    <row r="26" spans="1:5" ht="19.5" customHeight="1">
      <c r="A26" s="28" t="s">
        <v>219</v>
      </c>
      <c r="B26" s="71" t="s">
        <v>220</v>
      </c>
      <c r="C26" s="344"/>
      <c r="D26" s="344"/>
      <c r="E26" s="344"/>
    </row>
    <row r="27" spans="1:5" ht="19.5" customHeight="1">
      <c r="A27" s="28" t="s">
        <v>265</v>
      </c>
      <c r="B27" s="247" t="s">
        <v>337</v>
      </c>
      <c r="C27" s="344">
        <v>6000000</v>
      </c>
      <c r="D27" s="344">
        <v>7000000</v>
      </c>
      <c r="E27" s="344">
        <v>7000000</v>
      </c>
    </row>
    <row r="28" spans="1:5" ht="19.5" customHeight="1">
      <c r="A28" s="260" t="s">
        <v>338</v>
      </c>
      <c r="B28" s="71" t="s">
        <v>266</v>
      </c>
      <c r="C28" s="344">
        <v>1300000</v>
      </c>
      <c r="D28" s="344">
        <v>1300000</v>
      </c>
      <c r="E28" s="344">
        <v>1300000</v>
      </c>
    </row>
    <row r="29" spans="1:5" ht="19.5" customHeight="1">
      <c r="A29" s="260" t="s">
        <v>339</v>
      </c>
      <c r="B29" s="247" t="s">
        <v>340</v>
      </c>
      <c r="C29" s="344"/>
      <c r="D29" s="344"/>
      <c r="E29" s="344"/>
    </row>
    <row r="30" spans="1:5" ht="19.5" customHeight="1">
      <c r="A30" s="28" t="s">
        <v>246</v>
      </c>
      <c r="B30" s="71" t="s">
        <v>247</v>
      </c>
      <c r="C30" s="344"/>
      <c r="D30" s="344"/>
      <c r="E30" s="344"/>
    </row>
    <row r="31" spans="1:5" ht="19.5" customHeight="1">
      <c r="A31" s="187"/>
      <c r="B31" s="192" t="s">
        <v>268</v>
      </c>
      <c r="C31" s="345">
        <f>C25+C27+C28+C29+C30</f>
        <v>12300000</v>
      </c>
      <c r="D31" s="345">
        <f>D25+D27+D28+D29+D30</f>
        <v>13300000</v>
      </c>
      <c r="E31" s="345">
        <f>E25+E27+E28+E29+E30</f>
        <v>13300000</v>
      </c>
    </row>
    <row r="32" spans="1:5" ht="19.5" customHeight="1">
      <c r="A32" s="193" t="s">
        <v>221</v>
      </c>
      <c r="B32" s="188" t="s">
        <v>47</v>
      </c>
      <c r="C32" s="345">
        <v>22629750</v>
      </c>
      <c r="D32" s="345">
        <v>23018350</v>
      </c>
      <c r="E32" s="345">
        <v>23018350</v>
      </c>
    </row>
    <row r="33" spans="1:5" ht="19.5" customHeight="1">
      <c r="A33" s="30" t="s">
        <v>222</v>
      </c>
      <c r="B33" s="73" t="s">
        <v>91</v>
      </c>
      <c r="C33" s="348"/>
      <c r="D33" s="348"/>
      <c r="E33" s="348"/>
    </row>
    <row r="34" spans="1:5" ht="19.5" customHeight="1">
      <c r="A34" s="28" t="s">
        <v>253</v>
      </c>
      <c r="B34" s="71" t="s">
        <v>254</v>
      </c>
      <c r="C34" s="344">
        <v>0</v>
      </c>
      <c r="D34" s="344">
        <v>0</v>
      </c>
      <c r="E34" s="344">
        <v>0</v>
      </c>
    </row>
    <row r="35" spans="1:5" ht="19.5" customHeight="1">
      <c r="A35" s="260" t="s">
        <v>342</v>
      </c>
      <c r="B35" s="247" t="s">
        <v>343</v>
      </c>
      <c r="C35" s="344"/>
      <c r="D35" s="344"/>
      <c r="E35" s="344"/>
    </row>
    <row r="36" spans="1:5" ht="19.5" customHeight="1">
      <c r="A36" s="187"/>
      <c r="B36" s="188" t="s">
        <v>262</v>
      </c>
      <c r="C36" s="345">
        <f>SUM(C34:C35)</f>
        <v>0</v>
      </c>
      <c r="D36" s="345">
        <f>SUM(D34:D35)</f>
        <v>0</v>
      </c>
      <c r="E36" s="345">
        <f>SUM(E34:E35)</f>
        <v>0</v>
      </c>
    </row>
    <row r="37" spans="1:5" ht="19.5" customHeight="1">
      <c r="A37" s="30" t="s">
        <v>223</v>
      </c>
      <c r="B37" s="73" t="s">
        <v>224</v>
      </c>
      <c r="C37" s="346"/>
      <c r="D37" s="346"/>
      <c r="E37" s="346"/>
    </row>
    <row r="38" spans="1:5" ht="19.5" customHeight="1">
      <c r="A38" s="260" t="s">
        <v>441</v>
      </c>
      <c r="B38" s="247" t="s">
        <v>442</v>
      </c>
      <c r="C38" s="344"/>
      <c r="D38" s="344"/>
      <c r="E38" s="344"/>
    </row>
    <row r="39" spans="1:5" ht="19.5" customHeight="1">
      <c r="A39" s="260" t="s">
        <v>344</v>
      </c>
      <c r="B39" s="247" t="s">
        <v>345</v>
      </c>
      <c r="C39" s="344"/>
      <c r="D39" s="344"/>
      <c r="E39" s="344"/>
    </row>
    <row r="40" spans="1:5" ht="19.5" customHeight="1">
      <c r="A40" s="187"/>
      <c r="B40" s="188" t="s">
        <v>263</v>
      </c>
      <c r="C40" s="345">
        <f>SUM(C38:C39)</f>
        <v>0</v>
      </c>
      <c r="D40" s="345">
        <f>SUM(D38:D39)</f>
        <v>0</v>
      </c>
      <c r="E40" s="345">
        <f>SUM(E38:E39)</f>
        <v>0</v>
      </c>
    </row>
    <row r="41" spans="1:5" ht="19.5" customHeight="1">
      <c r="A41" s="31" t="s">
        <v>225</v>
      </c>
      <c r="B41" s="73" t="s">
        <v>226</v>
      </c>
      <c r="C41" s="346">
        <v>0</v>
      </c>
      <c r="D41" s="346">
        <v>0</v>
      </c>
      <c r="E41" s="346">
        <v>0</v>
      </c>
    </row>
    <row r="42" spans="1:5" ht="19.5" customHeight="1">
      <c r="A42" s="194"/>
      <c r="B42" s="188" t="s">
        <v>264</v>
      </c>
      <c r="C42" s="349">
        <f>SUM(C41)</f>
        <v>0</v>
      </c>
      <c r="D42" s="349">
        <f>SUM(D41)</f>
        <v>0</v>
      </c>
      <c r="E42" s="349">
        <f>SUM(E41)</f>
        <v>0</v>
      </c>
    </row>
    <row r="43" spans="1:5" ht="19.5" customHeight="1">
      <c r="A43" s="195" t="s">
        <v>227</v>
      </c>
      <c r="B43" s="196" t="s">
        <v>228</v>
      </c>
      <c r="C43" s="350">
        <f>C17+C23+C31+C32+C36+C40+C42</f>
        <v>81581430</v>
      </c>
      <c r="D43" s="350">
        <f>D17+D23+D31+D32+D36+D40+D42</f>
        <v>123016070</v>
      </c>
      <c r="E43" s="350">
        <f>E17+E23+E31+E32+E36+E40+E42</f>
        <v>128904807</v>
      </c>
    </row>
    <row r="44" spans="1:5" ht="19.5" customHeight="1">
      <c r="A44" s="30" t="s">
        <v>346</v>
      </c>
      <c r="B44" s="73" t="s">
        <v>347</v>
      </c>
      <c r="C44" s="346">
        <v>8696901</v>
      </c>
      <c r="D44" s="346">
        <v>60413118</v>
      </c>
      <c r="E44" s="346">
        <f>60413118+2037736</f>
        <v>62450854</v>
      </c>
    </row>
    <row r="45" spans="1:5" ht="19.5" customHeight="1">
      <c r="A45" s="187"/>
      <c r="B45" s="188" t="s">
        <v>267</v>
      </c>
      <c r="C45" s="345">
        <f>C43+C44</f>
        <v>90278331</v>
      </c>
      <c r="D45" s="345">
        <f>D43+D44</f>
        <v>183429188</v>
      </c>
      <c r="E45" s="345">
        <f>E43+E44</f>
        <v>191355661</v>
      </c>
    </row>
    <row r="46" spans="1:4" ht="12.75" customHeight="1">
      <c r="A46" s="29"/>
      <c r="B46" s="29"/>
      <c r="C46" s="351"/>
      <c r="D46" s="351"/>
    </row>
    <row r="47" spans="1:5" ht="18" customHeight="1">
      <c r="A47" s="544" t="s">
        <v>270</v>
      </c>
      <c r="B47" s="545" t="s">
        <v>10</v>
      </c>
      <c r="C47" s="540" t="s">
        <v>483</v>
      </c>
      <c r="D47" s="540" t="s">
        <v>484</v>
      </c>
      <c r="E47" s="538" t="s">
        <v>598</v>
      </c>
    </row>
    <row r="48" spans="1:5" ht="15" customHeight="1">
      <c r="A48" s="544"/>
      <c r="B48" s="545"/>
      <c r="C48" s="541"/>
      <c r="D48" s="541"/>
      <c r="E48" s="539"/>
    </row>
    <row r="49" spans="1:5" ht="15">
      <c r="A49" s="103" t="s">
        <v>269</v>
      </c>
      <c r="B49" s="197" t="s">
        <v>348</v>
      </c>
      <c r="C49" s="352"/>
      <c r="D49" s="352"/>
      <c r="E49" s="352"/>
    </row>
    <row r="50" spans="1:5" ht="14.25">
      <c r="A50" s="133" t="s">
        <v>229</v>
      </c>
      <c r="B50" s="102" t="s">
        <v>271</v>
      </c>
      <c r="C50" s="353"/>
      <c r="D50" s="353"/>
      <c r="E50" s="353"/>
    </row>
    <row r="51" spans="1:5" ht="14.25">
      <c r="A51" s="25" t="s">
        <v>230</v>
      </c>
      <c r="B51" s="102" t="s">
        <v>231</v>
      </c>
      <c r="C51" s="353">
        <v>25639518</v>
      </c>
      <c r="D51" s="353">
        <v>23518912</v>
      </c>
      <c r="E51" s="353">
        <f>23518912+3267164+157711+400000</f>
        <v>27343787</v>
      </c>
    </row>
    <row r="52" spans="1:5" ht="19.5" customHeight="1">
      <c r="A52" s="133" t="s">
        <v>232</v>
      </c>
      <c r="B52" s="102" t="s">
        <v>233</v>
      </c>
      <c r="C52" s="354">
        <v>2422131</v>
      </c>
      <c r="D52" s="354">
        <v>2953440</v>
      </c>
      <c r="E52" s="354">
        <f>2953440+240000</f>
        <v>3193440</v>
      </c>
    </row>
    <row r="53" spans="1:5" ht="17.25" customHeight="1">
      <c r="A53" s="133"/>
      <c r="B53" s="132" t="s">
        <v>272</v>
      </c>
      <c r="C53" s="355">
        <f>SUM(C50:C52)</f>
        <v>28061649</v>
      </c>
      <c r="D53" s="355">
        <f>SUM(D50:D52)</f>
        <v>26472352</v>
      </c>
      <c r="E53" s="355">
        <f>SUM(E50:E52)</f>
        <v>30537227</v>
      </c>
    </row>
    <row r="54" spans="1:5" ht="19.5" customHeight="1">
      <c r="A54" s="133" t="s">
        <v>234</v>
      </c>
      <c r="B54" s="289" t="s">
        <v>273</v>
      </c>
      <c r="C54" s="353">
        <v>6096828</v>
      </c>
      <c r="D54" s="353">
        <v>5300485</v>
      </c>
      <c r="E54" s="353">
        <f>5300485+636672+30754+108000</f>
        <v>6075911</v>
      </c>
    </row>
    <row r="55" spans="1:5" ht="19.5" customHeight="1">
      <c r="A55" s="134" t="s">
        <v>235</v>
      </c>
      <c r="B55" s="289" t="s">
        <v>236</v>
      </c>
      <c r="C55" s="353">
        <v>37825338</v>
      </c>
      <c r="D55" s="353">
        <v>36198018</v>
      </c>
      <c r="E55" s="353">
        <f>36198018+8307102</f>
        <v>44505120</v>
      </c>
    </row>
    <row r="56" spans="1:5" ht="19.5" customHeight="1">
      <c r="A56" s="134" t="s">
        <v>237</v>
      </c>
      <c r="B56" s="289" t="s">
        <v>73</v>
      </c>
      <c r="C56" s="353">
        <v>4620000</v>
      </c>
      <c r="D56" s="353">
        <v>4395000</v>
      </c>
      <c r="E56" s="353">
        <f>4395000+266700</f>
        <v>4661700</v>
      </c>
    </row>
    <row r="57" spans="1:5" ht="19.5" customHeight="1">
      <c r="A57" s="134" t="s">
        <v>238</v>
      </c>
      <c r="B57" s="289" t="s">
        <v>239</v>
      </c>
      <c r="C57" s="353">
        <v>9586927</v>
      </c>
      <c r="D57" s="353">
        <v>20263011</v>
      </c>
      <c r="E57" s="353">
        <v>20253276</v>
      </c>
    </row>
    <row r="58" spans="1:5" ht="19.5" customHeight="1">
      <c r="A58" s="134"/>
      <c r="B58" s="289" t="s">
        <v>593</v>
      </c>
      <c r="C58" s="353">
        <v>7386927</v>
      </c>
      <c r="D58" s="353">
        <v>17377931</v>
      </c>
      <c r="E58" s="353">
        <v>15826194</v>
      </c>
    </row>
    <row r="59" spans="1:5" ht="19.5" customHeight="1">
      <c r="A59" s="104"/>
      <c r="B59" s="198" t="s">
        <v>274</v>
      </c>
      <c r="C59" s="355">
        <f>C53+C54+C55+C56+C57</f>
        <v>86190742</v>
      </c>
      <c r="D59" s="355">
        <f>D53+D54+D55+D56+D57</f>
        <v>92628866</v>
      </c>
      <c r="E59" s="355">
        <f>E53+E54+E55+E56+E57</f>
        <v>106033234</v>
      </c>
    </row>
    <row r="60" spans="1:5" ht="19.5" customHeight="1">
      <c r="A60" s="104" t="s">
        <v>240</v>
      </c>
      <c r="B60" s="132" t="s">
        <v>241</v>
      </c>
      <c r="C60" s="358">
        <v>600000</v>
      </c>
      <c r="D60" s="358">
        <v>352400</v>
      </c>
      <c r="E60" s="358">
        <f>352400+4061007</f>
        <v>4413407</v>
      </c>
    </row>
    <row r="61" spans="1:5" ht="19.5" customHeight="1">
      <c r="A61" s="104" t="s">
        <v>242</v>
      </c>
      <c r="B61" s="132" t="s">
        <v>92</v>
      </c>
      <c r="C61" s="355">
        <v>2000000</v>
      </c>
      <c r="D61" s="355">
        <v>89036672</v>
      </c>
      <c r="E61" s="355">
        <f>89036672-9538902</f>
        <v>79497770</v>
      </c>
    </row>
    <row r="62" spans="1:5" ht="19.5" customHeight="1">
      <c r="A62" s="104" t="s">
        <v>243</v>
      </c>
      <c r="B62" s="132" t="s">
        <v>244</v>
      </c>
      <c r="C62" s="355">
        <v>0</v>
      </c>
      <c r="D62" s="355">
        <v>0</v>
      </c>
      <c r="E62" s="355">
        <v>0</v>
      </c>
    </row>
    <row r="63" spans="1:5" ht="19.5" customHeight="1">
      <c r="A63" s="104"/>
      <c r="B63" s="199" t="s">
        <v>275</v>
      </c>
      <c r="C63" s="355">
        <f>C60+C61+C62</f>
        <v>2600000</v>
      </c>
      <c r="D63" s="355">
        <f>D60+D61+D62</f>
        <v>89389072</v>
      </c>
      <c r="E63" s="355">
        <f>E60+E61+E62</f>
        <v>83911177</v>
      </c>
    </row>
    <row r="64" spans="1:5" ht="19.5" customHeight="1">
      <c r="A64" s="392" t="s">
        <v>452</v>
      </c>
      <c r="B64" s="393" t="s">
        <v>451</v>
      </c>
      <c r="C64" s="394">
        <f>C59+C63</f>
        <v>88790742</v>
      </c>
      <c r="D64" s="394">
        <f>D59+D63</f>
        <v>182017938</v>
      </c>
      <c r="E64" s="394">
        <f>E59+E63</f>
        <v>189944411</v>
      </c>
    </row>
    <row r="65" spans="1:5" ht="19.5" customHeight="1">
      <c r="A65" s="104" t="s">
        <v>276</v>
      </c>
      <c r="B65" s="94" t="s">
        <v>277</v>
      </c>
      <c r="C65" s="355">
        <v>0</v>
      </c>
      <c r="D65" s="355">
        <v>0</v>
      </c>
      <c r="E65" s="355">
        <v>0</v>
      </c>
    </row>
    <row r="66" spans="1:5" ht="19.5" customHeight="1">
      <c r="A66" s="104"/>
      <c r="B66" s="94" t="s">
        <v>493</v>
      </c>
      <c r="C66" s="355">
        <v>1487589</v>
      </c>
      <c r="D66" s="355">
        <v>1411250</v>
      </c>
      <c r="E66" s="355">
        <v>1411250</v>
      </c>
    </row>
    <row r="67" spans="1:5" ht="19.5" customHeight="1">
      <c r="A67" s="200"/>
      <c r="B67" s="201" t="s">
        <v>278</v>
      </c>
      <c r="C67" s="356">
        <f>C64+C66+C65</f>
        <v>90278331</v>
      </c>
      <c r="D67" s="356">
        <f>D64+D66+D65</f>
        <v>183429188</v>
      </c>
      <c r="E67" s="356">
        <f>E64+E66+E65</f>
        <v>191355661</v>
      </c>
    </row>
    <row r="68" spans="1:4" ht="15">
      <c r="A68" s="14"/>
      <c r="B68" s="14"/>
      <c r="C68" s="14"/>
      <c r="D68" s="14"/>
    </row>
    <row r="69" spans="1:4" ht="14.25">
      <c r="A69" s="29"/>
      <c r="B69" s="29"/>
      <c r="C69" s="29"/>
      <c r="D69" s="29"/>
    </row>
    <row r="70" spans="1:4" ht="14.25">
      <c r="A70" s="29"/>
      <c r="B70" s="29"/>
      <c r="C70" s="29"/>
      <c r="D70" s="29"/>
    </row>
    <row r="71" spans="1:4" ht="14.25">
      <c r="A71" s="29"/>
      <c r="B71" s="29"/>
      <c r="C71" s="29"/>
      <c r="D71" s="29"/>
    </row>
    <row r="72" spans="1:4" ht="14.25">
      <c r="A72" s="29"/>
      <c r="B72" s="29"/>
      <c r="C72" s="29"/>
      <c r="D72" s="29"/>
    </row>
    <row r="73" spans="1:4" ht="14.25">
      <c r="A73" s="29"/>
      <c r="B73" s="29"/>
      <c r="C73" s="29"/>
      <c r="D73" s="29"/>
    </row>
    <row r="74" spans="1:4" ht="14.25">
      <c r="A74" s="29"/>
      <c r="B74" s="29"/>
      <c r="C74" s="29"/>
      <c r="D74" s="29"/>
    </row>
    <row r="75" spans="1:4" ht="14.25">
      <c r="A75" s="29"/>
      <c r="B75" s="29"/>
      <c r="C75" s="29"/>
      <c r="D75" s="29"/>
    </row>
    <row r="76" spans="1:4" ht="14.25">
      <c r="A76" s="29"/>
      <c r="B76" s="29"/>
      <c r="C76" s="29"/>
      <c r="D76" s="29"/>
    </row>
    <row r="77" spans="1:4" ht="14.25">
      <c r="A77" s="29"/>
      <c r="B77" s="29"/>
      <c r="C77" s="29"/>
      <c r="D77" s="29"/>
    </row>
    <row r="78" spans="1:4" ht="14.25">
      <c r="A78" s="29"/>
      <c r="B78" s="29"/>
      <c r="C78" s="29"/>
      <c r="D78" s="29"/>
    </row>
    <row r="79" spans="1:4" ht="14.25">
      <c r="A79" s="29"/>
      <c r="B79" s="29"/>
      <c r="C79" s="29"/>
      <c r="D79" s="29"/>
    </row>
    <row r="80" spans="1:4" ht="14.25">
      <c r="A80" s="29"/>
      <c r="B80" s="29"/>
      <c r="C80" s="29"/>
      <c r="D80" s="29"/>
    </row>
    <row r="81" spans="1:4" ht="14.25">
      <c r="A81" s="29"/>
      <c r="B81" s="29"/>
      <c r="C81" s="29"/>
      <c r="D81" s="29"/>
    </row>
    <row r="82" spans="1:4" ht="14.25">
      <c r="A82" s="29"/>
      <c r="B82" s="29"/>
      <c r="C82" s="29"/>
      <c r="D82" s="29"/>
    </row>
    <row r="83" spans="1:4" ht="14.25">
      <c r="A83" s="29"/>
      <c r="B83" s="29"/>
      <c r="C83" s="29"/>
      <c r="D83" s="29"/>
    </row>
    <row r="84" spans="1:4" ht="14.25">
      <c r="A84" s="29"/>
      <c r="B84" s="29"/>
      <c r="C84" s="29"/>
      <c r="D84" s="29"/>
    </row>
    <row r="85" spans="1:4" ht="14.25">
      <c r="A85" s="29"/>
      <c r="B85" s="29"/>
      <c r="C85" s="29"/>
      <c r="D85" s="29"/>
    </row>
    <row r="86" spans="1:4" ht="14.25">
      <c r="A86" s="29"/>
      <c r="B86" s="29"/>
      <c r="C86" s="29"/>
      <c r="D86" s="29"/>
    </row>
    <row r="87" spans="1:4" ht="14.25">
      <c r="A87" s="29"/>
      <c r="B87" s="29"/>
      <c r="C87" s="29"/>
      <c r="D87" s="29"/>
    </row>
    <row r="88" spans="1:4" ht="14.25">
      <c r="A88" s="29"/>
      <c r="B88" s="29"/>
      <c r="C88" s="29"/>
      <c r="D88" s="29"/>
    </row>
    <row r="89" spans="1:4" ht="14.25">
      <c r="A89" s="29"/>
      <c r="B89" s="29"/>
      <c r="C89" s="29"/>
      <c r="D89" s="29"/>
    </row>
    <row r="90" spans="1:4" ht="14.25">
      <c r="A90" s="29"/>
      <c r="B90" s="29"/>
      <c r="C90" s="29"/>
      <c r="D90" s="29"/>
    </row>
    <row r="91" spans="1:4" ht="14.25">
      <c r="A91" s="29"/>
      <c r="B91" s="29"/>
      <c r="C91" s="29"/>
      <c r="D91" s="29"/>
    </row>
    <row r="92" spans="1:4" ht="14.25">
      <c r="A92" s="29"/>
      <c r="B92" s="29"/>
      <c r="C92" s="29"/>
      <c r="D92" s="29"/>
    </row>
    <row r="93" spans="1:4" ht="14.25">
      <c r="A93" s="29"/>
      <c r="B93" s="29"/>
      <c r="C93" s="29"/>
      <c r="D93" s="29"/>
    </row>
    <row r="94" spans="1:4" ht="14.25">
      <c r="A94" s="29"/>
      <c r="B94" s="29"/>
      <c r="C94" s="29"/>
      <c r="D94" s="29"/>
    </row>
    <row r="95" spans="1:4" ht="14.25">
      <c r="A95" s="29"/>
      <c r="B95" s="29"/>
      <c r="C95" s="29"/>
      <c r="D95" s="29"/>
    </row>
    <row r="96" spans="1:4" ht="14.25">
      <c r="A96" s="29"/>
      <c r="B96" s="29"/>
      <c r="C96" s="29"/>
      <c r="D96" s="29"/>
    </row>
    <row r="97" spans="1:4" ht="14.25">
      <c r="A97" s="29"/>
      <c r="B97" s="29"/>
      <c r="C97" s="29"/>
      <c r="D97" s="29"/>
    </row>
    <row r="98" spans="1:4" ht="14.25">
      <c r="A98" s="29"/>
      <c r="B98" s="29"/>
      <c r="C98" s="29"/>
      <c r="D98" s="29"/>
    </row>
    <row r="99" spans="1:4" ht="14.25">
      <c r="A99" s="29"/>
      <c r="B99" s="29"/>
      <c r="C99" s="29"/>
      <c r="D99" s="29"/>
    </row>
    <row r="100" spans="1:4" ht="14.25">
      <c r="A100" s="29"/>
      <c r="B100" s="29"/>
      <c r="C100" s="29"/>
      <c r="D100" s="29"/>
    </row>
    <row r="101" spans="1:4" ht="14.25">
      <c r="A101" s="29"/>
      <c r="B101" s="29"/>
      <c r="C101" s="29"/>
      <c r="D101" s="29"/>
    </row>
    <row r="102" spans="1:4" ht="14.25">
      <c r="A102" s="29"/>
      <c r="B102" s="29"/>
      <c r="C102" s="29"/>
      <c r="D102" s="29"/>
    </row>
    <row r="103" spans="1:4" ht="14.25">
      <c r="A103" s="29"/>
      <c r="B103" s="29"/>
      <c r="C103" s="29"/>
      <c r="D103" s="29"/>
    </row>
    <row r="104" spans="1:4" ht="14.25">
      <c r="A104" s="29"/>
      <c r="B104" s="29"/>
      <c r="C104" s="29"/>
      <c r="D104" s="29"/>
    </row>
    <row r="105" spans="1:4" ht="14.25">
      <c r="A105" s="29"/>
      <c r="B105" s="29"/>
      <c r="C105" s="29"/>
      <c r="D105" s="29"/>
    </row>
    <row r="106" spans="1:4" ht="14.25">
      <c r="A106" s="29"/>
      <c r="B106" s="29"/>
      <c r="C106" s="29"/>
      <c r="D106" s="29"/>
    </row>
    <row r="107" spans="1:4" ht="14.25">
      <c r="A107" s="29"/>
      <c r="B107" s="29"/>
      <c r="C107" s="29"/>
      <c r="D107" s="29"/>
    </row>
    <row r="108" spans="1:4" ht="14.25">
      <c r="A108" s="29"/>
      <c r="B108" s="29"/>
      <c r="C108" s="29"/>
      <c r="D108" s="29"/>
    </row>
    <row r="109" spans="1:4" ht="14.25">
      <c r="A109" s="29"/>
      <c r="B109" s="29"/>
      <c r="C109" s="29"/>
      <c r="D109" s="29"/>
    </row>
    <row r="110" spans="1:4" ht="14.25">
      <c r="A110" s="29"/>
      <c r="B110" s="29"/>
      <c r="C110" s="29"/>
      <c r="D110" s="29"/>
    </row>
    <row r="111" spans="1:4" ht="14.25">
      <c r="A111" s="29"/>
      <c r="B111" s="29"/>
      <c r="C111" s="29"/>
      <c r="D111" s="29"/>
    </row>
    <row r="112" spans="1:4" ht="14.25">
      <c r="A112" s="29"/>
      <c r="B112" s="29"/>
      <c r="C112" s="29"/>
      <c r="D112" s="29"/>
    </row>
    <row r="113" spans="1:4" ht="14.25">
      <c r="A113" s="29"/>
      <c r="B113" s="29"/>
      <c r="C113" s="29"/>
      <c r="D113" s="29"/>
    </row>
    <row r="114" spans="1:4" ht="14.25">
      <c r="A114" s="29"/>
      <c r="B114" s="29"/>
      <c r="C114" s="29"/>
      <c r="D114" s="29"/>
    </row>
    <row r="115" spans="1:4" ht="14.25">
      <c r="A115" s="29"/>
      <c r="B115" s="29"/>
      <c r="C115" s="29"/>
      <c r="D115" s="29"/>
    </row>
    <row r="116" spans="1:4" ht="14.25">
      <c r="A116" s="29"/>
      <c r="B116" s="29"/>
      <c r="C116" s="29"/>
      <c r="D116" s="29"/>
    </row>
    <row r="117" spans="1:4" ht="14.25">
      <c r="A117" s="29"/>
      <c r="B117" s="29"/>
      <c r="C117" s="29"/>
      <c r="D117" s="29"/>
    </row>
    <row r="118" spans="1:4" ht="14.25">
      <c r="A118" s="29"/>
      <c r="B118" s="29"/>
      <c r="C118" s="29"/>
      <c r="D118" s="29"/>
    </row>
    <row r="119" spans="1:4" ht="14.25">
      <c r="A119" s="29"/>
      <c r="B119" s="29"/>
      <c r="C119" s="29"/>
      <c r="D119" s="29"/>
    </row>
    <row r="120" spans="1:4" ht="14.25">
      <c r="A120" s="29"/>
      <c r="B120" s="29"/>
      <c r="C120" s="29"/>
      <c r="D120" s="29"/>
    </row>
    <row r="121" spans="1:4" ht="14.25">
      <c r="A121" s="29"/>
      <c r="B121" s="29"/>
      <c r="C121" s="29"/>
      <c r="D121" s="29"/>
    </row>
    <row r="122" spans="1:4" ht="14.25">
      <c r="A122" s="29"/>
      <c r="B122" s="29"/>
      <c r="C122" s="29"/>
      <c r="D122" s="29"/>
    </row>
    <row r="123" spans="1:4" ht="14.25">
      <c r="A123" s="29"/>
      <c r="B123" s="29"/>
      <c r="C123" s="29"/>
      <c r="D123" s="29"/>
    </row>
    <row r="124" spans="1:4" ht="14.25">
      <c r="A124" s="29"/>
      <c r="B124" s="29"/>
      <c r="C124" s="29"/>
      <c r="D124" s="29"/>
    </row>
    <row r="125" spans="1:4" ht="14.25">
      <c r="A125" s="29"/>
      <c r="B125" s="29"/>
      <c r="C125" s="29"/>
      <c r="D125" s="29"/>
    </row>
    <row r="126" spans="1:4" ht="14.25">
      <c r="A126" s="29"/>
      <c r="B126" s="29"/>
      <c r="C126" s="29"/>
      <c r="D126" s="29"/>
    </row>
    <row r="127" spans="1:4" ht="14.25">
      <c r="A127" s="29"/>
      <c r="B127" s="29"/>
      <c r="C127" s="29"/>
      <c r="D127" s="29"/>
    </row>
    <row r="128" spans="1:4" ht="14.25">
      <c r="A128" s="29"/>
      <c r="B128" s="29"/>
      <c r="C128" s="29"/>
      <c r="D128" s="29"/>
    </row>
    <row r="129" spans="1:4" ht="14.25">
      <c r="A129" s="29"/>
      <c r="B129" s="29"/>
      <c r="C129" s="29"/>
      <c r="D129" s="29"/>
    </row>
    <row r="130" spans="1:4" ht="14.25">
      <c r="A130" s="29"/>
      <c r="B130" s="29"/>
      <c r="C130" s="29"/>
      <c r="D130" s="29"/>
    </row>
    <row r="131" spans="1:4" ht="14.25">
      <c r="A131" s="29"/>
      <c r="B131" s="29"/>
      <c r="C131" s="29"/>
      <c r="D131" s="29"/>
    </row>
    <row r="132" spans="1:4" ht="14.25">
      <c r="A132" s="29"/>
      <c r="B132" s="29"/>
      <c r="C132" s="29"/>
      <c r="D132" s="29"/>
    </row>
    <row r="133" spans="1:4" ht="14.25">
      <c r="A133" s="29"/>
      <c r="B133" s="29"/>
      <c r="C133" s="29"/>
      <c r="D133" s="29"/>
    </row>
    <row r="134" spans="1:4" ht="14.25">
      <c r="A134" s="29"/>
      <c r="B134" s="29"/>
      <c r="C134" s="29"/>
      <c r="D134" s="29"/>
    </row>
    <row r="135" spans="1:4" ht="14.25">
      <c r="A135" s="29"/>
      <c r="B135" s="29"/>
      <c r="C135" s="29"/>
      <c r="D135" s="29"/>
    </row>
    <row r="136" spans="1:4" ht="14.25">
      <c r="A136" s="29"/>
      <c r="B136" s="29"/>
      <c r="C136" s="29"/>
      <c r="D136" s="29"/>
    </row>
    <row r="137" spans="1:4" ht="14.25">
      <c r="A137" s="29"/>
      <c r="B137" s="29"/>
      <c r="C137" s="29"/>
      <c r="D137" s="29"/>
    </row>
    <row r="138" spans="1:4" ht="14.25">
      <c r="A138" s="29"/>
      <c r="B138" s="29"/>
      <c r="C138" s="29"/>
      <c r="D138" s="29"/>
    </row>
    <row r="139" spans="1:4" ht="14.25">
      <c r="A139" s="29"/>
      <c r="B139" s="29"/>
      <c r="C139" s="29"/>
      <c r="D139" s="29"/>
    </row>
    <row r="140" spans="1:4" ht="14.25">
      <c r="A140" s="29"/>
      <c r="B140" s="29"/>
      <c r="C140" s="29"/>
      <c r="D140" s="29"/>
    </row>
    <row r="141" spans="1:4" ht="14.25">
      <c r="A141" s="29"/>
      <c r="B141" s="29"/>
      <c r="C141" s="29"/>
      <c r="D141" s="29"/>
    </row>
    <row r="142" spans="1:4" ht="14.25">
      <c r="A142" s="29"/>
      <c r="B142" s="29"/>
      <c r="C142" s="29"/>
      <c r="D142" s="29"/>
    </row>
    <row r="143" spans="1:4" ht="14.25">
      <c r="A143" s="29"/>
      <c r="B143" s="29"/>
      <c r="C143" s="29"/>
      <c r="D143" s="29"/>
    </row>
    <row r="144" spans="1:4" ht="14.25">
      <c r="A144" s="29"/>
      <c r="B144" s="29"/>
      <c r="C144" s="29"/>
      <c r="D144" s="29"/>
    </row>
    <row r="145" spans="1:4" ht="14.25">
      <c r="A145" s="29"/>
      <c r="B145" s="29"/>
      <c r="C145" s="29"/>
      <c r="D145" s="29"/>
    </row>
    <row r="146" spans="1:4" ht="14.25">
      <c r="A146" s="29"/>
      <c r="B146" s="29"/>
      <c r="C146" s="29"/>
      <c r="D146" s="29"/>
    </row>
    <row r="147" spans="1:4" ht="14.25">
      <c r="A147" s="29"/>
      <c r="B147" s="29"/>
      <c r="C147" s="29"/>
      <c r="D147" s="29"/>
    </row>
    <row r="148" spans="1:4" ht="14.25">
      <c r="A148" s="29"/>
      <c r="B148" s="29"/>
      <c r="C148" s="29"/>
      <c r="D148" s="29"/>
    </row>
    <row r="149" spans="1:4" ht="14.25">
      <c r="A149" s="29"/>
      <c r="B149" s="29"/>
      <c r="C149" s="29"/>
      <c r="D149" s="29"/>
    </row>
    <row r="150" spans="1:4" ht="14.25">
      <c r="A150" s="29"/>
      <c r="B150" s="29"/>
      <c r="C150" s="29"/>
      <c r="D150" s="29"/>
    </row>
    <row r="151" spans="1:4" ht="14.25">
      <c r="A151" s="29"/>
      <c r="B151" s="29"/>
      <c r="C151" s="29"/>
      <c r="D151" s="29"/>
    </row>
    <row r="152" spans="1:4" ht="14.25">
      <c r="A152" s="29"/>
      <c r="B152" s="29"/>
      <c r="C152" s="29"/>
      <c r="D152" s="29"/>
    </row>
    <row r="153" spans="1:4" ht="14.25">
      <c r="A153" s="29"/>
      <c r="B153" s="29"/>
      <c r="C153" s="29"/>
      <c r="D153" s="29"/>
    </row>
    <row r="154" spans="1:4" ht="14.25">
      <c r="A154" s="29"/>
      <c r="B154" s="29"/>
      <c r="C154" s="29"/>
      <c r="D154" s="29"/>
    </row>
    <row r="155" spans="1:4" ht="14.25">
      <c r="A155" s="29"/>
      <c r="B155" s="29"/>
      <c r="C155" s="29"/>
      <c r="D155" s="29"/>
    </row>
    <row r="156" spans="1:4" ht="14.25">
      <c r="A156" s="29"/>
      <c r="B156" s="29"/>
      <c r="C156" s="29"/>
      <c r="D156" s="29"/>
    </row>
    <row r="157" spans="1:4" ht="14.25">
      <c r="A157" s="29"/>
      <c r="B157" s="29"/>
      <c r="C157" s="29"/>
      <c r="D157" s="29"/>
    </row>
    <row r="158" spans="1:4" ht="14.25">
      <c r="A158" s="29"/>
      <c r="B158" s="29"/>
      <c r="C158" s="29"/>
      <c r="D158" s="29"/>
    </row>
    <row r="159" spans="1:4" ht="14.25">
      <c r="A159" s="29"/>
      <c r="B159" s="29"/>
      <c r="C159" s="29"/>
      <c r="D159" s="29"/>
    </row>
    <row r="160" spans="1:4" ht="14.25">
      <c r="A160" s="29"/>
      <c r="B160" s="29"/>
      <c r="C160" s="29"/>
      <c r="D160" s="29"/>
    </row>
    <row r="161" spans="1:4" ht="14.25">
      <c r="A161" s="29"/>
      <c r="B161" s="29"/>
      <c r="C161" s="29"/>
      <c r="D161" s="29"/>
    </row>
    <row r="162" spans="1:4" ht="14.25">
      <c r="A162" s="29"/>
      <c r="B162" s="29"/>
      <c r="C162" s="29"/>
      <c r="D162" s="29"/>
    </row>
    <row r="163" spans="1:4" ht="14.25">
      <c r="A163" s="29"/>
      <c r="B163" s="29"/>
      <c r="C163" s="29"/>
      <c r="D163" s="29"/>
    </row>
    <row r="164" spans="1:4" ht="14.25">
      <c r="A164" s="29"/>
      <c r="B164" s="29"/>
      <c r="C164" s="29"/>
      <c r="D164" s="29"/>
    </row>
    <row r="165" spans="1:4" ht="14.25">
      <c r="A165" s="29"/>
      <c r="B165" s="29"/>
      <c r="C165" s="29"/>
      <c r="D165" s="29"/>
    </row>
    <row r="166" spans="1:4" ht="14.25">
      <c r="A166" s="29"/>
      <c r="B166" s="29"/>
      <c r="C166" s="29"/>
      <c r="D166" s="29"/>
    </row>
    <row r="167" spans="1:4" ht="14.25">
      <c r="A167" s="29"/>
      <c r="B167" s="29"/>
      <c r="C167" s="29"/>
      <c r="D167" s="29"/>
    </row>
    <row r="168" spans="1:4" ht="14.25">
      <c r="A168" s="29"/>
      <c r="B168" s="29"/>
      <c r="C168" s="29"/>
      <c r="D168" s="29"/>
    </row>
    <row r="169" spans="1:4" ht="14.25">
      <c r="A169" s="29"/>
      <c r="B169" s="29"/>
      <c r="C169" s="29"/>
      <c r="D169" s="29"/>
    </row>
    <row r="170" spans="1:4" ht="14.25">
      <c r="A170" s="29"/>
      <c r="B170" s="29"/>
      <c r="C170" s="29"/>
      <c r="D170" s="29"/>
    </row>
    <row r="171" spans="1:4" ht="14.25">
      <c r="A171" s="29"/>
      <c r="B171" s="29"/>
      <c r="C171" s="29"/>
      <c r="D171" s="29"/>
    </row>
    <row r="172" spans="1:4" ht="14.25">
      <c r="A172" s="29"/>
      <c r="B172" s="29"/>
      <c r="C172" s="29"/>
      <c r="D172" s="29"/>
    </row>
    <row r="173" spans="1:4" ht="14.25">
      <c r="A173" s="29"/>
      <c r="B173" s="29"/>
      <c r="C173" s="29"/>
      <c r="D173" s="29"/>
    </row>
    <row r="174" spans="1:4" ht="14.25">
      <c r="A174" s="29"/>
      <c r="B174" s="29"/>
      <c r="C174" s="29"/>
      <c r="D174" s="29"/>
    </row>
    <row r="175" spans="1:4" ht="14.25">
      <c r="A175" s="29"/>
      <c r="B175" s="29"/>
      <c r="C175" s="29"/>
      <c r="D175" s="29"/>
    </row>
    <row r="176" spans="1:4" ht="14.25">
      <c r="A176" s="29"/>
      <c r="B176" s="29"/>
      <c r="C176" s="29"/>
      <c r="D176" s="29"/>
    </row>
    <row r="177" spans="1:4" ht="14.25">
      <c r="A177" s="29"/>
      <c r="B177" s="29"/>
      <c r="C177" s="29"/>
      <c r="D177" s="29"/>
    </row>
    <row r="178" spans="1:4" ht="14.25">
      <c r="A178" s="29"/>
      <c r="B178" s="29"/>
      <c r="C178" s="29"/>
      <c r="D178" s="29"/>
    </row>
    <row r="179" spans="1:4" ht="14.25">
      <c r="A179" s="29"/>
      <c r="B179" s="29"/>
      <c r="C179" s="29"/>
      <c r="D179" s="29"/>
    </row>
    <row r="180" spans="1:4" ht="14.25">
      <c r="A180" s="29"/>
      <c r="B180" s="29"/>
      <c r="C180" s="29"/>
      <c r="D180" s="29"/>
    </row>
    <row r="181" spans="1:4" ht="14.25">
      <c r="A181" s="29"/>
      <c r="B181" s="29"/>
      <c r="C181" s="29"/>
      <c r="D181" s="29"/>
    </row>
    <row r="182" spans="1:4" ht="14.25">
      <c r="A182" s="29"/>
      <c r="B182" s="29"/>
      <c r="C182" s="29"/>
      <c r="D182" s="29"/>
    </row>
    <row r="183" spans="1:4" ht="14.25">
      <c r="A183" s="29"/>
      <c r="B183" s="29"/>
      <c r="C183" s="29"/>
      <c r="D183" s="29"/>
    </row>
    <row r="184" spans="1:4" ht="14.25">
      <c r="A184" s="29"/>
      <c r="B184" s="29"/>
      <c r="C184" s="29"/>
      <c r="D184" s="29"/>
    </row>
    <row r="185" spans="1:4" ht="14.25">
      <c r="A185" s="29"/>
      <c r="B185" s="29"/>
      <c r="C185" s="29"/>
      <c r="D185" s="29"/>
    </row>
    <row r="186" spans="1:4" ht="14.25">
      <c r="A186" s="29"/>
      <c r="B186" s="29"/>
      <c r="C186" s="29"/>
      <c r="D186" s="29"/>
    </row>
    <row r="187" spans="1:4" ht="14.25">
      <c r="A187" s="29"/>
      <c r="B187" s="29"/>
      <c r="C187" s="29"/>
      <c r="D187" s="29"/>
    </row>
    <row r="188" spans="1:4" ht="14.25">
      <c r="A188" s="29"/>
      <c r="B188" s="29"/>
      <c r="C188" s="29"/>
      <c r="D188" s="29"/>
    </row>
    <row r="189" spans="1:4" ht="14.25">
      <c r="A189" s="29"/>
      <c r="B189" s="29"/>
      <c r="C189" s="29"/>
      <c r="D189" s="29"/>
    </row>
    <row r="190" spans="1:4" ht="14.25">
      <c r="A190" s="29"/>
      <c r="B190" s="29"/>
      <c r="C190" s="29"/>
      <c r="D190" s="29"/>
    </row>
  </sheetData>
  <sheetProtection/>
  <mergeCells count="10">
    <mergeCell ref="E1:E2"/>
    <mergeCell ref="E47:E48"/>
    <mergeCell ref="D1:D2"/>
    <mergeCell ref="D47:D48"/>
    <mergeCell ref="A1:A2"/>
    <mergeCell ref="B1:B2"/>
    <mergeCell ref="C1:C2"/>
    <mergeCell ref="C47:C48"/>
    <mergeCell ref="A47:A48"/>
    <mergeCell ref="B47:B48"/>
  </mergeCells>
  <printOptions horizontalCentered="1"/>
  <pageMargins left="0.35" right="0.2362204724409449" top="1.16" bottom="0.19" header="0.37" footer="0.19"/>
  <pageSetup fitToWidth="0" fitToHeight="1" horizontalDpi="600" verticalDpi="600" orientation="portrait" paperSize="9" scale="58" r:id="rId1"/>
  <headerFooter alignWithMargins="0">
    <oddHeader>&amp;C&amp;"Garamond,Félkövér"&amp;14 9/2018. (11.07.) számú költségvetési rendelethez
&amp;12ZALASZABAR KÖZSÉG ÖNKORMÁNYZAT
BEVÉTELI ÉS KIADÁSI ELŐIRÁNYZATAINAK ÖSSZESÍTŐJE ROVATONKÉNT   
2018. ÉVBEN&amp;14
&amp;R
</oddHeader>
  </headerFooter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Layout" workbookViewId="0" topLeftCell="B1">
      <selection activeCell="E1" sqref="E1:J1"/>
    </sheetView>
  </sheetViews>
  <sheetFormatPr defaultColWidth="9.00390625" defaultRowHeight="12.75"/>
  <cols>
    <col min="1" max="1" width="8.75390625" style="16" customWidth="1"/>
    <col min="2" max="2" width="49.625" style="16" customWidth="1"/>
    <col min="3" max="4" width="14.375" style="16" customWidth="1"/>
    <col min="5" max="6" width="13.25390625" style="16" customWidth="1"/>
    <col min="7" max="8" width="14.75390625" style="16" customWidth="1"/>
    <col min="9" max="9" width="13.25390625" style="16" customWidth="1"/>
    <col min="10" max="10" width="13.875" style="16" customWidth="1"/>
    <col min="11" max="16384" width="9.125" style="16" customWidth="1"/>
  </cols>
  <sheetData>
    <row r="1" spans="1:10" ht="12.75">
      <c r="A1" s="15"/>
      <c r="B1" s="15"/>
      <c r="C1" s="15"/>
      <c r="D1" s="15"/>
      <c r="E1" s="622" t="s">
        <v>592</v>
      </c>
      <c r="F1" s="622"/>
      <c r="G1" s="622"/>
      <c r="H1" s="622"/>
      <c r="I1" s="622"/>
      <c r="J1" s="622"/>
    </row>
    <row r="2" spans="1:10" ht="15" customHeight="1">
      <c r="A2" s="623" t="s">
        <v>52</v>
      </c>
      <c r="B2" s="626" t="s">
        <v>87</v>
      </c>
      <c r="C2" s="627" t="s">
        <v>323</v>
      </c>
      <c r="D2" s="628"/>
      <c r="E2" s="628"/>
      <c r="F2" s="629"/>
      <c r="G2" s="627" t="s">
        <v>54</v>
      </c>
      <c r="H2" s="628"/>
      <c r="I2" s="628"/>
      <c r="J2" s="629"/>
    </row>
    <row r="3" spans="1:10" ht="15" customHeight="1">
      <c r="A3" s="624"/>
      <c r="B3" s="624"/>
      <c r="C3" s="624" t="s">
        <v>71</v>
      </c>
      <c r="D3" s="624" t="s">
        <v>432</v>
      </c>
      <c r="E3" s="624" t="s">
        <v>485</v>
      </c>
      <c r="F3" s="624" t="s">
        <v>55</v>
      </c>
      <c r="G3" s="624" t="s">
        <v>8</v>
      </c>
      <c r="H3" s="109" t="s">
        <v>257</v>
      </c>
      <c r="I3" s="624" t="s">
        <v>486</v>
      </c>
      <c r="J3" s="624" t="s">
        <v>55</v>
      </c>
    </row>
    <row r="4" spans="1:10" ht="15" customHeight="1">
      <c r="A4" s="624"/>
      <c r="B4" s="624"/>
      <c r="C4" s="624"/>
      <c r="D4" s="624"/>
      <c r="E4" s="624"/>
      <c r="F4" s="624"/>
      <c r="G4" s="624"/>
      <c r="H4" s="109" t="s">
        <v>256</v>
      </c>
      <c r="I4" s="624"/>
      <c r="J4" s="624"/>
    </row>
    <row r="5" spans="1:10" ht="15" customHeight="1">
      <c r="A5" s="625"/>
      <c r="B5" s="625"/>
      <c r="C5" s="625"/>
      <c r="D5" s="625"/>
      <c r="E5" s="625"/>
      <c r="F5" s="625"/>
      <c r="G5" s="625"/>
      <c r="H5" s="110" t="s">
        <v>258</v>
      </c>
      <c r="I5" s="625"/>
      <c r="J5" s="625"/>
    </row>
    <row r="6" spans="1:10" ht="39.75" customHeight="1">
      <c r="A6" s="54" t="s">
        <v>2</v>
      </c>
      <c r="B6" s="127" t="s">
        <v>577</v>
      </c>
      <c r="C6" s="128">
        <f>SUM(D6:E6)</f>
        <v>41160504</v>
      </c>
      <c r="D6" s="128">
        <v>39103204</v>
      </c>
      <c r="E6" s="55">
        <v>2057300</v>
      </c>
      <c r="F6" s="55">
        <v>0</v>
      </c>
      <c r="G6" s="55">
        <f>SUM(H6:I6)</f>
        <v>41160504</v>
      </c>
      <c r="H6" s="55">
        <v>16198788</v>
      </c>
      <c r="I6" s="55">
        <v>24961716</v>
      </c>
      <c r="J6" s="55"/>
    </row>
    <row r="7" spans="1:10" ht="39.75" customHeight="1">
      <c r="A7" s="18"/>
      <c r="B7" s="137" t="s">
        <v>76</v>
      </c>
      <c r="C7" s="129">
        <f aca="true" t="shared" si="0" ref="C7:J7">SUM(C6:C6)</f>
        <v>41160504</v>
      </c>
      <c r="D7" s="129">
        <f t="shared" si="0"/>
        <v>39103204</v>
      </c>
      <c r="E7" s="56">
        <f t="shared" si="0"/>
        <v>2057300</v>
      </c>
      <c r="F7" s="56">
        <f t="shared" si="0"/>
        <v>0</v>
      </c>
      <c r="G7" s="56">
        <f t="shared" si="0"/>
        <v>41160504</v>
      </c>
      <c r="H7" s="56">
        <f t="shared" si="0"/>
        <v>16198788</v>
      </c>
      <c r="I7" s="56">
        <f t="shared" si="0"/>
        <v>24961716</v>
      </c>
      <c r="J7" s="56">
        <f t="shared" si="0"/>
        <v>0</v>
      </c>
    </row>
    <row r="8" spans="2:8" ht="39.75" customHeight="1">
      <c r="B8" s="276"/>
      <c r="C8" s="276"/>
      <c r="D8" s="276"/>
      <c r="E8" s="276"/>
      <c r="F8" s="276"/>
      <c r="G8" s="276"/>
      <c r="H8" s="276"/>
    </row>
    <row r="9" ht="39.75" customHeight="1"/>
    <row r="40" ht="12.75">
      <c r="K40" s="17"/>
    </row>
  </sheetData>
  <sheetProtection/>
  <mergeCells count="12"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  <mergeCell ref="I3:I5"/>
    <mergeCell ref="C2:F2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9/2018.(XI.07.) számú költségvetési rendelethez
ZALASZABAR KÖZSÉG ÖNKORMÁNYZAT 2018.ÉVI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1"/>
  <sheetViews>
    <sheetView view="pageLayout" zoomScaleSheetLayoutView="80" workbookViewId="0" topLeftCell="A1">
      <selection activeCell="G9" sqref="G9"/>
    </sheetView>
  </sheetViews>
  <sheetFormatPr defaultColWidth="9.00390625" defaultRowHeight="12.75"/>
  <cols>
    <col min="1" max="1" width="7.75390625" style="20" customWidth="1"/>
    <col min="2" max="2" width="44.375" style="20" customWidth="1"/>
    <col min="3" max="3" width="5.625" style="20" hidden="1" customWidth="1"/>
    <col min="4" max="4" width="13.375" style="20" customWidth="1"/>
    <col min="5" max="5" width="21.125" style="20" customWidth="1"/>
    <col min="6" max="6" width="14.00390625" style="20" customWidth="1"/>
    <col min="7" max="16384" width="9.125" style="20" customWidth="1"/>
  </cols>
  <sheetData>
    <row r="1" spans="1:5" ht="12.75" customHeight="1">
      <c r="A1" s="21"/>
      <c r="B1" s="21"/>
      <c r="C1" s="21"/>
      <c r="D1" s="21"/>
      <c r="E1" s="21"/>
    </row>
    <row r="2" spans="1:5" ht="13.5" thickBot="1">
      <c r="A2" s="19"/>
      <c r="B2" s="19"/>
      <c r="C2" s="19"/>
      <c r="D2" s="19"/>
      <c r="E2" s="19"/>
    </row>
    <row r="3" spans="1:6" ht="15.75" customHeight="1" thickBot="1">
      <c r="A3" s="630" t="s">
        <v>15</v>
      </c>
      <c r="B3" s="631" t="s">
        <v>18</v>
      </c>
      <c r="C3" s="631"/>
      <c r="D3" s="632" t="s">
        <v>480</v>
      </c>
      <c r="E3" s="631" t="s">
        <v>19</v>
      </c>
      <c r="F3" s="632" t="s">
        <v>616</v>
      </c>
    </row>
    <row r="4" spans="1:6" ht="15.75" customHeight="1" thickBot="1">
      <c r="A4" s="630"/>
      <c r="B4" s="631"/>
      <c r="C4" s="631"/>
      <c r="D4" s="633"/>
      <c r="E4" s="631"/>
      <c r="F4" s="633"/>
    </row>
    <row r="5" spans="1:6" ht="15.75" customHeight="1" thickBot="1">
      <c r="A5" s="630"/>
      <c r="B5" s="631"/>
      <c r="C5" s="631"/>
      <c r="D5" s="633"/>
      <c r="E5" s="631"/>
      <c r="F5" s="633"/>
    </row>
    <row r="6" spans="1:6" ht="15.75" customHeight="1" thickBot="1">
      <c r="A6" s="630"/>
      <c r="B6" s="631"/>
      <c r="C6" s="631"/>
      <c r="D6" s="634"/>
      <c r="E6" s="631"/>
      <c r="F6" s="634"/>
    </row>
    <row r="7" spans="1:6" ht="27.75" customHeight="1">
      <c r="A7" s="396"/>
      <c r="B7" s="253" t="s">
        <v>320</v>
      </c>
      <c r="C7" s="252"/>
      <c r="D7" s="397">
        <v>2991004</v>
      </c>
      <c r="E7" s="254" t="s">
        <v>59</v>
      </c>
      <c r="F7" s="397">
        <f>2991004+1000000-1551737</f>
        <v>2439267</v>
      </c>
    </row>
    <row r="8" spans="1:6" ht="27.75" customHeight="1">
      <c r="A8" s="396"/>
      <c r="B8" s="253" t="s">
        <v>568</v>
      </c>
      <c r="C8" s="252"/>
      <c r="D8" s="397">
        <v>7386927</v>
      </c>
      <c r="E8" s="254" t="s">
        <v>59</v>
      </c>
      <c r="F8" s="397">
        <v>7386927</v>
      </c>
    </row>
    <row r="9" spans="1:6" ht="27.75" customHeight="1">
      <c r="A9" s="396"/>
      <c r="B9" s="253" t="s">
        <v>569</v>
      </c>
      <c r="C9" s="252"/>
      <c r="D9" s="397">
        <v>7000000</v>
      </c>
      <c r="E9" s="254" t="s">
        <v>59</v>
      </c>
      <c r="F9" s="397">
        <f>7000000-1000000</f>
        <v>6000000</v>
      </c>
    </row>
    <row r="10" spans="1:6" ht="27.75" customHeight="1">
      <c r="A10" s="396"/>
      <c r="B10" s="478" t="s">
        <v>570</v>
      </c>
      <c r="C10" s="252"/>
      <c r="D10" s="397">
        <f>SUM(D8:D9)</f>
        <v>14386927</v>
      </c>
      <c r="E10" s="477"/>
      <c r="F10" s="397">
        <f>SUM(F8:F9)</f>
        <v>13386927</v>
      </c>
    </row>
    <row r="11" spans="1:6" ht="27.75" customHeight="1" thickBot="1">
      <c r="A11" s="361"/>
      <c r="B11" s="362" t="s">
        <v>324</v>
      </c>
      <c r="C11" s="363"/>
      <c r="D11" s="364">
        <f>D10+D7</f>
        <v>17377931</v>
      </c>
      <c r="E11" s="365"/>
      <c r="F11" s="364">
        <f>F10+F7</f>
        <v>15826194</v>
      </c>
    </row>
    <row r="12" ht="16.5" customHeight="1"/>
  </sheetData>
  <sheetProtection/>
  <mergeCells count="6">
    <mergeCell ref="A3:A6"/>
    <mergeCell ref="B3:B6"/>
    <mergeCell ref="C3:C6"/>
    <mergeCell ref="E3:E6"/>
    <mergeCell ref="D3:D6"/>
    <mergeCell ref="F3:F6"/>
  </mergeCells>
  <printOptions horizontalCentered="1"/>
  <pageMargins left="0.2362204724409449" right="0.2362204724409449" top="1.25" bottom="0.19" header="0.44" footer="0.19"/>
  <pageSetup fitToHeight="1" fitToWidth="1" horizontalDpi="600" verticalDpi="600" orientation="landscape" paperSize="9" r:id="rId1"/>
  <headerFooter alignWithMargins="0">
    <oddHeader>&amp;C&amp;"Garamond,Félkövér"&amp;14 9/2018. (XI.07.) számú költségvetési rendelethez
ZALASZABAR KÖZSÉG ÖNKORMÁNYZAT 2018. ÉVI TARTALÉKA&amp;R&amp;A
&amp;P.oldal
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view="pageLayout" workbookViewId="0" topLeftCell="A1">
      <selection activeCell="F5" sqref="F5"/>
    </sheetView>
  </sheetViews>
  <sheetFormatPr defaultColWidth="9.00390625" defaultRowHeight="12.75"/>
  <cols>
    <col min="1" max="1" width="12.625" style="37" customWidth="1"/>
    <col min="2" max="2" width="8.125" style="37" customWidth="1"/>
    <col min="3" max="3" width="8.25390625" style="37" customWidth="1"/>
    <col min="4" max="4" width="48.375" style="37" customWidth="1"/>
    <col min="5" max="6" width="15.00390625" style="37" customWidth="1"/>
    <col min="7" max="7" width="13.375" style="37" customWidth="1"/>
    <col min="8" max="8" width="12.25390625" style="37" customWidth="1"/>
    <col min="9" max="9" width="11.00390625" style="37" customWidth="1"/>
    <col min="10" max="16384" width="9.125" style="37" customWidth="1"/>
  </cols>
  <sheetData>
    <row r="1" ht="12.75">
      <c r="H1" s="44" t="s">
        <v>592</v>
      </c>
    </row>
    <row r="2" spans="1:8" ht="16.5" customHeight="1">
      <c r="A2" s="645" t="s">
        <v>0</v>
      </c>
      <c r="B2" s="648" t="s">
        <v>46</v>
      </c>
      <c r="C2" s="649"/>
      <c r="D2" s="650"/>
      <c r="E2" s="642" t="s">
        <v>475</v>
      </c>
      <c r="F2" s="642" t="s">
        <v>602</v>
      </c>
      <c r="G2" s="47">
        <v>2019</v>
      </c>
      <c r="H2" s="47">
        <v>2020</v>
      </c>
    </row>
    <row r="3" spans="1:8" ht="17.25" customHeight="1">
      <c r="A3" s="646"/>
      <c r="B3" s="651"/>
      <c r="C3" s="652"/>
      <c r="D3" s="653"/>
      <c r="E3" s="643"/>
      <c r="F3" s="643"/>
      <c r="G3" s="635" t="s">
        <v>326</v>
      </c>
      <c r="H3" s="636"/>
    </row>
    <row r="4" spans="1:8" ht="12" customHeight="1">
      <c r="A4" s="647"/>
      <c r="B4" s="654"/>
      <c r="C4" s="655"/>
      <c r="D4" s="656"/>
      <c r="E4" s="644"/>
      <c r="F4" s="644"/>
      <c r="G4" s="637"/>
      <c r="H4" s="638"/>
    </row>
    <row r="5" spans="1:8" ht="34.5" customHeight="1">
      <c r="A5" s="46" t="s">
        <v>2</v>
      </c>
      <c r="B5" s="660" t="s">
        <v>433</v>
      </c>
      <c r="C5" s="660"/>
      <c r="D5" s="660"/>
      <c r="E5" s="101">
        <v>89389072</v>
      </c>
      <c r="F5" s="101">
        <f>83784177+127000</f>
        <v>83911177</v>
      </c>
      <c r="G5" s="101"/>
      <c r="H5" s="101"/>
    </row>
    <row r="6" spans="1:8" ht="34.5" customHeight="1">
      <c r="A6" s="46" t="s">
        <v>3</v>
      </c>
      <c r="B6" s="660" t="s">
        <v>86</v>
      </c>
      <c r="C6" s="660"/>
      <c r="D6" s="660"/>
      <c r="E6" s="101">
        <v>2100180</v>
      </c>
      <c r="F6" s="101">
        <v>2100180</v>
      </c>
      <c r="G6" s="101"/>
      <c r="H6" s="101"/>
    </row>
    <row r="7" spans="1:8" ht="34.5" customHeight="1">
      <c r="A7" s="46" t="s">
        <v>4</v>
      </c>
      <c r="B7" s="657" t="s">
        <v>434</v>
      </c>
      <c r="C7" s="658"/>
      <c r="D7" s="659"/>
      <c r="E7" s="101"/>
      <c r="F7" s="101"/>
      <c r="G7" s="101"/>
      <c r="H7" s="101"/>
    </row>
    <row r="8" spans="1:8" ht="34.5" customHeight="1">
      <c r="A8" s="46"/>
      <c r="B8" s="639" t="s">
        <v>76</v>
      </c>
      <c r="C8" s="640"/>
      <c r="D8" s="641"/>
      <c r="E8" s="125">
        <f>SUM(E5:E7)</f>
        <v>91489252</v>
      </c>
      <c r="F8" s="125">
        <f>SUM(F5:F7)</f>
        <v>86011357</v>
      </c>
      <c r="G8" s="125">
        <f>SUM(G5:G7)</f>
        <v>0</v>
      </c>
      <c r="H8" s="125">
        <f>SUM(H5:H7)</f>
        <v>0</v>
      </c>
    </row>
  </sheetData>
  <sheetProtection/>
  <mergeCells count="9">
    <mergeCell ref="G3:H4"/>
    <mergeCell ref="B8:D8"/>
    <mergeCell ref="E2:E4"/>
    <mergeCell ref="A2:A4"/>
    <mergeCell ref="B2:D4"/>
    <mergeCell ref="B7:D7"/>
    <mergeCell ref="B5:D5"/>
    <mergeCell ref="B6:D6"/>
    <mergeCell ref="F2:F4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9/2018.(XI.07.)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J1" sqref="J1:K1"/>
    </sheetView>
  </sheetViews>
  <sheetFormatPr defaultColWidth="9.00390625" defaultRowHeight="12.75"/>
  <cols>
    <col min="1" max="1" width="3.75390625" style="34" customWidth="1"/>
    <col min="2" max="2" width="9.125" style="34" customWidth="1"/>
    <col min="3" max="3" width="8.375" style="34" customWidth="1"/>
    <col min="4" max="4" width="22.875" style="34" customWidth="1"/>
    <col min="5" max="5" width="25.625" style="34" customWidth="1"/>
    <col min="6" max="6" width="10.875" style="34" customWidth="1"/>
    <col min="7" max="7" width="11.125" style="34" customWidth="1"/>
    <col min="8" max="8" width="16.75390625" style="34" customWidth="1"/>
    <col min="9" max="9" width="9.125" style="34" customWidth="1"/>
    <col min="10" max="10" width="11.125" style="34" customWidth="1"/>
    <col min="11" max="11" width="11.375" style="34" customWidth="1"/>
    <col min="12" max="16384" width="9.125" style="34" customWidth="1"/>
  </cols>
  <sheetData>
    <row r="1" spans="10:11" ht="12.75">
      <c r="J1" s="673" t="s">
        <v>576</v>
      </c>
      <c r="K1" s="673"/>
    </row>
    <row r="2" spans="1:11" ht="24.75" customHeight="1">
      <c r="A2" s="668" t="s">
        <v>17</v>
      </c>
      <c r="B2" s="668" t="s">
        <v>22</v>
      </c>
      <c r="C2" s="668"/>
      <c r="D2" s="668"/>
      <c r="E2" s="674" t="s">
        <v>56</v>
      </c>
      <c r="F2" s="674"/>
      <c r="G2" s="674"/>
      <c r="H2" s="674" t="s">
        <v>57</v>
      </c>
      <c r="I2" s="674"/>
      <c r="J2" s="674"/>
      <c r="K2" s="35" t="s">
        <v>8</v>
      </c>
    </row>
    <row r="3" spans="1:11" ht="24.75" customHeight="1">
      <c r="A3" s="668"/>
      <c r="B3" s="668"/>
      <c r="C3" s="668"/>
      <c r="D3" s="668"/>
      <c r="E3" s="668" t="s">
        <v>23</v>
      </c>
      <c r="F3" s="668" t="s">
        <v>24</v>
      </c>
      <c r="G3" s="668" t="s">
        <v>25</v>
      </c>
      <c r="H3" s="668" t="s">
        <v>23</v>
      </c>
      <c r="I3" s="668" t="s">
        <v>24</v>
      </c>
      <c r="J3" s="668" t="s">
        <v>571</v>
      </c>
      <c r="K3" s="669" t="s">
        <v>458</v>
      </c>
    </row>
    <row r="4" spans="1:11" ht="24.75" customHeight="1">
      <c r="A4" s="668"/>
      <c r="B4" s="668"/>
      <c r="C4" s="668"/>
      <c r="D4" s="668"/>
      <c r="E4" s="668"/>
      <c r="F4" s="668"/>
      <c r="G4" s="668"/>
      <c r="H4" s="668"/>
      <c r="I4" s="668"/>
      <c r="J4" s="668"/>
      <c r="K4" s="669"/>
    </row>
    <row r="5" spans="1:11" ht="24.75" customHeight="1">
      <c r="A5" s="62" t="s">
        <v>29</v>
      </c>
      <c r="B5" s="670" t="s">
        <v>58</v>
      </c>
      <c r="C5" s="671"/>
      <c r="D5" s="672"/>
      <c r="E5" s="62"/>
      <c r="F5" s="62"/>
      <c r="G5" s="62"/>
      <c r="H5" s="62"/>
      <c r="I5" s="62"/>
      <c r="J5" s="62"/>
      <c r="K5" s="63"/>
    </row>
    <row r="6" spans="1:11" ht="49.5" customHeight="1">
      <c r="A6" s="36" t="s">
        <v>572</v>
      </c>
      <c r="B6" s="661" t="s">
        <v>573</v>
      </c>
      <c r="C6" s="662"/>
      <c r="D6" s="662"/>
      <c r="E6" s="49"/>
      <c r="F6" s="479"/>
      <c r="G6" s="112"/>
      <c r="H6" s="45" t="s">
        <v>45</v>
      </c>
      <c r="I6" s="45" t="s">
        <v>45</v>
      </c>
      <c r="J6" s="45" t="s">
        <v>45</v>
      </c>
      <c r="K6" s="112">
        <f>SUM(G6:J6)</f>
        <v>0</v>
      </c>
    </row>
    <row r="7" spans="1:11" ht="30" customHeight="1">
      <c r="A7" s="36" t="s">
        <v>574</v>
      </c>
      <c r="B7" s="661" t="s">
        <v>26</v>
      </c>
      <c r="C7" s="662"/>
      <c r="D7" s="662"/>
      <c r="E7" s="45"/>
      <c r="F7" s="45"/>
      <c r="G7" s="45"/>
      <c r="H7" s="45" t="s">
        <v>45</v>
      </c>
      <c r="I7" s="45" t="s">
        <v>45</v>
      </c>
      <c r="J7" s="45" t="s">
        <v>45</v>
      </c>
      <c r="K7" s="45" t="s">
        <v>45</v>
      </c>
    </row>
    <row r="8" spans="1:11" ht="30" customHeight="1">
      <c r="A8" s="36" t="s">
        <v>4</v>
      </c>
      <c r="B8" s="661" t="s">
        <v>27</v>
      </c>
      <c r="C8" s="662"/>
      <c r="D8" s="662"/>
      <c r="E8" s="45"/>
      <c r="F8" s="45"/>
      <c r="G8" s="45"/>
      <c r="H8" s="45" t="s">
        <v>45</v>
      </c>
      <c r="I8" s="45" t="s">
        <v>45</v>
      </c>
      <c r="J8" s="45" t="s">
        <v>45</v>
      </c>
      <c r="K8" s="49" t="s">
        <v>45</v>
      </c>
    </row>
    <row r="9" spans="1:11" ht="33" customHeight="1">
      <c r="A9" s="36" t="s">
        <v>5</v>
      </c>
      <c r="B9" s="661" t="s">
        <v>28</v>
      </c>
      <c r="C9" s="662"/>
      <c r="D9" s="662"/>
      <c r="E9" s="48"/>
      <c r="F9" s="49"/>
      <c r="G9" s="50"/>
      <c r="H9" s="48" t="s">
        <v>53</v>
      </c>
      <c r="I9" s="52">
        <v>1</v>
      </c>
      <c r="J9" s="50">
        <v>10000</v>
      </c>
      <c r="K9" s="112">
        <f>SUM(G9+J9)</f>
        <v>10000</v>
      </c>
    </row>
    <row r="10" spans="1:11" ht="33" customHeight="1">
      <c r="A10" s="36"/>
      <c r="B10" s="663" t="s">
        <v>575</v>
      </c>
      <c r="C10" s="663"/>
      <c r="D10" s="663"/>
      <c r="E10" s="58"/>
      <c r="F10" s="59"/>
      <c r="G10" s="111"/>
      <c r="H10" s="58"/>
      <c r="I10" s="61"/>
      <c r="J10" s="60">
        <f>SUM(J9)</f>
        <v>10000</v>
      </c>
      <c r="K10" s="261">
        <f>SUM(K6:K9)</f>
        <v>10000</v>
      </c>
    </row>
    <row r="11" spans="1:11" ht="33" customHeight="1">
      <c r="A11" s="36"/>
      <c r="B11" s="661"/>
      <c r="C11" s="662"/>
      <c r="D11" s="662"/>
      <c r="E11" s="48"/>
      <c r="F11" s="480"/>
      <c r="G11" s="50"/>
      <c r="H11" s="48"/>
      <c r="I11" s="52"/>
      <c r="J11" s="50"/>
      <c r="K11" s="112"/>
    </row>
    <row r="12" spans="1:11" ht="33" customHeight="1">
      <c r="A12" s="57"/>
      <c r="B12" s="664" t="s">
        <v>325</v>
      </c>
      <c r="C12" s="665"/>
      <c r="D12" s="666"/>
      <c r="E12" s="58"/>
      <c r="F12" s="59"/>
      <c r="G12" s="111"/>
      <c r="H12" s="58"/>
      <c r="I12" s="61"/>
      <c r="J12" s="60">
        <f>SUM(J10:J11)</f>
        <v>10000</v>
      </c>
      <c r="K12" s="111">
        <f>SUM(K10:K11)</f>
        <v>10000</v>
      </c>
    </row>
    <row r="13" spans="2:4" ht="12.75">
      <c r="B13" s="667"/>
      <c r="C13" s="667"/>
      <c r="D13" s="667"/>
    </row>
    <row r="21" ht="12.75">
      <c r="D21" s="53"/>
    </row>
  </sheetData>
  <sheetProtection/>
  <mergeCells count="21">
    <mergeCell ref="A2:A4"/>
    <mergeCell ref="B2:D4"/>
    <mergeCell ref="E2:G2"/>
    <mergeCell ref="H2:J2"/>
    <mergeCell ref="E3:E4"/>
    <mergeCell ref="F3:F4"/>
    <mergeCell ref="G3:G4"/>
    <mergeCell ref="H3:H4"/>
    <mergeCell ref="I3:I4"/>
    <mergeCell ref="K3:K4"/>
    <mergeCell ref="B5:D5"/>
    <mergeCell ref="B6:D6"/>
    <mergeCell ref="B7:D7"/>
    <mergeCell ref="B8:D8"/>
    <mergeCell ref="J1:K1"/>
    <mergeCell ref="B9:D9"/>
    <mergeCell ref="B10:D10"/>
    <mergeCell ref="B11:D11"/>
    <mergeCell ref="B12:D12"/>
    <mergeCell ref="B13:D13"/>
    <mergeCell ref="J3:J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9/2018.(XI.07.) számú költségvetési rendelethez
ZALASZABAR KÖZSÉG  ÖNKORMÁNYZATA
2018. 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O10"/>
  <sheetViews>
    <sheetView view="pageLayout" zoomScale="80" zoomScalePageLayoutView="80" workbookViewId="0" topLeftCell="A1">
      <selection activeCell="O14" sqref="O14"/>
    </sheetView>
  </sheetViews>
  <sheetFormatPr defaultColWidth="9.00390625" defaultRowHeight="12.75"/>
  <cols>
    <col min="1" max="1" width="3.00390625" style="39" customWidth="1"/>
    <col min="2" max="2" width="31.375" style="39" customWidth="1"/>
    <col min="3" max="3" width="11.75390625" style="39" customWidth="1"/>
    <col min="4" max="4" width="10.375" style="39" customWidth="1"/>
    <col min="5" max="5" width="11.375" style="39" customWidth="1"/>
    <col min="6" max="6" width="10.00390625" style="39" customWidth="1"/>
    <col min="7" max="7" width="10.375" style="39" customWidth="1"/>
    <col min="8" max="8" width="9.25390625" style="39" customWidth="1"/>
    <col min="9" max="9" width="9.875" style="39" customWidth="1"/>
    <col min="10" max="10" width="9.75390625" style="39" customWidth="1"/>
    <col min="11" max="11" width="10.25390625" style="39" customWidth="1"/>
    <col min="12" max="12" width="10.625" style="39" customWidth="1"/>
    <col min="13" max="13" width="10.375" style="39" customWidth="1"/>
    <col min="14" max="14" width="11.25390625" style="39" customWidth="1"/>
    <col min="15" max="15" width="16.00390625" style="39" customWidth="1"/>
    <col min="16" max="16384" width="9.125" style="39" customWidth="1"/>
  </cols>
  <sheetData>
    <row r="1" spans="13:15" ht="3.75" customHeight="1">
      <c r="M1" s="675" t="s">
        <v>14</v>
      </c>
      <c r="N1" s="675"/>
      <c r="O1" s="675"/>
    </row>
    <row r="2" spans="1:15" ht="27.75" customHeight="1">
      <c r="A2" s="40" t="s">
        <v>327</v>
      </c>
      <c r="B2" s="277" t="s">
        <v>10</v>
      </c>
      <c r="C2" s="277" t="s">
        <v>31</v>
      </c>
      <c r="D2" s="277" t="s">
        <v>32</v>
      </c>
      <c r="E2" s="277" t="s">
        <v>33</v>
      </c>
      <c r="F2" s="277" t="s">
        <v>34</v>
      </c>
      <c r="G2" s="277" t="s">
        <v>35</v>
      </c>
      <c r="H2" s="277" t="s">
        <v>36</v>
      </c>
      <c r="I2" s="277" t="s">
        <v>37</v>
      </c>
      <c r="J2" s="277" t="s">
        <v>38</v>
      </c>
      <c r="K2" s="277" t="s">
        <v>39</v>
      </c>
      <c r="L2" s="277" t="s">
        <v>40</v>
      </c>
      <c r="M2" s="277" t="s">
        <v>41</v>
      </c>
      <c r="N2" s="277" t="s">
        <v>42</v>
      </c>
      <c r="O2" s="277" t="s">
        <v>8</v>
      </c>
    </row>
    <row r="3" spans="1:15" ht="27.75" customHeight="1">
      <c r="A3" s="41"/>
      <c r="B3" s="387" t="s">
        <v>67</v>
      </c>
      <c r="C3" s="410">
        <v>10596413</v>
      </c>
      <c r="D3" s="411">
        <v>10596413</v>
      </c>
      <c r="E3" s="411">
        <f>44094593+145310+2037736</f>
        <v>46277639</v>
      </c>
      <c r="F3" s="411">
        <v>10596413</v>
      </c>
      <c r="G3" s="411">
        <v>12653415</v>
      </c>
      <c r="H3" s="411">
        <f>10596413+145310</f>
        <v>10741723</v>
      </c>
      <c r="I3" s="411">
        <f>10596413+1529736</f>
        <v>12126149</v>
      </c>
      <c r="J3" s="411">
        <v>10596413</v>
      </c>
      <c r="K3" s="411">
        <f>11596413+4359001-290320</f>
        <v>15665094</v>
      </c>
      <c r="L3" s="411">
        <v>10596413</v>
      </c>
      <c r="M3" s="411">
        <v>10596413</v>
      </c>
      <c r="N3" s="411">
        <v>10596413</v>
      </c>
      <c r="O3" s="278">
        <f>C3+D3+E3+F3+G3+H3+I3+J3+K3+L3+M3+N3</f>
        <v>171638911</v>
      </c>
    </row>
    <row r="4" spans="1:15" ht="27.75" customHeight="1">
      <c r="A4" s="41"/>
      <c r="B4" s="387" t="s">
        <v>68</v>
      </c>
      <c r="C4" s="410">
        <v>7717068</v>
      </c>
      <c r="D4" s="411">
        <v>7717068</v>
      </c>
      <c r="E4" s="411">
        <f>36764019+145310+2037736</f>
        <v>38947065</v>
      </c>
      <c r="F4" s="411">
        <v>7717068</v>
      </c>
      <c r="G4" s="411">
        <v>27371962</v>
      </c>
      <c r="H4" s="411">
        <f>7717068+145310</f>
        <v>7862378</v>
      </c>
      <c r="I4" s="411">
        <f>15861128+1529736</f>
        <v>17390864</v>
      </c>
      <c r="J4" s="411">
        <v>20978485</v>
      </c>
      <c r="K4" s="411">
        <f>8717068+4359001-290320</f>
        <v>12785749</v>
      </c>
      <c r="L4" s="411">
        <v>7717068</v>
      </c>
      <c r="M4" s="411">
        <v>7717068</v>
      </c>
      <c r="N4" s="411">
        <v>7717068</v>
      </c>
      <c r="O4" s="278">
        <f>C4+D4+E4+F4+G4+H4+I4+J4+K4+L4+M4+N4</f>
        <v>171638911</v>
      </c>
    </row>
    <row r="6" spans="14:15" ht="12.75">
      <c r="N6" s="412"/>
      <c r="O6" s="412"/>
    </row>
    <row r="7" ht="12.75">
      <c r="O7" s="412"/>
    </row>
    <row r="8" spans="2:15" ht="22.5" customHeight="1">
      <c r="B8" s="279"/>
      <c r="O8" s="412"/>
    </row>
    <row r="10" ht="12.75">
      <c r="B10" s="409"/>
    </row>
  </sheetData>
  <sheetProtection/>
  <mergeCells count="1">
    <mergeCell ref="M1:O1"/>
  </mergeCells>
  <printOptions horizontalCentered="1"/>
  <pageMargins left="0.2362204724409449" right="0.06484375" top="0.8789930555555555" bottom="0.1968503937007874" header="0.35433070866141736" footer="0.1968503937007874"/>
  <pageSetup horizontalDpi="600" verticalDpi="600" orientation="landscape" paperSize="9" scale="83" r:id="rId1"/>
  <headerFooter alignWithMargins="0">
    <oddHeader>&amp;C&amp;"Garamond,Félkövér"&amp;12  9/2018.(XI.07.) számú költségvetési rendelethez
ZALASZABAR KÖZSÉG ÖNKORMÁNYZATA 2018.ÉVI ELŐIRÁNYZAT  FELHASZNÁLÁSI ÜTEMTERVE
&amp;R&amp;A
&amp;P.oldal
Forintban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tabSelected="1" view="pageLayout" zoomScaleSheetLayoutView="100" workbookViewId="0" topLeftCell="A1">
      <selection activeCell="D3" sqref="D3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62" t="s">
        <v>283</v>
      </c>
      <c r="B1" s="386" t="s">
        <v>477</v>
      </c>
      <c r="C1" s="386" t="s">
        <v>578</v>
      </c>
      <c r="D1" s="386" t="s">
        <v>579</v>
      </c>
      <c r="E1" s="386" t="s">
        <v>591</v>
      </c>
      <c r="F1" s="386" t="s">
        <v>580</v>
      </c>
      <c r="G1" s="386" t="s">
        <v>581</v>
      </c>
      <c r="H1" s="386" t="s">
        <v>582</v>
      </c>
      <c r="I1" s="386" t="s">
        <v>284</v>
      </c>
      <c r="J1" s="386" t="s">
        <v>288</v>
      </c>
      <c r="K1" s="386" t="s">
        <v>590</v>
      </c>
    </row>
    <row r="2" spans="1:11" ht="24.75" customHeight="1">
      <c r="A2" s="222" t="s">
        <v>285</v>
      </c>
      <c r="B2" s="96"/>
      <c r="C2" s="75"/>
      <c r="D2" s="75"/>
      <c r="E2" s="75"/>
      <c r="F2" s="75"/>
      <c r="G2" s="75"/>
      <c r="H2" s="75"/>
      <c r="I2" s="75"/>
      <c r="J2" s="75"/>
      <c r="K2" s="96"/>
    </row>
    <row r="3" spans="1:11" ht="24.75" customHeight="1">
      <c r="A3" s="75" t="s">
        <v>583</v>
      </c>
      <c r="B3" s="96">
        <v>0</v>
      </c>
      <c r="C3" s="75"/>
      <c r="D3" s="75"/>
      <c r="E3" s="75"/>
      <c r="F3" s="75"/>
      <c r="G3" s="75"/>
      <c r="H3" s="75"/>
      <c r="I3" s="75"/>
      <c r="J3" s="75"/>
      <c r="K3" s="96">
        <f>SUM(C3:J3)</f>
        <v>0</v>
      </c>
    </row>
    <row r="4" spans="1:11" ht="24.75" customHeight="1">
      <c r="A4" s="75" t="s">
        <v>286</v>
      </c>
      <c r="B4" s="96">
        <v>5</v>
      </c>
      <c r="C4" s="75"/>
      <c r="D4" s="75"/>
      <c r="E4" s="75"/>
      <c r="F4" s="75"/>
      <c r="G4" s="75"/>
      <c r="H4" s="75"/>
      <c r="I4" s="75"/>
      <c r="J4" s="75">
        <v>5</v>
      </c>
      <c r="K4" s="96">
        <f>SUM(C4:J4)</f>
        <v>5</v>
      </c>
    </row>
    <row r="5" spans="1:11" ht="24.75" customHeight="1">
      <c r="A5" s="75" t="s">
        <v>584</v>
      </c>
      <c r="B5" s="96">
        <v>0</v>
      </c>
      <c r="C5" s="75"/>
      <c r="D5" s="75"/>
      <c r="E5" s="75"/>
      <c r="F5" s="75">
        <v>1</v>
      </c>
      <c r="G5" s="75"/>
      <c r="H5" s="75"/>
      <c r="I5" s="75"/>
      <c r="J5" s="75"/>
      <c r="K5" s="96">
        <f>SUM(C5:J5)</f>
        <v>1</v>
      </c>
    </row>
    <row r="6" spans="1:11" s="156" customFormat="1" ht="24.75" customHeight="1">
      <c r="A6" s="481" t="s">
        <v>585</v>
      </c>
      <c r="B6" s="481">
        <f aca="true" t="shared" si="0" ref="B6:J6">SUM(B3:B4)</f>
        <v>5</v>
      </c>
      <c r="C6" s="481">
        <f t="shared" si="0"/>
        <v>0</v>
      </c>
      <c r="D6" s="481">
        <f t="shared" si="0"/>
        <v>0</v>
      </c>
      <c r="E6" s="481">
        <f t="shared" si="0"/>
        <v>0</v>
      </c>
      <c r="F6" s="481">
        <f t="shared" si="0"/>
        <v>0</v>
      </c>
      <c r="G6" s="481">
        <f t="shared" si="0"/>
        <v>0</v>
      </c>
      <c r="H6" s="481">
        <f t="shared" si="0"/>
        <v>0</v>
      </c>
      <c r="I6" s="481">
        <f t="shared" si="0"/>
        <v>0</v>
      </c>
      <c r="J6" s="481">
        <f t="shared" si="0"/>
        <v>5</v>
      </c>
      <c r="K6" s="481">
        <f>SUM(K3:K5)</f>
        <v>6</v>
      </c>
    </row>
    <row r="7" spans="1:11" s="156" customFormat="1" ht="24.75" customHeight="1">
      <c r="A7" s="257" t="s">
        <v>586</v>
      </c>
      <c r="B7" s="257"/>
      <c r="C7" s="257"/>
      <c r="D7" s="257"/>
      <c r="E7" s="257"/>
      <c r="F7" s="257"/>
      <c r="G7" s="257"/>
      <c r="H7" s="257"/>
      <c r="I7" s="257"/>
      <c r="J7" s="257"/>
      <c r="K7" s="257">
        <f>SUM(C7:J7)</f>
        <v>0</v>
      </c>
    </row>
    <row r="8" spans="1:11" ht="24.75" customHeight="1">
      <c r="A8" s="75" t="s">
        <v>587</v>
      </c>
      <c r="B8" s="96">
        <v>4</v>
      </c>
      <c r="C8" s="75"/>
      <c r="D8" s="75">
        <v>2</v>
      </c>
      <c r="E8" s="75">
        <v>2</v>
      </c>
      <c r="F8" s="75"/>
      <c r="G8" s="75"/>
      <c r="H8" s="75"/>
      <c r="I8" s="75"/>
      <c r="J8" s="75"/>
      <c r="K8" s="96">
        <f>SUM(D8:J8)</f>
        <v>4</v>
      </c>
    </row>
    <row r="9" spans="1:11" ht="24.75" customHeight="1">
      <c r="A9" s="75" t="s">
        <v>588</v>
      </c>
      <c r="B9" s="96">
        <v>4</v>
      </c>
      <c r="C9" s="75"/>
      <c r="D9" s="75"/>
      <c r="E9" s="75"/>
      <c r="F9" s="75"/>
      <c r="G9" s="75"/>
      <c r="H9" s="75"/>
      <c r="I9" s="75">
        <v>4</v>
      </c>
      <c r="J9" s="75"/>
      <c r="K9" s="96">
        <f>SUM(D9:J9)</f>
        <v>4</v>
      </c>
    </row>
    <row r="10" spans="1:11" ht="24.75" customHeight="1">
      <c r="A10" s="481" t="s">
        <v>589</v>
      </c>
      <c r="B10" s="481">
        <f aca="true" t="shared" si="1" ref="B10:K10">SUM(B8:B9)</f>
        <v>8</v>
      </c>
      <c r="C10" s="481">
        <f t="shared" si="1"/>
        <v>0</v>
      </c>
      <c r="D10" s="481">
        <f t="shared" si="1"/>
        <v>2</v>
      </c>
      <c r="E10" s="481">
        <f t="shared" si="1"/>
        <v>2</v>
      </c>
      <c r="F10" s="481">
        <f t="shared" si="1"/>
        <v>0</v>
      </c>
      <c r="G10" s="481">
        <f t="shared" si="1"/>
        <v>0</v>
      </c>
      <c r="H10" s="481">
        <f t="shared" si="1"/>
        <v>0</v>
      </c>
      <c r="I10" s="481">
        <f t="shared" si="1"/>
        <v>4</v>
      </c>
      <c r="J10" s="481">
        <f t="shared" si="1"/>
        <v>0</v>
      </c>
      <c r="K10" s="481">
        <f t="shared" si="1"/>
        <v>8</v>
      </c>
    </row>
    <row r="11" spans="1:11" s="156" customFormat="1" ht="24.75" customHeight="1">
      <c r="A11" s="257" t="s">
        <v>287</v>
      </c>
      <c r="B11" s="257">
        <f aca="true" t="shared" si="2" ref="B11:K11">SUM(B10+B7+B6)</f>
        <v>13</v>
      </c>
      <c r="C11" s="257">
        <f t="shared" si="2"/>
        <v>0</v>
      </c>
      <c r="D11" s="257">
        <f t="shared" si="2"/>
        <v>2</v>
      </c>
      <c r="E11" s="257">
        <f t="shared" si="2"/>
        <v>2</v>
      </c>
      <c r="F11" s="257">
        <f t="shared" si="2"/>
        <v>0</v>
      </c>
      <c r="G11" s="257">
        <f t="shared" si="2"/>
        <v>0</v>
      </c>
      <c r="H11" s="257">
        <f t="shared" si="2"/>
        <v>0</v>
      </c>
      <c r="I11" s="257">
        <f t="shared" si="2"/>
        <v>4</v>
      </c>
      <c r="J11" s="257">
        <f t="shared" si="2"/>
        <v>5</v>
      </c>
      <c r="K11" s="257">
        <f t="shared" si="2"/>
        <v>14</v>
      </c>
    </row>
    <row r="13" spans="1:9" ht="15.75">
      <c r="A13" s="263"/>
      <c r="B13" s="263"/>
      <c r="C13" s="263"/>
      <c r="D13" s="263"/>
      <c r="I13" s="256"/>
    </row>
    <row r="14" ht="12.75">
      <c r="A14" s="156"/>
    </row>
    <row r="15" ht="12.75">
      <c r="A15" s="156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&amp;C9/2018.(XI.07.) számú rendelethez
ZALASZABAR  KÖZSÉG ÖNKORMÁNYZATÁNAK ÉS INTÉZMÉNYÉNEK  2018. ÉVI LÉTSZÁMÁNAK ALAKULÁSA&amp;R11.számú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3"/>
  <sheetViews>
    <sheetView view="pageLayout" zoomScale="80" zoomScaleSheetLayoutView="100" zoomScalePageLayoutView="80" workbookViewId="0" topLeftCell="B1">
      <selection activeCell="D28" sqref="D28"/>
    </sheetView>
  </sheetViews>
  <sheetFormatPr defaultColWidth="9.00390625" defaultRowHeight="12.75"/>
  <cols>
    <col min="1" max="1" width="76.75390625" style="158" customWidth="1"/>
    <col min="2" max="2" width="10.75390625" style="158" customWidth="1"/>
    <col min="3" max="3" width="8.125" style="158" customWidth="1"/>
    <col min="4" max="4" width="14.25390625" style="158" customWidth="1"/>
    <col min="5" max="5" width="12.75390625" style="158" customWidth="1"/>
    <col min="6" max="6" width="8.875" style="158" customWidth="1"/>
    <col min="7" max="7" width="15.75390625" style="158" customWidth="1"/>
    <col min="8" max="8" width="13.125" style="158" customWidth="1"/>
    <col min="9" max="9" width="11.625" style="158" customWidth="1"/>
    <col min="10" max="10" width="13.625" style="158" customWidth="1"/>
    <col min="11" max="16384" width="9.125" style="158" customWidth="1"/>
  </cols>
  <sheetData>
    <row r="1" spans="1:10" ht="15">
      <c r="A1" s="546" t="s">
        <v>43</v>
      </c>
      <c r="B1" s="548" t="s">
        <v>494</v>
      </c>
      <c r="C1" s="549"/>
      <c r="D1" s="550"/>
      <c r="E1" s="548" t="s">
        <v>495</v>
      </c>
      <c r="F1" s="549"/>
      <c r="G1" s="550"/>
      <c r="H1" s="548" t="s">
        <v>602</v>
      </c>
      <c r="I1" s="549"/>
      <c r="J1" s="550"/>
    </row>
    <row r="2" spans="1:10" s="207" customFormat="1" ht="30">
      <c r="A2" s="547"/>
      <c r="B2" s="209" t="s">
        <v>279</v>
      </c>
      <c r="C2" s="209" t="s">
        <v>110</v>
      </c>
      <c r="D2" s="210" t="s">
        <v>280</v>
      </c>
      <c r="E2" s="209" t="s">
        <v>279</v>
      </c>
      <c r="F2" s="209" t="s">
        <v>110</v>
      </c>
      <c r="G2" s="210" t="s">
        <v>280</v>
      </c>
      <c r="H2" s="209" t="s">
        <v>279</v>
      </c>
      <c r="I2" s="209" t="s">
        <v>110</v>
      </c>
      <c r="J2" s="210" t="s">
        <v>280</v>
      </c>
    </row>
    <row r="3" spans="1:8" ht="15">
      <c r="A3" s="211"/>
      <c r="B3" s="212"/>
      <c r="C3" s="213" t="s">
        <v>44</v>
      </c>
      <c r="D3" s="214" t="s">
        <v>458</v>
      </c>
      <c r="E3" s="212"/>
      <c r="F3" s="213" t="s">
        <v>44</v>
      </c>
      <c r="G3" s="214" t="s">
        <v>458</v>
      </c>
      <c r="H3" s="491"/>
    </row>
    <row r="4" spans="1:10" ht="15">
      <c r="A4" s="366" t="s">
        <v>93</v>
      </c>
      <c r="B4" s="367"/>
      <c r="C4" s="367"/>
      <c r="D4" s="368"/>
      <c r="E4" s="367"/>
      <c r="F4" s="367"/>
      <c r="G4" s="492"/>
      <c r="H4" s="159"/>
      <c r="I4" s="509"/>
      <c r="J4" s="509"/>
    </row>
    <row r="5" spans="1:10" ht="15">
      <c r="A5" s="202" t="s">
        <v>94</v>
      </c>
      <c r="B5" s="369"/>
      <c r="C5" s="370"/>
      <c r="D5" s="371"/>
      <c r="E5" s="369"/>
      <c r="F5" s="370"/>
      <c r="G5" s="493"/>
      <c r="H5" s="159"/>
      <c r="I5" s="509"/>
      <c r="J5" s="509"/>
    </row>
    <row r="6" spans="1:10" ht="15">
      <c r="A6" s="202" t="s">
        <v>95</v>
      </c>
      <c r="B6" s="370"/>
      <c r="C6" s="370"/>
      <c r="D6" s="371"/>
      <c r="E6" s="370"/>
      <c r="F6" s="370"/>
      <c r="G6" s="493"/>
      <c r="H6" s="159"/>
      <c r="I6" s="509"/>
      <c r="J6" s="509"/>
    </row>
    <row r="7" spans="1:10" ht="15">
      <c r="A7" s="202" t="s">
        <v>329</v>
      </c>
      <c r="B7" s="370"/>
      <c r="C7" s="370"/>
      <c r="D7" s="371">
        <f>D9+D11+D13+D15</f>
        <v>7120052</v>
      </c>
      <c r="E7" s="370"/>
      <c r="F7" s="370"/>
      <c r="G7" s="493">
        <f>G9+G11+G13+G15</f>
        <v>7120052</v>
      </c>
      <c r="H7" s="159"/>
      <c r="I7" s="159"/>
      <c r="J7" s="159">
        <f>J9+J11+J13+J15</f>
        <v>7120052</v>
      </c>
    </row>
    <row r="8" spans="1:10" ht="14.25">
      <c r="A8" s="203" t="s">
        <v>96</v>
      </c>
      <c r="B8" s="160"/>
      <c r="C8" s="161"/>
      <c r="D8" s="162">
        <v>2321430</v>
      </c>
      <c r="E8" s="160"/>
      <c r="F8" s="161"/>
      <c r="G8" s="494">
        <v>2321430</v>
      </c>
      <c r="H8" s="176"/>
      <c r="I8" s="509"/>
      <c r="J8" s="176">
        <v>2321430</v>
      </c>
    </row>
    <row r="9" spans="1:10" ht="14.25">
      <c r="A9" s="203" t="s">
        <v>188</v>
      </c>
      <c r="B9" s="160"/>
      <c r="C9" s="161"/>
      <c r="D9" s="162">
        <v>2321430</v>
      </c>
      <c r="E9" s="160"/>
      <c r="F9" s="161"/>
      <c r="G9" s="494">
        <v>2321430</v>
      </c>
      <c r="H9" s="176"/>
      <c r="I9" s="509"/>
      <c r="J9" s="176">
        <v>2321430</v>
      </c>
    </row>
    <row r="10" spans="1:10" ht="14.25">
      <c r="A10" s="203" t="s">
        <v>97</v>
      </c>
      <c r="B10" s="163"/>
      <c r="C10" s="163"/>
      <c r="D10" s="162">
        <v>3360000</v>
      </c>
      <c r="E10" s="163"/>
      <c r="F10" s="163"/>
      <c r="G10" s="494">
        <v>3360000</v>
      </c>
      <c r="H10" s="176"/>
      <c r="I10" s="509"/>
      <c r="J10" s="176">
        <v>3360000</v>
      </c>
    </row>
    <row r="11" spans="1:10" ht="14.25">
      <c r="A11" s="203" t="s">
        <v>189</v>
      </c>
      <c r="B11" s="163"/>
      <c r="C11" s="163"/>
      <c r="D11" s="162">
        <v>3360000</v>
      </c>
      <c r="E11" s="163"/>
      <c r="F11" s="163"/>
      <c r="G11" s="494">
        <v>3360000</v>
      </c>
      <c r="H11" s="176"/>
      <c r="I11" s="509"/>
      <c r="J11" s="176">
        <v>3360000</v>
      </c>
    </row>
    <row r="12" spans="1:10" ht="14.25">
      <c r="A12" s="203" t="s">
        <v>98</v>
      </c>
      <c r="B12" s="163"/>
      <c r="C12" s="163"/>
      <c r="D12" s="162">
        <v>646392</v>
      </c>
      <c r="E12" s="163"/>
      <c r="F12" s="163"/>
      <c r="G12" s="494">
        <v>646392</v>
      </c>
      <c r="H12" s="176"/>
      <c r="I12" s="509"/>
      <c r="J12" s="176">
        <v>646392</v>
      </c>
    </row>
    <row r="13" spans="1:10" ht="14.25">
      <c r="A13" s="203" t="s">
        <v>190</v>
      </c>
      <c r="B13" s="163"/>
      <c r="C13" s="163"/>
      <c r="D13" s="162">
        <v>646392</v>
      </c>
      <c r="E13" s="163"/>
      <c r="F13" s="163"/>
      <c r="G13" s="494">
        <v>646392</v>
      </c>
      <c r="H13" s="176"/>
      <c r="I13" s="509"/>
      <c r="J13" s="176">
        <v>646392</v>
      </c>
    </row>
    <row r="14" spans="1:10" ht="14.25">
      <c r="A14" s="203" t="s">
        <v>99</v>
      </c>
      <c r="B14" s="163"/>
      <c r="C14" s="163"/>
      <c r="D14" s="162">
        <v>792230</v>
      </c>
      <c r="E14" s="163"/>
      <c r="F14" s="163"/>
      <c r="G14" s="494">
        <v>792230</v>
      </c>
      <c r="H14" s="176"/>
      <c r="I14" s="509"/>
      <c r="J14" s="176">
        <v>792230</v>
      </c>
    </row>
    <row r="15" spans="1:10" ht="14.25">
      <c r="A15" s="203" t="s">
        <v>99</v>
      </c>
      <c r="B15" s="163"/>
      <c r="C15" s="163"/>
      <c r="D15" s="162">
        <v>792230</v>
      </c>
      <c r="E15" s="163"/>
      <c r="F15" s="163"/>
      <c r="G15" s="494">
        <v>792230</v>
      </c>
      <c r="H15" s="176"/>
      <c r="I15" s="509"/>
      <c r="J15" s="176">
        <v>792230</v>
      </c>
    </row>
    <row r="16" spans="1:10" ht="15">
      <c r="A16" s="202" t="s">
        <v>424</v>
      </c>
      <c r="B16" s="164"/>
      <c r="C16" s="164"/>
      <c r="D16" s="165"/>
      <c r="E16" s="164"/>
      <c r="F16" s="164"/>
      <c r="G16" s="395"/>
      <c r="H16" s="174"/>
      <c r="I16" s="509"/>
      <c r="J16" s="174"/>
    </row>
    <row r="17" spans="1:10" ht="15">
      <c r="A17" s="202" t="s">
        <v>425</v>
      </c>
      <c r="B17" s="164"/>
      <c r="C17" s="164"/>
      <c r="D17" s="165">
        <v>5000000</v>
      </c>
      <c r="E17" s="164"/>
      <c r="F17" s="164"/>
      <c r="G17" s="395">
        <v>5000000</v>
      </c>
      <c r="H17" s="174"/>
      <c r="I17" s="509"/>
      <c r="J17" s="174">
        <v>5000000</v>
      </c>
    </row>
    <row r="18" spans="1:10" ht="14.25" customHeight="1">
      <c r="A18" s="202" t="s">
        <v>428</v>
      </c>
      <c r="B18" s="164"/>
      <c r="C18" s="164"/>
      <c r="D18" s="165"/>
      <c r="E18" s="164"/>
      <c r="F18" s="164"/>
      <c r="G18" s="395"/>
      <c r="H18" s="174"/>
      <c r="I18" s="509"/>
      <c r="J18" s="174"/>
    </row>
    <row r="19" spans="1:10" ht="14.25" customHeight="1">
      <c r="A19" s="202" t="s">
        <v>426</v>
      </c>
      <c r="B19" s="164"/>
      <c r="C19" s="164"/>
      <c r="D19" s="165">
        <v>28050</v>
      </c>
      <c r="E19" s="164"/>
      <c r="F19" s="164"/>
      <c r="G19" s="395">
        <v>40800</v>
      </c>
      <c r="H19" s="174"/>
      <c r="I19" s="509"/>
      <c r="J19" s="174">
        <v>40800</v>
      </c>
    </row>
    <row r="20" spans="1:10" ht="14.25" customHeight="1">
      <c r="A20" s="202" t="s">
        <v>427</v>
      </c>
      <c r="B20" s="164"/>
      <c r="C20" s="164"/>
      <c r="D20" s="165"/>
      <c r="E20" s="164"/>
      <c r="F20" s="164"/>
      <c r="G20" s="495"/>
      <c r="H20" s="510"/>
      <c r="I20" s="511"/>
      <c r="J20" s="510"/>
    </row>
    <row r="21" spans="1:10" ht="14.25" customHeight="1">
      <c r="A21" s="202" t="s">
        <v>429</v>
      </c>
      <c r="B21" s="164"/>
      <c r="C21" s="164"/>
      <c r="D21" s="165"/>
      <c r="E21" s="164"/>
      <c r="F21" s="164"/>
      <c r="G21" s="395"/>
      <c r="H21" s="174"/>
      <c r="I21" s="509"/>
      <c r="J21" s="174"/>
    </row>
    <row r="22" spans="1:10" ht="14.25" customHeight="1">
      <c r="A22" s="202" t="s">
        <v>430</v>
      </c>
      <c r="B22" s="164"/>
      <c r="C22" s="164"/>
      <c r="D22" s="165"/>
      <c r="E22" s="164"/>
      <c r="F22" s="164"/>
      <c r="G22" s="495"/>
      <c r="H22" s="510"/>
      <c r="I22" s="509"/>
      <c r="J22" s="510"/>
    </row>
    <row r="23" spans="1:10" ht="14.25" customHeight="1">
      <c r="A23" s="202" t="s">
        <v>431</v>
      </c>
      <c r="B23" s="164"/>
      <c r="C23" s="164"/>
      <c r="D23" s="165">
        <v>4373317</v>
      </c>
      <c r="E23" s="164"/>
      <c r="F23" s="164"/>
      <c r="G23" s="395">
        <v>2432170</v>
      </c>
      <c r="H23" s="174"/>
      <c r="I23" s="509"/>
      <c r="J23" s="174">
        <v>2432170</v>
      </c>
    </row>
    <row r="24" spans="1:10" ht="14.25" customHeight="1">
      <c r="A24" s="202" t="s">
        <v>478</v>
      </c>
      <c r="B24" s="395"/>
      <c r="C24" s="395"/>
      <c r="D24" s="165">
        <v>24130</v>
      </c>
      <c r="E24" s="395"/>
      <c r="F24" s="395"/>
      <c r="G24" s="395">
        <v>0</v>
      </c>
      <c r="H24" s="174"/>
      <c r="I24" s="509"/>
      <c r="J24" s="174">
        <v>0</v>
      </c>
    </row>
    <row r="25" spans="1:10" ht="14.25" customHeight="1">
      <c r="A25" s="202" t="s">
        <v>479</v>
      </c>
      <c r="B25" s="395"/>
      <c r="C25" s="395"/>
      <c r="D25" s="165"/>
      <c r="E25" s="395"/>
      <c r="F25" s="395"/>
      <c r="G25" s="395">
        <v>585200</v>
      </c>
      <c r="H25" s="174"/>
      <c r="I25" s="509"/>
      <c r="J25" s="174">
        <v>585200</v>
      </c>
    </row>
    <row r="26" spans="1:10" ht="15">
      <c r="A26" s="378" t="s">
        <v>100</v>
      </c>
      <c r="B26" s="379">
        <f>B5+B7+B22+B20+B18+B23</f>
        <v>0</v>
      </c>
      <c r="C26" s="379">
        <f>C5+C7+C22+C20+C18+C23</f>
        <v>0</v>
      </c>
      <c r="D26" s="379">
        <f>D7+D17+D23+D24+D19</f>
        <v>16545549</v>
      </c>
      <c r="E26" s="379">
        <f>E5+E7+E22+E20+E18+E23</f>
        <v>0</v>
      </c>
      <c r="F26" s="379">
        <f>F5+F7+F22+F20+F18+F23</f>
        <v>0</v>
      </c>
      <c r="G26" s="496">
        <f>G7+G17+G23+G24+G19+G25</f>
        <v>15178222</v>
      </c>
      <c r="H26" s="381">
        <f>H7+H17+H23+H24+H19+H25</f>
        <v>0</v>
      </c>
      <c r="I26" s="381">
        <f>I7+I17+I23+I24+I19+I25</f>
        <v>0</v>
      </c>
      <c r="J26" s="381">
        <f>J7+J17+J23+J24+J19+J25</f>
        <v>15178222</v>
      </c>
    </row>
    <row r="27" spans="1:10" ht="17.25" customHeight="1">
      <c r="A27" s="202" t="s">
        <v>101</v>
      </c>
      <c r="B27" s="370"/>
      <c r="C27" s="370"/>
      <c r="D27" s="371"/>
      <c r="E27" s="370"/>
      <c r="F27" s="370"/>
      <c r="G27" s="493"/>
      <c r="H27" s="159"/>
      <c r="I27" s="509"/>
      <c r="J27" s="509"/>
    </row>
    <row r="28" spans="1:10" ht="14.25" customHeight="1">
      <c r="A28" s="203" t="s">
        <v>191</v>
      </c>
      <c r="B28" s="372"/>
      <c r="C28" s="373"/>
      <c r="D28" s="374">
        <v>11621740</v>
      </c>
      <c r="E28" s="372"/>
      <c r="F28" s="373"/>
      <c r="G28" s="497">
        <v>10605600</v>
      </c>
      <c r="H28" s="166"/>
      <c r="I28" s="509"/>
      <c r="J28" s="166">
        <v>10605600</v>
      </c>
    </row>
    <row r="29" spans="1:10" ht="14.25" customHeight="1">
      <c r="A29" s="287" t="s">
        <v>330</v>
      </c>
      <c r="B29" s="372"/>
      <c r="C29" s="373"/>
      <c r="D29" s="374">
        <v>91680</v>
      </c>
      <c r="E29" s="372"/>
      <c r="F29" s="373"/>
      <c r="G29" s="497">
        <v>0</v>
      </c>
      <c r="H29" s="166"/>
      <c r="I29" s="509"/>
      <c r="J29" s="166">
        <v>0</v>
      </c>
    </row>
    <row r="30" spans="1:10" ht="14.25" customHeight="1">
      <c r="A30" s="204" t="s">
        <v>192</v>
      </c>
      <c r="B30" s="163"/>
      <c r="C30" s="373"/>
      <c r="D30" s="374">
        <v>1800000</v>
      </c>
      <c r="E30" s="163"/>
      <c r="F30" s="373"/>
      <c r="G30" s="497">
        <v>2205000</v>
      </c>
      <c r="H30" s="166"/>
      <c r="I30" s="509"/>
      <c r="J30" s="166">
        <v>2205000</v>
      </c>
    </row>
    <row r="31" spans="1:10" ht="14.25" customHeight="1">
      <c r="A31" s="375" t="s">
        <v>102</v>
      </c>
      <c r="B31" s="376"/>
      <c r="C31" s="376"/>
      <c r="D31" s="377">
        <v>1960800</v>
      </c>
      <c r="E31" s="376"/>
      <c r="F31" s="376"/>
      <c r="G31" s="498">
        <v>1715700</v>
      </c>
      <c r="H31" s="166"/>
      <c r="I31" s="509"/>
      <c r="J31" s="166">
        <v>1715700</v>
      </c>
    </row>
    <row r="32" spans="1:10" ht="15">
      <c r="A32" s="380" t="s">
        <v>103</v>
      </c>
      <c r="B32" s="381"/>
      <c r="C32" s="381"/>
      <c r="D32" s="381">
        <f>SUM(D28:D31)</f>
        <v>15474220</v>
      </c>
      <c r="E32" s="381"/>
      <c r="F32" s="381"/>
      <c r="G32" s="499">
        <f>SUM(G28:G31)</f>
        <v>14526300</v>
      </c>
      <c r="H32" s="381">
        <f>SUM(H28:H31)</f>
        <v>0</v>
      </c>
      <c r="I32" s="381">
        <f>SUM(I28:I31)</f>
        <v>0</v>
      </c>
      <c r="J32" s="381">
        <f>SUM(J28:J31)</f>
        <v>14526300</v>
      </c>
    </row>
    <row r="33" spans="1:10" ht="15">
      <c r="A33" s="284" t="s">
        <v>104</v>
      </c>
      <c r="B33" s="285"/>
      <c r="C33" s="285"/>
      <c r="D33" s="285"/>
      <c r="E33" s="285"/>
      <c r="F33" s="285"/>
      <c r="G33" s="500"/>
      <c r="H33" s="159"/>
      <c r="I33" s="509"/>
      <c r="J33" s="509"/>
    </row>
    <row r="34" spans="1:10" ht="14.25">
      <c r="A34" s="203" t="s">
        <v>105</v>
      </c>
      <c r="B34" s="166"/>
      <c r="C34" s="166"/>
      <c r="D34" s="166"/>
      <c r="E34" s="166"/>
      <c r="F34" s="166"/>
      <c r="G34" s="501"/>
      <c r="H34" s="166"/>
      <c r="I34" s="509"/>
      <c r="J34" s="509"/>
    </row>
    <row r="35" spans="1:10" ht="14.25">
      <c r="A35" s="287" t="s">
        <v>457</v>
      </c>
      <c r="B35" s="166"/>
      <c r="C35" s="166"/>
      <c r="D35" s="166">
        <v>4620000</v>
      </c>
      <c r="E35" s="166"/>
      <c r="F35" s="166"/>
      <c r="G35" s="501">
        <v>4395000</v>
      </c>
      <c r="H35" s="166"/>
      <c r="I35" s="509"/>
      <c r="J35" s="166">
        <v>4395000</v>
      </c>
    </row>
    <row r="36" spans="1:10" ht="14.25">
      <c r="A36" s="203" t="s">
        <v>106</v>
      </c>
      <c r="B36" s="166"/>
      <c r="C36" s="163"/>
      <c r="D36" s="163"/>
      <c r="E36" s="166"/>
      <c r="F36" s="163"/>
      <c r="G36" s="494"/>
      <c r="H36" s="176"/>
      <c r="I36" s="509"/>
      <c r="J36" s="176"/>
    </row>
    <row r="37" spans="1:10" ht="14.25">
      <c r="A37" s="203" t="s">
        <v>108</v>
      </c>
      <c r="B37" s="167">
        <v>55360</v>
      </c>
      <c r="C37" s="169">
        <v>23</v>
      </c>
      <c r="D37" s="168">
        <v>1273280</v>
      </c>
      <c r="E37" s="167">
        <v>55360</v>
      </c>
      <c r="F37" s="169">
        <v>25</v>
      </c>
      <c r="G37" s="502">
        <v>1384000</v>
      </c>
      <c r="H37" s="167">
        <v>55360</v>
      </c>
      <c r="I37" s="169">
        <v>25</v>
      </c>
      <c r="J37" s="176">
        <v>1384000</v>
      </c>
    </row>
    <row r="38" spans="1:10" ht="14.25">
      <c r="A38" s="390" t="s">
        <v>496</v>
      </c>
      <c r="B38" s="170"/>
      <c r="C38" s="171"/>
      <c r="D38" s="168">
        <v>342570</v>
      </c>
      <c r="E38" s="170">
        <v>570</v>
      </c>
      <c r="F38" s="171">
        <v>454</v>
      </c>
      <c r="G38" s="502">
        <v>258780</v>
      </c>
      <c r="H38" s="176"/>
      <c r="I38" s="509"/>
      <c r="J38" s="176">
        <v>258780</v>
      </c>
    </row>
    <row r="39" spans="1:10" ht="14.25">
      <c r="A39" s="391" t="s">
        <v>459</v>
      </c>
      <c r="B39" s="170"/>
      <c r="C39" s="171"/>
      <c r="D39" s="168">
        <v>2624961</v>
      </c>
      <c r="E39" s="170"/>
      <c r="F39" s="171"/>
      <c r="G39" s="502">
        <v>2581046</v>
      </c>
      <c r="H39" s="176"/>
      <c r="I39" s="509"/>
      <c r="J39" s="176">
        <v>2581046</v>
      </c>
    </row>
    <row r="40" spans="1:10" ht="14.25">
      <c r="A40" s="206"/>
      <c r="B40" s="382"/>
      <c r="C40" s="171"/>
      <c r="D40" s="168"/>
      <c r="E40" s="382"/>
      <c r="F40" s="171"/>
      <c r="G40" s="502"/>
      <c r="H40" s="176"/>
      <c r="I40" s="509"/>
      <c r="J40" s="176"/>
    </row>
    <row r="41" spans="1:10" ht="14.25">
      <c r="A41" s="258"/>
      <c r="B41" s="172"/>
      <c r="C41" s="171"/>
      <c r="D41" s="176"/>
      <c r="E41" s="172"/>
      <c r="F41" s="171"/>
      <c r="G41" s="503"/>
      <c r="H41" s="176"/>
      <c r="I41" s="509"/>
      <c r="J41" s="176"/>
    </row>
    <row r="42" spans="1:10" ht="15">
      <c r="A42" s="380" t="s">
        <v>107</v>
      </c>
      <c r="B42" s="383"/>
      <c r="C42" s="384"/>
      <c r="D42" s="385">
        <f>SUM(D35:D41)</f>
        <v>8860811</v>
      </c>
      <c r="E42" s="383"/>
      <c r="F42" s="384"/>
      <c r="G42" s="504">
        <f>SUM(G35:G41)</f>
        <v>8618826</v>
      </c>
      <c r="H42" s="385">
        <f>SUM(H35:H41)</f>
        <v>55360</v>
      </c>
      <c r="I42" s="385">
        <f>SUM(I35:I41)</f>
        <v>25</v>
      </c>
      <c r="J42" s="385">
        <f>SUM(J35:J41)</f>
        <v>8618826</v>
      </c>
    </row>
    <row r="43" spans="1:10" ht="15">
      <c r="A43" s="205" t="s">
        <v>317</v>
      </c>
      <c r="B43" s="159"/>
      <c r="C43" s="173"/>
      <c r="D43" s="174">
        <v>1200000</v>
      </c>
      <c r="E43" s="159"/>
      <c r="F43" s="173"/>
      <c r="G43" s="505">
        <v>1800000</v>
      </c>
      <c r="H43" s="174"/>
      <c r="I43" s="509"/>
      <c r="J43" s="174">
        <v>1800000</v>
      </c>
    </row>
    <row r="44" spans="1:10" s="259" customFormat="1" ht="15">
      <c r="A44" s="208" t="s">
        <v>109</v>
      </c>
      <c r="B44" s="266"/>
      <c r="C44" s="267"/>
      <c r="D44" s="268">
        <f>D26+D32+D42+D43</f>
        <v>42080580</v>
      </c>
      <c r="E44" s="266"/>
      <c r="F44" s="267"/>
      <c r="G44" s="506">
        <f>G26+G32+G42+G43</f>
        <v>40123348</v>
      </c>
      <c r="H44" s="268">
        <f>H26+H32+H42+H43</f>
        <v>55360</v>
      </c>
      <c r="I44" s="268">
        <f>I26+I32+I42+I43</f>
        <v>25</v>
      </c>
      <c r="J44" s="268">
        <f>J26+J32+J42+J43</f>
        <v>40123348</v>
      </c>
    </row>
    <row r="45" spans="1:10" ht="14.25">
      <c r="A45" s="205" t="s">
        <v>193</v>
      </c>
      <c r="B45" s="166"/>
      <c r="C45" s="175"/>
      <c r="D45" s="166"/>
      <c r="E45" s="166"/>
      <c r="F45" s="175"/>
      <c r="G45" s="501"/>
      <c r="H45" s="166"/>
      <c r="I45" s="509"/>
      <c r="J45" s="166"/>
    </row>
    <row r="46" spans="1:10" ht="14.25">
      <c r="A46" s="206" t="s">
        <v>194</v>
      </c>
      <c r="B46" s="166"/>
      <c r="C46" s="175"/>
      <c r="D46" s="166">
        <f>B46*C46</f>
        <v>0</v>
      </c>
      <c r="E46" s="166"/>
      <c r="F46" s="175"/>
      <c r="G46" s="501">
        <f>E46*F46</f>
        <v>0</v>
      </c>
      <c r="H46" s="166"/>
      <c r="I46" s="509"/>
      <c r="J46" s="166">
        <f>H46*I46</f>
        <v>0</v>
      </c>
    </row>
    <row r="47" spans="1:10" ht="15">
      <c r="A47" s="206" t="s">
        <v>195</v>
      </c>
      <c r="B47" s="159"/>
      <c r="C47" s="173"/>
      <c r="D47" s="176"/>
      <c r="E47" s="159"/>
      <c r="F47" s="173"/>
      <c r="G47" s="503"/>
      <c r="H47" s="176"/>
      <c r="I47" s="509"/>
      <c r="J47" s="176"/>
    </row>
    <row r="48" spans="1:10" ht="15">
      <c r="A48" s="286" t="s">
        <v>193</v>
      </c>
      <c r="B48" s="266"/>
      <c r="C48" s="266"/>
      <c r="D48" s="266">
        <f>SUM(D46:D47)</f>
        <v>0</v>
      </c>
      <c r="E48" s="266"/>
      <c r="F48" s="266"/>
      <c r="G48" s="507">
        <f>SUM(G46:G47)</f>
        <v>0</v>
      </c>
      <c r="H48" s="266"/>
      <c r="I48" s="509"/>
      <c r="J48" s="266">
        <f>SUM(J46:J47)</f>
        <v>0</v>
      </c>
    </row>
    <row r="49" spans="1:10" ht="15">
      <c r="A49" s="482" t="s">
        <v>600</v>
      </c>
      <c r="B49" s="266"/>
      <c r="C49" s="266"/>
      <c r="D49" s="266"/>
      <c r="E49" s="266"/>
      <c r="F49" s="266"/>
      <c r="G49" s="507"/>
      <c r="H49" s="266"/>
      <c r="I49" s="509"/>
      <c r="J49" s="266">
        <v>188465</v>
      </c>
    </row>
    <row r="50" spans="1:10" ht="15">
      <c r="A50" s="258" t="s">
        <v>601</v>
      </c>
      <c r="B50" s="266"/>
      <c r="C50" s="266"/>
      <c r="D50" s="266"/>
      <c r="E50" s="266"/>
      <c r="F50" s="266"/>
      <c r="G50" s="507"/>
      <c r="H50" s="266"/>
      <c r="I50" s="509"/>
      <c r="J50" s="266">
        <v>266700</v>
      </c>
    </row>
    <row r="51" spans="1:10" ht="15">
      <c r="A51" s="205" t="s">
        <v>599</v>
      </c>
      <c r="B51" s="266"/>
      <c r="C51" s="266"/>
      <c r="D51" s="266">
        <v>0</v>
      </c>
      <c r="E51" s="266"/>
      <c r="F51" s="266"/>
      <c r="G51" s="507">
        <f>SUM(G49:G50)</f>
        <v>0</v>
      </c>
      <c r="H51" s="507">
        <f>SUM(H49:H50)</f>
        <v>0</v>
      </c>
      <c r="I51" s="507">
        <f>SUM(I49:I50)</f>
        <v>0</v>
      </c>
      <c r="J51" s="507">
        <f>SUM(J49:J50)</f>
        <v>455165</v>
      </c>
    </row>
    <row r="52" spans="1:10" ht="15">
      <c r="A52" s="208" t="s">
        <v>196</v>
      </c>
      <c r="B52" s="215"/>
      <c r="C52" s="215"/>
      <c r="D52" s="216">
        <f>D44+D48+D51</f>
        <v>42080580</v>
      </c>
      <c r="E52" s="215"/>
      <c r="F52" s="215"/>
      <c r="G52" s="508">
        <f>G44+G48+G51</f>
        <v>40123348</v>
      </c>
      <c r="H52" s="216">
        <f>H44+H48+H51</f>
        <v>55360</v>
      </c>
      <c r="I52" s="216">
        <f>I44+I48+I51</f>
        <v>25</v>
      </c>
      <c r="J52" s="216">
        <f>J44+J48+J51</f>
        <v>40578513</v>
      </c>
    </row>
    <row r="53" ht="14.25">
      <c r="A53" s="274"/>
    </row>
  </sheetData>
  <sheetProtection/>
  <mergeCells count="4">
    <mergeCell ref="A1:A2"/>
    <mergeCell ref="B1:D1"/>
    <mergeCell ref="E1:G1"/>
    <mergeCell ref="H1:J1"/>
  </mergeCells>
  <printOptions horizontalCentered="1"/>
  <pageMargins left="0.2362204724409449" right="0.2362204724409449" top="1.08" bottom="0.19" header="0.19" footer="0.19"/>
  <pageSetup fitToWidth="0" fitToHeight="1" horizontalDpi="600" verticalDpi="600" orientation="landscape" paperSize="9" scale="67" r:id="rId1"/>
  <headerFooter alignWithMargins="0">
    <oddHeader>&amp;C&amp;"Garamond,Félkövér"&amp;14 9/2018. (XI.07.) számú rendelethez 
ZALASZABAR
 KÖZSÉG ÖNKORMÁNYZATÁNAK ÁLLAMI HOZZÁJÁRULÁSA 2018. ÉVBEN 
&amp;12
&amp;14
&amp;R&amp;A
&amp;P.oldal
Forintban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5"/>
  <sheetViews>
    <sheetView view="pageLayout" zoomScaleSheetLayoutView="100" workbookViewId="0" topLeftCell="C1">
      <selection activeCell="G5" sqref="G5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3.00390625" style="0" customWidth="1"/>
    <col min="4" max="5" width="14.75390625" style="0" customWidth="1"/>
    <col min="6" max="6" width="4.625" style="0" customWidth="1"/>
    <col min="7" max="7" width="45.625" style="0" customWidth="1"/>
    <col min="8" max="8" width="16.125" style="0" customWidth="1"/>
    <col min="9" max="9" width="14.00390625" style="0" customWidth="1"/>
    <col min="10" max="10" width="15.375" style="0" customWidth="1"/>
  </cols>
  <sheetData>
    <row r="1" spans="1:10" ht="18" customHeight="1">
      <c r="A1" s="551" t="s">
        <v>11</v>
      </c>
      <c r="B1" s="553" t="s">
        <v>1</v>
      </c>
      <c r="C1" s="2" t="s">
        <v>470</v>
      </c>
      <c r="D1" s="2" t="s">
        <v>474</v>
      </c>
      <c r="E1" s="2" t="s">
        <v>474</v>
      </c>
      <c r="F1" s="551" t="s">
        <v>11</v>
      </c>
      <c r="G1" s="553" t="s">
        <v>1</v>
      </c>
      <c r="H1" s="2" t="s">
        <v>497</v>
      </c>
      <c r="I1" s="2" t="s">
        <v>521</v>
      </c>
      <c r="J1" s="2" t="s">
        <v>474</v>
      </c>
    </row>
    <row r="2" spans="1:10" ht="32.25" customHeight="1">
      <c r="A2" s="552"/>
      <c r="B2" s="554"/>
      <c r="C2" s="42" t="s">
        <v>50</v>
      </c>
      <c r="D2" s="42" t="s">
        <v>50</v>
      </c>
      <c r="E2" s="42" t="s">
        <v>603</v>
      </c>
      <c r="F2" s="552"/>
      <c r="G2" s="554"/>
      <c r="H2" s="42" t="s">
        <v>50</v>
      </c>
      <c r="I2" s="42" t="s">
        <v>50</v>
      </c>
      <c r="J2" s="42" t="s">
        <v>603</v>
      </c>
    </row>
    <row r="3" spans="1:8" ht="15" customHeight="1">
      <c r="A3" s="555" t="s">
        <v>51</v>
      </c>
      <c r="B3" s="556"/>
      <c r="C3" s="557"/>
      <c r="D3" s="415"/>
      <c r="E3" s="415"/>
      <c r="F3" s="555" t="s">
        <v>20</v>
      </c>
      <c r="G3" s="556"/>
      <c r="H3" s="557"/>
    </row>
    <row r="4" spans="1:10" ht="15" customHeight="1">
      <c r="A4" s="120" t="s">
        <v>83</v>
      </c>
      <c r="B4" s="11" t="s">
        <v>77</v>
      </c>
      <c r="C4" s="3"/>
      <c r="D4" s="3"/>
      <c r="E4" s="3"/>
      <c r="F4" s="115" t="s">
        <v>83</v>
      </c>
      <c r="G4" s="117" t="s">
        <v>77</v>
      </c>
      <c r="H4" s="3"/>
      <c r="I4" s="3"/>
      <c r="J4" s="3"/>
    </row>
    <row r="5" spans="1:10" ht="15" customHeight="1">
      <c r="A5" s="120"/>
      <c r="B5" s="239" t="s">
        <v>436</v>
      </c>
      <c r="C5" s="240">
        <v>46651680</v>
      </c>
      <c r="D5" s="240">
        <v>43413227</v>
      </c>
      <c r="E5" s="240">
        <v>47772228</v>
      </c>
      <c r="F5" s="119"/>
      <c r="G5" s="66" t="s">
        <v>292</v>
      </c>
      <c r="H5" s="64">
        <v>29346903</v>
      </c>
      <c r="I5" s="64">
        <v>25704670</v>
      </c>
      <c r="J5" s="64">
        <f>38155608</f>
        <v>38155608</v>
      </c>
    </row>
    <row r="6" spans="1:10" ht="15" customHeight="1">
      <c r="A6" s="120"/>
      <c r="B6" s="241" t="s">
        <v>437</v>
      </c>
      <c r="C6" s="242">
        <v>12300000</v>
      </c>
      <c r="D6" s="242">
        <v>13300000</v>
      </c>
      <c r="E6" s="242">
        <v>13300000</v>
      </c>
      <c r="F6" s="115"/>
      <c r="G6" s="238" t="s">
        <v>293</v>
      </c>
      <c r="H6" s="64">
        <v>4620000</v>
      </c>
      <c r="I6" s="64">
        <v>4395000</v>
      </c>
      <c r="J6" s="64">
        <v>4661700</v>
      </c>
    </row>
    <row r="7" spans="1:10" ht="15" customHeight="1">
      <c r="A7" s="120"/>
      <c r="B7" s="239" t="s">
        <v>438</v>
      </c>
      <c r="C7" s="242">
        <v>2913000</v>
      </c>
      <c r="D7" s="242">
        <v>3301600</v>
      </c>
      <c r="E7" s="242">
        <v>3301600</v>
      </c>
      <c r="F7" s="115"/>
      <c r="G7" s="66" t="s">
        <v>294</v>
      </c>
      <c r="H7" s="64">
        <v>2200000</v>
      </c>
      <c r="I7" s="64">
        <v>2785080</v>
      </c>
      <c r="J7" s="64">
        <v>2797346</v>
      </c>
    </row>
    <row r="8" spans="1:10" ht="15" customHeight="1">
      <c r="A8" s="120"/>
      <c r="B8" s="239" t="s">
        <v>439</v>
      </c>
      <c r="C8" s="242">
        <v>0</v>
      </c>
      <c r="D8" s="242">
        <v>0</v>
      </c>
      <c r="E8" s="242">
        <v>0</v>
      </c>
      <c r="F8" s="115"/>
      <c r="G8" s="66" t="s">
        <v>295</v>
      </c>
      <c r="H8" s="64">
        <v>0</v>
      </c>
      <c r="I8" s="64">
        <v>100000</v>
      </c>
      <c r="J8" s="64">
        <v>100000</v>
      </c>
    </row>
    <row r="9" spans="1:10" ht="15" customHeight="1">
      <c r="A9" s="120"/>
      <c r="B9" s="535" t="s">
        <v>623</v>
      </c>
      <c r="C9" s="242">
        <v>0</v>
      </c>
      <c r="D9" s="242">
        <v>0</v>
      </c>
      <c r="E9" s="242">
        <v>1529736</v>
      </c>
      <c r="F9" s="115"/>
      <c r="G9" s="66" t="s">
        <v>628</v>
      </c>
      <c r="H9" s="64"/>
      <c r="I9" s="64"/>
      <c r="J9" s="64"/>
    </row>
    <row r="10" spans="1:10" ht="15" customHeight="1">
      <c r="A10" s="120"/>
      <c r="B10" s="76" t="s">
        <v>82</v>
      </c>
      <c r="C10" s="236">
        <f>SUM(C5:C9)</f>
        <v>61864680</v>
      </c>
      <c r="D10" s="236">
        <f>SUM(D5:D9)</f>
        <v>60014827</v>
      </c>
      <c r="E10" s="236">
        <f>SUM(E5:E9)</f>
        <v>65903564</v>
      </c>
      <c r="F10" s="115"/>
      <c r="G10" s="66" t="s">
        <v>629</v>
      </c>
      <c r="H10" s="64">
        <v>7386927</v>
      </c>
      <c r="I10" s="64">
        <v>17377931</v>
      </c>
      <c r="J10" s="64">
        <v>15826194</v>
      </c>
    </row>
    <row r="11" spans="1:10" ht="15" customHeight="1">
      <c r="A11" s="120"/>
      <c r="B11" s="76"/>
      <c r="C11" s="236"/>
      <c r="D11" s="236"/>
      <c r="E11" s="236"/>
      <c r="F11" s="417"/>
      <c r="G11" s="11" t="s">
        <v>82</v>
      </c>
      <c r="H11" s="38">
        <f>SUM(H4:H10)</f>
        <v>43553830</v>
      </c>
      <c r="I11" s="38">
        <f>SUM(I4:I10)</f>
        <v>50362681</v>
      </c>
      <c r="J11" s="38">
        <f>SUM(J4:J10)</f>
        <v>61540848</v>
      </c>
    </row>
    <row r="12" spans="1:10" ht="15" customHeight="1">
      <c r="A12" s="120"/>
      <c r="B12" s="76"/>
      <c r="C12" s="231"/>
      <c r="D12" s="231"/>
      <c r="E12" s="231"/>
      <c r="F12" s="115" t="s">
        <v>84</v>
      </c>
      <c r="G12" s="76" t="s">
        <v>498</v>
      </c>
      <c r="H12" s="3"/>
      <c r="I12" s="3"/>
      <c r="J12" s="3"/>
    </row>
    <row r="13" spans="1:10" ht="15" customHeight="1">
      <c r="A13" s="120" t="s">
        <v>84</v>
      </c>
      <c r="B13" s="76" t="s">
        <v>498</v>
      </c>
      <c r="C13" s="231"/>
      <c r="D13" s="231"/>
      <c r="E13" s="231"/>
      <c r="F13" s="115"/>
      <c r="G13" s="66" t="s">
        <v>500</v>
      </c>
      <c r="H13" s="64">
        <v>42636912</v>
      </c>
      <c r="I13" s="64">
        <v>42266185</v>
      </c>
      <c r="J13" s="64">
        <f>42266185+108000+400000+157711+30754</f>
        <v>42962650</v>
      </c>
    </row>
    <row r="14" spans="1:10" ht="15" customHeight="1">
      <c r="A14" s="120"/>
      <c r="B14" s="66" t="s">
        <v>499</v>
      </c>
      <c r="C14" s="235">
        <v>19716750</v>
      </c>
      <c r="D14" s="235">
        <v>19716750</v>
      </c>
      <c r="E14" s="235">
        <v>19716750</v>
      </c>
      <c r="F14" s="115"/>
      <c r="G14" s="243" t="s">
        <v>621</v>
      </c>
      <c r="H14" s="64">
        <v>0</v>
      </c>
      <c r="I14" s="64">
        <v>0</v>
      </c>
      <c r="J14" s="64">
        <v>1529736</v>
      </c>
    </row>
    <row r="15" spans="1:10" ht="15" customHeight="1">
      <c r="A15" s="120"/>
      <c r="B15" s="243"/>
      <c r="C15" s="235"/>
      <c r="D15" s="235"/>
      <c r="E15" s="235"/>
      <c r="F15" s="115"/>
      <c r="G15" s="76" t="s">
        <v>501</v>
      </c>
      <c r="H15" s="38">
        <f>SUM(H13)</f>
        <v>42636912</v>
      </c>
      <c r="I15" s="38">
        <f>SUM(I13)</f>
        <v>42266185</v>
      </c>
      <c r="J15" s="38">
        <f>SUM(J13:J14)</f>
        <v>44492386</v>
      </c>
    </row>
    <row r="16" spans="1:10" ht="15" customHeight="1">
      <c r="A16" s="120"/>
      <c r="B16" s="76" t="s">
        <v>501</v>
      </c>
      <c r="C16" s="418">
        <f>SUM(C14)</f>
        <v>19716750</v>
      </c>
      <c r="D16" s="418">
        <f>SUM(D14)</f>
        <v>19716750</v>
      </c>
      <c r="E16" s="418">
        <f>SUM(E14)</f>
        <v>19716750</v>
      </c>
      <c r="F16" s="534"/>
      <c r="G16" s="76"/>
      <c r="H16" s="38"/>
      <c r="I16" s="38"/>
      <c r="J16" s="38"/>
    </row>
    <row r="17" spans="1:10" ht="15" customHeight="1">
      <c r="A17" s="433"/>
      <c r="B17" s="76"/>
      <c r="C17" s="418"/>
      <c r="D17" s="418"/>
      <c r="E17" s="418"/>
      <c r="F17" s="534"/>
      <c r="G17" s="76"/>
      <c r="H17" s="38"/>
      <c r="I17" s="38"/>
      <c r="J17" s="38"/>
    </row>
    <row r="18" spans="1:10" ht="15" customHeight="1">
      <c r="A18" s="433"/>
      <c r="B18" s="76"/>
      <c r="C18" s="418"/>
      <c r="D18" s="418"/>
      <c r="E18" s="418"/>
      <c r="F18" s="560" t="s">
        <v>503</v>
      </c>
      <c r="G18" s="561"/>
      <c r="H18" s="38">
        <f>H11+H15</f>
        <v>86190742</v>
      </c>
      <c r="I18" s="38">
        <f>I11+I15</f>
        <v>92628866</v>
      </c>
      <c r="J18" s="38">
        <f>J11+J15</f>
        <v>106033234</v>
      </c>
    </row>
    <row r="19" spans="1:10" ht="15" customHeight="1">
      <c r="A19" s="558" t="s">
        <v>502</v>
      </c>
      <c r="B19" s="559"/>
      <c r="C19" s="236">
        <f>C10+C16</f>
        <v>81581430</v>
      </c>
      <c r="D19" s="236">
        <f>D10+D16</f>
        <v>79731577</v>
      </c>
      <c r="E19" s="236">
        <f>E10+E16</f>
        <v>85620314</v>
      </c>
      <c r="F19" s="562" t="s">
        <v>505</v>
      </c>
      <c r="G19" s="563"/>
      <c r="H19" s="64">
        <v>1487589</v>
      </c>
      <c r="I19" s="64">
        <v>1411250</v>
      </c>
      <c r="J19" s="64">
        <v>1411250</v>
      </c>
    </row>
    <row r="20" spans="1:10" ht="15" customHeight="1">
      <c r="A20" s="560" t="s">
        <v>504</v>
      </c>
      <c r="B20" s="561"/>
      <c r="C20" s="235">
        <v>0</v>
      </c>
      <c r="D20" s="235">
        <v>0</v>
      </c>
      <c r="E20" s="235">
        <v>0</v>
      </c>
      <c r="F20" s="421"/>
      <c r="G20" s="422"/>
      <c r="H20" s="64"/>
      <c r="I20" s="64"/>
      <c r="J20" s="64"/>
    </row>
    <row r="21" spans="1:10" ht="15" customHeight="1">
      <c r="A21" s="419" t="s">
        <v>506</v>
      </c>
      <c r="B21" s="76" t="s">
        <v>77</v>
      </c>
      <c r="C21" s="235"/>
      <c r="D21" s="235"/>
      <c r="E21" s="512"/>
      <c r="F21" s="421"/>
      <c r="G21" s="422"/>
      <c r="H21" s="64"/>
      <c r="I21" s="64"/>
      <c r="J21" s="64"/>
    </row>
    <row r="22" spans="1:10" ht="15" customHeight="1">
      <c r="A22" s="419"/>
      <c r="B22" s="423" t="s">
        <v>507</v>
      </c>
      <c r="C22" s="424">
        <v>8696901</v>
      </c>
      <c r="D22" s="424">
        <v>60413118</v>
      </c>
      <c r="E22" s="424">
        <v>60413118</v>
      </c>
      <c r="F22" s="421"/>
      <c r="G22" s="425" t="s">
        <v>509</v>
      </c>
      <c r="H22" s="64">
        <v>1487589</v>
      </c>
      <c r="I22" s="64">
        <v>1411250</v>
      </c>
      <c r="J22" s="64">
        <v>1411250</v>
      </c>
    </row>
    <row r="23" spans="1:10" ht="15" customHeight="1">
      <c r="A23" s="419"/>
      <c r="B23" s="423" t="s">
        <v>508</v>
      </c>
      <c r="C23" s="424"/>
      <c r="D23" s="424"/>
      <c r="E23" s="513"/>
      <c r="F23" s="421"/>
      <c r="G23" s="422"/>
      <c r="H23" s="64"/>
      <c r="I23" s="64"/>
      <c r="J23" s="64"/>
    </row>
    <row r="24" spans="1:10" ht="15" customHeight="1">
      <c r="A24" s="419"/>
      <c r="B24" s="11" t="s">
        <v>510</v>
      </c>
      <c r="C24" s="38">
        <f>SUM(C22:C23)</f>
        <v>8696901</v>
      </c>
      <c r="D24" s="38">
        <f>SUM(D22:D23)</f>
        <v>60413118</v>
      </c>
      <c r="E24" s="38">
        <f>SUM(E22:E23)</f>
        <v>60413118</v>
      </c>
      <c r="F24" s="120" t="s">
        <v>84</v>
      </c>
      <c r="G24" s="76" t="s">
        <v>498</v>
      </c>
      <c r="H24" s="64"/>
      <c r="I24" s="64"/>
      <c r="J24" s="64"/>
    </row>
    <row r="25" spans="1:10" ht="15" customHeight="1">
      <c r="A25" s="120" t="s">
        <v>84</v>
      </c>
      <c r="B25" s="76" t="s">
        <v>498</v>
      </c>
      <c r="C25" s="38"/>
      <c r="D25" s="38"/>
      <c r="E25" s="38"/>
      <c r="F25" s="421"/>
      <c r="G25" s="423" t="s">
        <v>622</v>
      </c>
      <c r="H25" s="64"/>
      <c r="I25" s="64"/>
      <c r="J25" s="64"/>
    </row>
    <row r="26" spans="1:10" ht="15" customHeight="1">
      <c r="A26" s="419"/>
      <c r="B26" s="423" t="s">
        <v>622</v>
      </c>
      <c r="C26" s="8">
        <v>0</v>
      </c>
      <c r="D26" s="8">
        <v>0</v>
      </c>
      <c r="E26" s="8">
        <v>2037736</v>
      </c>
      <c r="F26" s="421"/>
      <c r="G26" s="423"/>
      <c r="H26" s="64"/>
      <c r="I26" s="64"/>
      <c r="J26" s="64"/>
    </row>
    <row r="27" spans="1:10" ht="15" customHeight="1">
      <c r="A27" s="419"/>
      <c r="B27" s="11" t="s">
        <v>620</v>
      </c>
      <c r="C27" s="38"/>
      <c r="D27" s="38"/>
      <c r="E27" s="38">
        <f>SUM(E26)</f>
        <v>2037736</v>
      </c>
      <c r="F27" s="564" t="s">
        <v>7</v>
      </c>
      <c r="G27" s="564" t="s">
        <v>7</v>
      </c>
      <c r="H27" s="273">
        <f>H18+H19</f>
        <v>87678331</v>
      </c>
      <c r="I27" s="273">
        <f>I18+I19</f>
        <v>94040116</v>
      </c>
      <c r="J27" s="273">
        <f>J18+J19</f>
        <v>107444484</v>
      </c>
    </row>
    <row r="28" spans="1:10" ht="15" customHeight="1">
      <c r="A28" s="564" t="s">
        <v>48</v>
      </c>
      <c r="B28" s="564"/>
      <c r="C28" s="273">
        <f>C19+C24</f>
        <v>90278331</v>
      </c>
      <c r="D28" s="273">
        <f>D19+D24+D27</f>
        <v>140144695</v>
      </c>
      <c r="E28" s="273">
        <f>E19+E24+E27</f>
        <v>148071168</v>
      </c>
      <c r="F28" s="572" t="s">
        <v>89</v>
      </c>
      <c r="G28" s="573"/>
      <c r="H28" s="427"/>
      <c r="I28" s="427"/>
      <c r="J28" s="427"/>
    </row>
    <row r="29" spans="1:10" ht="15" customHeight="1">
      <c r="A29" s="572" t="s">
        <v>21</v>
      </c>
      <c r="B29" s="573"/>
      <c r="C29" s="426"/>
      <c r="D29" s="426"/>
      <c r="E29" s="426"/>
      <c r="F29" s="120" t="s">
        <v>83</v>
      </c>
      <c r="G29" s="117" t="s">
        <v>77</v>
      </c>
      <c r="H29" s="3"/>
      <c r="I29" s="3"/>
      <c r="J29" s="3"/>
    </row>
    <row r="30" spans="1:10" ht="15" customHeight="1">
      <c r="A30" s="120" t="s">
        <v>83</v>
      </c>
      <c r="B30" s="121" t="s">
        <v>77</v>
      </c>
      <c r="C30" s="8"/>
      <c r="D30" s="8"/>
      <c r="E30" s="8"/>
      <c r="F30" s="120"/>
      <c r="G30" s="66" t="s">
        <v>630</v>
      </c>
      <c r="H30" s="64">
        <v>0</v>
      </c>
      <c r="I30" s="64">
        <v>152400</v>
      </c>
      <c r="J30" s="64">
        <v>4086407</v>
      </c>
    </row>
    <row r="31" spans="1:10" ht="15" customHeight="1">
      <c r="A31" s="118"/>
      <c r="B31" s="243" t="s">
        <v>624</v>
      </c>
      <c r="C31" s="64"/>
      <c r="D31" s="64">
        <v>43284493</v>
      </c>
      <c r="E31" s="64">
        <v>43284493</v>
      </c>
      <c r="F31" s="120"/>
      <c r="G31" s="65" t="s">
        <v>631</v>
      </c>
      <c r="H31" s="64">
        <v>2000000</v>
      </c>
      <c r="I31" s="64">
        <v>89036672</v>
      </c>
      <c r="J31" s="64">
        <v>79497770</v>
      </c>
    </row>
    <row r="32" spans="1:10" ht="15" customHeight="1">
      <c r="A32" s="118"/>
      <c r="B32" s="243" t="s">
        <v>625</v>
      </c>
      <c r="C32" s="64"/>
      <c r="D32" s="64"/>
      <c r="E32" s="64"/>
      <c r="F32" s="120"/>
      <c r="G32" s="65" t="s">
        <v>632</v>
      </c>
      <c r="H32" s="64"/>
      <c r="I32" s="64"/>
      <c r="J32" s="64"/>
    </row>
    <row r="33" spans="1:10" ht="15" customHeight="1">
      <c r="A33" s="118"/>
      <c r="B33" s="243" t="s">
        <v>626</v>
      </c>
      <c r="C33" s="64">
        <v>0</v>
      </c>
      <c r="D33" s="64">
        <v>0</v>
      </c>
      <c r="E33" s="64">
        <v>0</v>
      </c>
      <c r="F33" s="120"/>
      <c r="G33" s="11" t="s">
        <v>82</v>
      </c>
      <c r="H33" s="420">
        <f>SUM(H30:H32)</f>
        <v>2000000</v>
      </c>
      <c r="I33" s="420">
        <f>SUM(I30:I32)</f>
        <v>89189072</v>
      </c>
      <c r="J33" s="420">
        <f>SUM(J30:J32)</f>
        <v>83584177</v>
      </c>
    </row>
    <row r="34" spans="1:10" ht="15" customHeight="1">
      <c r="A34" s="118"/>
      <c r="B34" s="243" t="s">
        <v>627</v>
      </c>
      <c r="C34" s="235">
        <v>0</v>
      </c>
      <c r="D34" s="235">
        <v>0</v>
      </c>
      <c r="E34" s="235">
        <v>0</v>
      </c>
      <c r="F34" s="429"/>
      <c r="G34" s="11"/>
      <c r="H34" s="430"/>
      <c r="I34" s="430"/>
      <c r="J34" s="430"/>
    </row>
    <row r="35" spans="1:10" s="237" customFormat="1" ht="15.75">
      <c r="A35" s="428"/>
      <c r="B35" s="11" t="s">
        <v>82</v>
      </c>
      <c r="C35" s="420">
        <f>SUM(C31:C34)</f>
        <v>0</v>
      </c>
      <c r="D35" s="420">
        <f>SUM(D31:D34)</f>
        <v>43284493</v>
      </c>
      <c r="E35" s="420">
        <f>SUM(E31:E34)</f>
        <v>43284493</v>
      </c>
      <c r="F35" s="120" t="s">
        <v>84</v>
      </c>
      <c r="G35" s="76" t="s">
        <v>498</v>
      </c>
      <c r="H35" s="64"/>
      <c r="I35" s="64"/>
      <c r="J35" s="64"/>
    </row>
    <row r="36" spans="1:10" ht="15" customHeight="1">
      <c r="A36" s="120"/>
      <c r="B36" s="11"/>
      <c r="C36" s="3"/>
      <c r="D36" s="3"/>
      <c r="E36" s="3"/>
      <c r="F36" s="120"/>
      <c r="G36" s="65" t="s">
        <v>633</v>
      </c>
      <c r="H36" s="3">
        <v>600000</v>
      </c>
      <c r="I36" s="3">
        <v>200000</v>
      </c>
      <c r="J36" s="3">
        <v>327000</v>
      </c>
    </row>
    <row r="37" spans="1:10" ht="15" customHeight="1">
      <c r="A37" s="118"/>
      <c r="B37" s="423"/>
      <c r="C37" s="64"/>
      <c r="D37" s="64"/>
      <c r="E37" s="64"/>
      <c r="F37" s="120"/>
      <c r="G37" s="76" t="s">
        <v>501</v>
      </c>
      <c r="H37" s="420">
        <f>SUM(H36)</f>
        <v>600000</v>
      </c>
      <c r="I37" s="420">
        <f>SUM(I36)</f>
        <v>200000</v>
      </c>
      <c r="J37" s="420">
        <f>SUM(J36)</f>
        <v>327000</v>
      </c>
    </row>
    <row r="38" spans="1:10" ht="15" customHeight="1">
      <c r="A38" s="118"/>
      <c r="B38" s="431"/>
      <c r="C38" s="420"/>
      <c r="D38" s="420"/>
      <c r="E38" s="420"/>
      <c r="F38" s="565" t="s">
        <v>512</v>
      </c>
      <c r="G38" s="566"/>
      <c r="H38" s="432">
        <f>H33+H37</f>
        <v>2600000</v>
      </c>
      <c r="I38" s="432">
        <f>I33+I37</f>
        <v>89389072</v>
      </c>
      <c r="J38" s="432">
        <f>J33+J37</f>
        <v>83911177</v>
      </c>
    </row>
    <row r="39" spans="1:10" ht="15" customHeight="1">
      <c r="A39" s="565" t="s">
        <v>511</v>
      </c>
      <c r="B39" s="566"/>
      <c r="C39" s="432">
        <f>C35+C38</f>
        <v>0</v>
      </c>
      <c r="D39" s="432">
        <f>D35+D38</f>
        <v>43284493</v>
      </c>
      <c r="E39" s="432">
        <f>E35+E38</f>
        <v>43284493</v>
      </c>
      <c r="F39" s="560" t="s">
        <v>513</v>
      </c>
      <c r="G39" s="561"/>
      <c r="H39" s="64"/>
      <c r="I39" s="64"/>
      <c r="J39" s="64"/>
    </row>
    <row r="40" spans="1:10" ht="15" customHeight="1">
      <c r="A40" s="560" t="s">
        <v>316</v>
      </c>
      <c r="B40" s="561"/>
      <c r="C40" s="38"/>
      <c r="D40" s="38"/>
      <c r="E40" s="514"/>
      <c r="F40" s="419" t="s">
        <v>83</v>
      </c>
      <c r="G40" s="76" t="s">
        <v>82</v>
      </c>
      <c r="H40" s="64"/>
      <c r="I40" s="64"/>
      <c r="J40" s="64"/>
    </row>
    <row r="41" spans="1:10" ht="15" customHeight="1">
      <c r="A41" s="419" t="s">
        <v>83</v>
      </c>
      <c r="B41" s="142" t="s">
        <v>77</v>
      </c>
      <c r="C41" s="38"/>
      <c r="D41" s="38"/>
      <c r="E41" s="514"/>
      <c r="F41" s="433"/>
      <c r="G41" s="66" t="s">
        <v>514</v>
      </c>
      <c r="H41" s="64">
        <v>0</v>
      </c>
      <c r="I41" s="64">
        <v>0</v>
      </c>
      <c r="J41" s="64">
        <v>0</v>
      </c>
    </row>
    <row r="42" spans="1:10" ht="15" customHeight="1">
      <c r="A42" s="118"/>
      <c r="B42" s="423" t="s">
        <v>507</v>
      </c>
      <c r="C42" s="424"/>
      <c r="D42" s="424"/>
      <c r="E42" s="513"/>
      <c r="F42" s="433"/>
      <c r="G42" s="434" t="s">
        <v>82</v>
      </c>
      <c r="H42" s="38">
        <f>SUM(H41)</f>
        <v>0</v>
      </c>
      <c r="I42" s="38">
        <f>SUM(I41)</f>
        <v>0</v>
      </c>
      <c r="J42" s="38">
        <f>SUM(J41)</f>
        <v>0</v>
      </c>
    </row>
    <row r="43" spans="1:10" ht="15" customHeight="1">
      <c r="A43" s="118"/>
      <c r="B43" s="11" t="s">
        <v>510</v>
      </c>
      <c r="C43" s="38"/>
      <c r="D43" s="38"/>
      <c r="E43" s="514"/>
      <c r="F43" s="433"/>
      <c r="G43" s="434"/>
      <c r="H43" s="38"/>
      <c r="I43" s="38"/>
      <c r="J43" s="38"/>
    </row>
    <row r="44" spans="1:10" ht="15" customHeight="1">
      <c r="A44" s="120" t="s">
        <v>84</v>
      </c>
      <c r="B44" s="11" t="s">
        <v>498</v>
      </c>
      <c r="C44" s="3"/>
      <c r="D44" s="3"/>
      <c r="E44" s="515"/>
      <c r="F44" s="433"/>
      <c r="G44" s="434"/>
      <c r="H44" s="38"/>
      <c r="I44" s="38"/>
      <c r="J44" s="38"/>
    </row>
    <row r="45" spans="1:10" ht="15" customHeight="1">
      <c r="A45" s="118"/>
      <c r="B45" s="423" t="s">
        <v>515</v>
      </c>
      <c r="C45" s="64"/>
      <c r="D45" s="64"/>
      <c r="E45" s="516"/>
      <c r="F45" s="433"/>
      <c r="G45" s="434"/>
      <c r="H45" s="38"/>
      <c r="I45" s="38"/>
      <c r="J45" s="38"/>
    </row>
    <row r="46" spans="1:10" ht="15" customHeight="1">
      <c r="A46" s="118"/>
      <c r="B46" s="431" t="s">
        <v>516</v>
      </c>
      <c r="C46" s="420"/>
      <c r="D46" s="420"/>
      <c r="E46" s="517"/>
      <c r="F46" s="433"/>
      <c r="G46" s="434"/>
      <c r="H46" s="38"/>
      <c r="I46" s="38"/>
      <c r="J46" s="38"/>
    </row>
    <row r="47" spans="1:10" ht="15" customHeight="1">
      <c r="A47" s="565" t="s">
        <v>517</v>
      </c>
      <c r="B47" s="566"/>
      <c r="C47" s="432">
        <f>C43+C46</f>
        <v>0</v>
      </c>
      <c r="D47" s="432">
        <f>D43+D46</f>
        <v>0</v>
      </c>
      <c r="E47" s="432">
        <f>E43+E46</f>
        <v>0</v>
      </c>
      <c r="F47" s="567" t="s">
        <v>518</v>
      </c>
      <c r="G47" s="568"/>
      <c r="H47" s="435">
        <f>H42</f>
        <v>0</v>
      </c>
      <c r="I47" s="435">
        <f>I42</f>
        <v>0</v>
      </c>
      <c r="J47" s="435">
        <f>J42</f>
        <v>0</v>
      </c>
    </row>
    <row r="48" spans="1:10" ht="15" customHeight="1">
      <c r="A48" s="569" t="s">
        <v>519</v>
      </c>
      <c r="B48" s="570"/>
      <c r="C48" s="388">
        <f>C39+C47</f>
        <v>0</v>
      </c>
      <c r="D48" s="388">
        <f>D39+D47</f>
        <v>43284493</v>
      </c>
      <c r="E48" s="388">
        <f>E39+E47</f>
        <v>43284493</v>
      </c>
      <c r="F48" s="389"/>
      <c r="G48" s="436" t="s">
        <v>520</v>
      </c>
      <c r="H48" s="437">
        <f>H38+H47</f>
        <v>2600000</v>
      </c>
      <c r="I48" s="437">
        <f>I38+I47</f>
        <v>89389072</v>
      </c>
      <c r="J48" s="437">
        <f>J38+J47</f>
        <v>83911177</v>
      </c>
    </row>
    <row r="49" spans="1:10" ht="15" customHeight="1">
      <c r="A49" s="571" t="s">
        <v>49</v>
      </c>
      <c r="B49" s="571"/>
      <c r="C49" s="67">
        <f>C28+C48</f>
        <v>90278331</v>
      </c>
      <c r="D49" s="67">
        <f>D28+D48</f>
        <v>183429188</v>
      </c>
      <c r="E49" s="67">
        <f>E28+E48</f>
        <v>191355661</v>
      </c>
      <c r="F49" s="234"/>
      <c r="G49" s="234" t="s">
        <v>291</v>
      </c>
      <c r="H49" s="67">
        <f>H27+H48</f>
        <v>90278331</v>
      </c>
      <c r="I49" s="67">
        <f>I27+I48</f>
        <v>183429188</v>
      </c>
      <c r="J49" s="67">
        <f>J27+J48</f>
        <v>191355661</v>
      </c>
    </row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>
      <c r="G55" s="51"/>
    </row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</sheetData>
  <sheetProtection/>
  <mergeCells count="22">
    <mergeCell ref="A47:B47"/>
    <mergeCell ref="F47:G47"/>
    <mergeCell ref="A48:B48"/>
    <mergeCell ref="A49:B49"/>
    <mergeCell ref="A29:B29"/>
    <mergeCell ref="F28:G28"/>
    <mergeCell ref="A39:B39"/>
    <mergeCell ref="F38:G38"/>
    <mergeCell ref="A40:B40"/>
    <mergeCell ref="F39:G39"/>
    <mergeCell ref="A19:B19"/>
    <mergeCell ref="F18:G18"/>
    <mergeCell ref="A20:B20"/>
    <mergeCell ref="F19:G19"/>
    <mergeCell ref="A28:B28"/>
    <mergeCell ref="F27:G27"/>
    <mergeCell ref="A1:A2"/>
    <mergeCell ref="B1:B2"/>
    <mergeCell ref="F1:F2"/>
    <mergeCell ref="G1:G2"/>
    <mergeCell ref="A3:C3"/>
    <mergeCell ref="F3:H3"/>
  </mergeCells>
  <printOptions horizontalCentered="1"/>
  <pageMargins left="0.2362204724409449" right="0.2362204724409449" top="1.0236220472440944" bottom="0.1968503937007874" header="0.2755905511811024" footer="0.1968503937007874"/>
  <pageSetup fitToHeight="1" fitToWidth="1" horizontalDpi="600" verticalDpi="600" orientation="landscape" paperSize="9" scale="69" r:id="rId1"/>
  <headerFooter alignWithMargins="0">
    <oddHeader>&amp;C&amp;"Garamond,Félkövér"&amp;12 9/2018. (XI.07.) számú költségvetési rendelethez
ZALASZABAR KÖZSÉG  ÖNKORMÁNYZATA ÉS INTÉZMÉNYE
2018. ÉVI MŰKÖDÉSI ÉS FELHALMOZÁSI CÉLÚ BEVÉTELEI ÉS KIADÁSAI
&amp;R&amp;A
&amp;P.oldal
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06"/>
  <sheetViews>
    <sheetView view="pageLayout" zoomScaleSheetLayoutView="100" workbookViewId="0" topLeftCell="A1">
      <selection activeCell="B12" sqref="B12"/>
    </sheetView>
  </sheetViews>
  <sheetFormatPr defaultColWidth="9.00390625" defaultRowHeight="12.75"/>
  <cols>
    <col min="1" max="1" width="5.625" style="24" customWidth="1"/>
    <col min="2" max="2" width="68.375" style="24" customWidth="1"/>
    <col min="3" max="3" width="19.125" style="24" customWidth="1"/>
    <col min="4" max="4" width="17.25390625" style="24" customWidth="1"/>
    <col min="5" max="5" width="15.00390625" style="24" customWidth="1"/>
    <col min="6" max="16384" width="9.125" style="24" customWidth="1"/>
  </cols>
  <sheetData>
    <row r="1" spans="3:4" ht="12.75">
      <c r="C1" s="185"/>
      <c r="D1" s="185"/>
    </row>
    <row r="2" spans="1:5" ht="15" customHeight="1">
      <c r="A2" s="542" t="s">
        <v>15</v>
      </c>
      <c r="B2" s="543" t="s">
        <v>10</v>
      </c>
      <c r="C2" s="574" t="s">
        <v>464</v>
      </c>
      <c r="D2" s="574" t="s">
        <v>475</v>
      </c>
      <c r="E2" s="574" t="s">
        <v>602</v>
      </c>
    </row>
    <row r="3" spans="1:5" ht="35.25" customHeight="1">
      <c r="A3" s="542"/>
      <c r="B3" s="543"/>
      <c r="C3" s="575"/>
      <c r="D3" s="575"/>
      <c r="E3" s="575"/>
    </row>
    <row r="4" spans="1:5" ht="19.5" customHeight="1">
      <c r="A4" s="32" t="s">
        <v>83</v>
      </c>
      <c r="B4" s="73" t="s">
        <v>296</v>
      </c>
      <c r="C4" s="357"/>
      <c r="D4" s="357"/>
      <c r="E4" s="357"/>
    </row>
    <row r="5" spans="1:5" ht="19.5" customHeight="1">
      <c r="A5" s="32" t="s">
        <v>29</v>
      </c>
      <c r="B5" s="73" t="s">
        <v>297</v>
      </c>
      <c r="C5" s="26"/>
      <c r="D5" s="26"/>
      <c r="E5" s="26"/>
    </row>
    <row r="6" spans="1:5" ht="19.5" customHeight="1">
      <c r="A6" s="32">
        <v>1</v>
      </c>
      <c r="B6" s="73" t="s">
        <v>298</v>
      </c>
      <c r="C6" s="26"/>
      <c r="D6" s="26"/>
      <c r="E6" s="26"/>
    </row>
    <row r="7" spans="1:5" ht="19.5" customHeight="1">
      <c r="A7" s="32"/>
      <c r="B7" s="130" t="s">
        <v>411</v>
      </c>
      <c r="C7" s="26"/>
      <c r="D7" s="26"/>
      <c r="E7" s="26"/>
    </row>
    <row r="8" spans="1:5" ht="19.5" customHeight="1">
      <c r="A8" s="32"/>
      <c r="B8" s="255" t="s">
        <v>413</v>
      </c>
      <c r="C8" s="27">
        <v>16545549</v>
      </c>
      <c r="D8" s="27">
        <v>15178222</v>
      </c>
      <c r="E8" s="27">
        <v>15178222</v>
      </c>
    </row>
    <row r="9" spans="1:5" ht="19.5" customHeight="1">
      <c r="A9" s="32"/>
      <c r="B9" s="248" t="s">
        <v>414</v>
      </c>
      <c r="C9" s="27">
        <v>15474220</v>
      </c>
      <c r="D9" s="27">
        <v>14526300</v>
      </c>
      <c r="E9" s="27">
        <v>14526300</v>
      </c>
    </row>
    <row r="10" spans="1:5" ht="19.5" customHeight="1">
      <c r="A10" s="32"/>
      <c r="B10" s="248" t="s">
        <v>415</v>
      </c>
      <c r="C10" s="27">
        <v>8860811</v>
      </c>
      <c r="D10" s="27">
        <v>8618826</v>
      </c>
      <c r="E10" s="27">
        <v>8618826</v>
      </c>
    </row>
    <row r="11" spans="1:5" ht="19.5" customHeight="1">
      <c r="A11" s="32"/>
      <c r="B11" s="248" t="s">
        <v>416</v>
      </c>
      <c r="C11" s="27">
        <v>1200000</v>
      </c>
      <c r="D11" s="27">
        <v>1800000</v>
      </c>
      <c r="E11" s="27">
        <v>1800000</v>
      </c>
    </row>
    <row r="12" spans="1:5" ht="19.5" customHeight="1">
      <c r="A12" s="32"/>
      <c r="B12" s="248" t="s">
        <v>460</v>
      </c>
      <c r="C12" s="27"/>
      <c r="D12" s="27"/>
      <c r="E12" s="27">
        <v>455165</v>
      </c>
    </row>
    <row r="13" spans="1:5" ht="19.5" customHeight="1">
      <c r="A13" s="399"/>
      <c r="B13" s="400" t="s">
        <v>299</v>
      </c>
      <c r="C13" s="401">
        <f>SUM(C8:C12)</f>
        <v>42080580</v>
      </c>
      <c r="D13" s="401">
        <f>SUM(D8:D12)</f>
        <v>40123348</v>
      </c>
      <c r="E13" s="401">
        <f>SUM(E8:E12)</f>
        <v>40578513</v>
      </c>
    </row>
    <row r="14" spans="1:5" ht="19.5" customHeight="1">
      <c r="A14" s="245"/>
      <c r="B14" s="244" t="s">
        <v>634</v>
      </c>
      <c r="C14" s="27">
        <v>0</v>
      </c>
      <c r="D14" s="27">
        <v>0</v>
      </c>
      <c r="E14" s="27">
        <v>1529736</v>
      </c>
    </row>
    <row r="15" spans="1:5" ht="19.5" customHeight="1">
      <c r="A15" s="245"/>
      <c r="B15" s="244" t="s">
        <v>412</v>
      </c>
      <c r="C15" s="27"/>
      <c r="D15" s="27"/>
      <c r="E15" s="27"/>
    </row>
    <row r="16" spans="1:5" ht="19.5" customHeight="1">
      <c r="A16" s="32"/>
      <c r="B16" s="250" t="s">
        <v>417</v>
      </c>
      <c r="C16" s="27">
        <v>2671100</v>
      </c>
      <c r="D16" s="27">
        <v>1389879</v>
      </c>
      <c r="E16" s="27">
        <f>1389879+3903836</f>
        <v>5293715</v>
      </c>
    </row>
    <row r="17" spans="1:5" ht="19.5" customHeight="1">
      <c r="A17" s="32"/>
      <c r="B17" s="250" t="s">
        <v>463</v>
      </c>
      <c r="C17" s="27">
        <v>1200000</v>
      </c>
      <c r="D17" s="27">
        <v>1200000</v>
      </c>
      <c r="E17" s="27">
        <v>1200000</v>
      </c>
    </row>
    <row r="18" spans="1:5" ht="19.5" customHeight="1">
      <c r="A18" s="32"/>
      <c r="B18" s="250" t="s">
        <v>522</v>
      </c>
      <c r="C18" s="27">
        <v>700000</v>
      </c>
      <c r="D18" s="27">
        <v>700000</v>
      </c>
      <c r="E18" s="27">
        <v>700000</v>
      </c>
    </row>
    <row r="19" spans="1:5" ht="19.5" customHeight="1">
      <c r="A19" s="399"/>
      <c r="B19" s="402" t="s">
        <v>319</v>
      </c>
      <c r="C19" s="401">
        <f>SUM(C16:C18)</f>
        <v>4571100</v>
      </c>
      <c r="D19" s="401">
        <f>SUM(D16:D18)</f>
        <v>3289879</v>
      </c>
      <c r="E19" s="401">
        <f>SUM(E14:E18)</f>
        <v>8723451</v>
      </c>
    </row>
    <row r="20" spans="1:5" ht="19.5" customHeight="1">
      <c r="A20" s="398"/>
      <c r="B20" s="403" t="s">
        <v>301</v>
      </c>
      <c r="C20" s="404">
        <f>C13+C19</f>
        <v>46651680</v>
      </c>
      <c r="D20" s="404">
        <f>D13+D19</f>
        <v>43413227</v>
      </c>
      <c r="E20" s="404">
        <f>E13+E19</f>
        <v>49301964</v>
      </c>
    </row>
    <row r="21" spans="1:5" ht="19.5" customHeight="1">
      <c r="A21" s="32">
        <v>2</v>
      </c>
      <c r="B21" s="73" t="s">
        <v>300</v>
      </c>
      <c r="C21" s="26">
        <v>0</v>
      </c>
      <c r="D21" s="26">
        <v>43284493</v>
      </c>
      <c r="E21" s="26">
        <v>43284493</v>
      </c>
    </row>
    <row r="22" spans="1:5" ht="19.5" customHeight="1">
      <c r="A22" s="32"/>
      <c r="B22" s="73" t="s">
        <v>595</v>
      </c>
      <c r="C22" s="26"/>
      <c r="D22" s="246">
        <v>33498180</v>
      </c>
      <c r="E22" s="246">
        <v>33498180</v>
      </c>
    </row>
    <row r="23" spans="1:5" ht="19.5" customHeight="1">
      <c r="A23" s="32"/>
      <c r="B23" s="73" t="s">
        <v>596</v>
      </c>
      <c r="C23" s="26"/>
      <c r="D23" s="246">
        <v>7729013</v>
      </c>
      <c r="E23" s="246">
        <v>7729013</v>
      </c>
    </row>
    <row r="24" spans="1:5" ht="19.5" customHeight="1">
      <c r="A24" s="32"/>
      <c r="B24" s="73" t="s">
        <v>594</v>
      </c>
      <c r="C24" s="26"/>
      <c r="D24" s="246">
        <v>2057300</v>
      </c>
      <c r="E24" s="246">
        <v>2057300</v>
      </c>
    </row>
    <row r="25" spans="1:5" ht="26.25" customHeight="1">
      <c r="A25" s="398"/>
      <c r="B25" s="403" t="s">
        <v>410</v>
      </c>
      <c r="C25" s="404">
        <f>SUM(C21:C21)</f>
        <v>0</v>
      </c>
      <c r="D25" s="404">
        <f>SUM(D21:D21)</f>
        <v>43284493</v>
      </c>
      <c r="E25" s="404">
        <f>SUM(E21:E21)</f>
        <v>43284493</v>
      </c>
    </row>
    <row r="26" spans="1:5" ht="19.5" customHeight="1">
      <c r="A26" s="32" t="s">
        <v>4</v>
      </c>
      <c r="B26" s="73" t="s">
        <v>302</v>
      </c>
      <c r="C26" s="26"/>
      <c r="D26" s="26"/>
      <c r="E26" s="26"/>
    </row>
    <row r="27" spans="1:5" ht="19.5" customHeight="1">
      <c r="A27" s="32"/>
      <c r="B27" s="249" t="s">
        <v>305</v>
      </c>
      <c r="C27" s="27">
        <v>2500000</v>
      </c>
      <c r="D27" s="27">
        <v>2500000</v>
      </c>
      <c r="E27" s="27">
        <v>2500000</v>
      </c>
    </row>
    <row r="28" spans="1:5" ht="19.5" customHeight="1">
      <c r="A28" s="32"/>
      <c r="B28" s="249" t="s">
        <v>306</v>
      </c>
      <c r="C28" s="27">
        <v>2500000</v>
      </c>
      <c r="D28" s="27">
        <v>2500000</v>
      </c>
      <c r="E28" s="27">
        <v>2500000</v>
      </c>
    </row>
    <row r="29" spans="1:5" ht="19.5" customHeight="1">
      <c r="A29" s="32"/>
      <c r="B29" s="250" t="s">
        <v>307</v>
      </c>
      <c r="C29" s="27"/>
      <c r="D29" s="27"/>
      <c r="E29" s="27"/>
    </row>
    <row r="30" spans="1:5" ht="19.5" customHeight="1">
      <c r="A30" s="32"/>
      <c r="B30" s="247" t="s">
        <v>308</v>
      </c>
      <c r="C30" s="27">
        <v>6000000</v>
      </c>
      <c r="D30" s="27">
        <v>7000000</v>
      </c>
      <c r="E30" s="27">
        <v>7000000</v>
      </c>
    </row>
    <row r="31" spans="1:5" ht="19.5" customHeight="1">
      <c r="A31" s="32"/>
      <c r="B31" s="77" t="s">
        <v>309</v>
      </c>
      <c r="C31" s="43">
        <v>1300000</v>
      </c>
      <c r="D31" s="43">
        <v>1300000</v>
      </c>
      <c r="E31" s="43">
        <v>1300000</v>
      </c>
    </row>
    <row r="32" spans="1:5" ht="19.5" customHeight="1">
      <c r="A32" s="32"/>
      <c r="B32" s="77" t="s">
        <v>310</v>
      </c>
      <c r="C32" s="43"/>
      <c r="D32" s="43"/>
      <c r="E32" s="43"/>
    </row>
    <row r="33" spans="1:5" ht="19.5" customHeight="1">
      <c r="A33" s="32"/>
      <c r="B33" s="73" t="s">
        <v>90</v>
      </c>
      <c r="C33" s="26">
        <f>SUM(C27:C32)</f>
        <v>12300000</v>
      </c>
      <c r="D33" s="26">
        <f>SUM(D27:D32)</f>
        <v>13300000</v>
      </c>
      <c r="E33" s="26">
        <f>SUM(E27:E32)</f>
        <v>13300000</v>
      </c>
    </row>
    <row r="34" spans="1:5" ht="19.5" customHeight="1">
      <c r="A34" s="32" t="s">
        <v>5</v>
      </c>
      <c r="B34" s="73" t="s">
        <v>303</v>
      </c>
      <c r="C34" s="26">
        <v>2913000</v>
      </c>
      <c r="D34" s="26">
        <v>3301600</v>
      </c>
      <c r="E34" s="26">
        <v>3301600</v>
      </c>
    </row>
    <row r="35" spans="1:5" ht="19.5" customHeight="1">
      <c r="A35" s="32" t="s">
        <v>6</v>
      </c>
      <c r="B35" s="73" t="s">
        <v>418</v>
      </c>
      <c r="C35" s="26">
        <v>0</v>
      </c>
      <c r="D35" s="26">
        <v>0</v>
      </c>
      <c r="E35" s="26">
        <v>0</v>
      </c>
    </row>
    <row r="36" spans="1:5" ht="19.5" customHeight="1">
      <c r="A36" s="32" t="s">
        <v>304</v>
      </c>
      <c r="B36" s="73" t="s">
        <v>311</v>
      </c>
      <c r="C36" s="26"/>
      <c r="D36" s="26"/>
      <c r="E36" s="26"/>
    </row>
    <row r="37" spans="1:5" ht="19.5" customHeight="1">
      <c r="A37" s="25"/>
      <c r="B37" s="248" t="s">
        <v>313</v>
      </c>
      <c r="C37" s="246"/>
      <c r="D37" s="246"/>
      <c r="E37" s="246"/>
    </row>
    <row r="38" spans="1:5" ht="19.5" customHeight="1">
      <c r="A38" s="32"/>
      <c r="B38" s="73" t="s">
        <v>312</v>
      </c>
      <c r="C38" s="26">
        <f>SUM(C37:C37)</f>
        <v>0</v>
      </c>
      <c r="D38" s="26">
        <f>SUM(D37:D37)</f>
        <v>0</v>
      </c>
      <c r="E38" s="26">
        <f>SUM(E37:E37)</f>
        <v>0</v>
      </c>
    </row>
    <row r="39" spans="1:5" ht="19.5" customHeight="1">
      <c r="A39" s="179" t="s">
        <v>12</v>
      </c>
      <c r="B39" s="251" t="s">
        <v>314</v>
      </c>
      <c r="C39" s="246">
        <v>0</v>
      </c>
      <c r="D39" s="246">
        <v>0</v>
      </c>
      <c r="E39" s="246">
        <v>0</v>
      </c>
    </row>
    <row r="40" spans="1:5" ht="19.5" customHeight="1">
      <c r="A40" s="30" t="s">
        <v>16</v>
      </c>
      <c r="B40" s="73" t="s">
        <v>443</v>
      </c>
      <c r="C40" s="27"/>
      <c r="D40" s="27"/>
      <c r="E40" s="27"/>
    </row>
    <row r="41" spans="1:5" ht="19.5" customHeight="1">
      <c r="A41" s="30"/>
      <c r="B41" s="73" t="s">
        <v>228</v>
      </c>
      <c r="C41" s="26">
        <f>C20+C25+C33+C34+C35+C38</f>
        <v>61864680</v>
      </c>
      <c r="D41" s="26">
        <f>D20+D25+D33+D34+D35+D38</f>
        <v>103299320</v>
      </c>
      <c r="E41" s="26">
        <f>E20+E25+E33+E34+E35+E38</f>
        <v>109188057</v>
      </c>
    </row>
    <row r="42" spans="1:5" ht="19.5" customHeight="1">
      <c r="A42" s="30" t="s">
        <v>114</v>
      </c>
      <c r="B42" s="73" t="s">
        <v>316</v>
      </c>
      <c r="C42" s="26"/>
      <c r="D42" s="26"/>
      <c r="E42" s="26"/>
    </row>
    <row r="43" spans="1:5" ht="19.5" customHeight="1">
      <c r="A43" s="30"/>
      <c r="B43" s="73" t="s">
        <v>315</v>
      </c>
      <c r="C43" s="26">
        <v>8696901</v>
      </c>
      <c r="D43" s="26">
        <v>60413118</v>
      </c>
      <c r="E43" s="26">
        <v>60413118</v>
      </c>
    </row>
    <row r="44" spans="1:5" ht="19.5" customHeight="1">
      <c r="A44" s="187"/>
      <c r="B44" s="188" t="s">
        <v>80</v>
      </c>
      <c r="C44" s="189">
        <f>C20+C25+C33+C34+C35+C38+C43</f>
        <v>70561581</v>
      </c>
      <c r="D44" s="189">
        <f>D20+D25+D33+D34+D35+D38+D43</f>
        <v>163712438</v>
      </c>
      <c r="E44" s="189">
        <f>E20+E25+E33+E34+E35+E38+E43</f>
        <v>169601175</v>
      </c>
    </row>
    <row r="45" spans="1:5" ht="19.5" customHeight="1">
      <c r="A45" s="30" t="s">
        <v>84</v>
      </c>
      <c r="B45" s="518" t="s">
        <v>498</v>
      </c>
      <c r="C45" s="189"/>
      <c r="D45" s="189"/>
      <c r="E45" s="189"/>
    </row>
    <row r="46" spans="1:5" ht="19.5" customHeight="1">
      <c r="A46" s="30" t="s">
        <v>29</v>
      </c>
      <c r="B46" s="73" t="s">
        <v>47</v>
      </c>
      <c r="C46" s="246">
        <v>19716750</v>
      </c>
      <c r="D46" s="246">
        <v>19716750</v>
      </c>
      <c r="E46" s="246">
        <v>19716750</v>
      </c>
    </row>
    <row r="47" spans="1:5" ht="19.5" customHeight="1">
      <c r="A47" s="30" t="s">
        <v>2</v>
      </c>
      <c r="B47" s="247" t="s">
        <v>604</v>
      </c>
      <c r="C47" s="26">
        <f>C46</f>
        <v>19716750</v>
      </c>
      <c r="D47" s="26">
        <f>D46</f>
        <v>19716750</v>
      </c>
      <c r="E47" s="26">
        <f>E46</f>
        <v>19716750</v>
      </c>
    </row>
    <row r="48" spans="1:5" ht="19.5" customHeight="1">
      <c r="A48" s="30"/>
      <c r="B48" s="73" t="s">
        <v>605</v>
      </c>
      <c r="E48" s="189"/>
    </row>
    <row r="49" spans="1:5" ht="19.5" customHeight="1">
      <c r="A49" s="30" t="s">
        <v>114</v>
      </c>
      <c r="B49" s="73" t="s">
        <v>315</v>
      </c>
      <c r="C49" s="246">
        <v>0</v>
      </c>
      <c r="D49" s="246"/>
      <c r="E49" s="189">
        <v>2037736</v>
      </c>
    </row>
    <row r="50" spans="1:5" ht="19.5" customHeight="1">
      <c r="A50" s="193"/>
      <c r="B50" s="188" t="s">
        <v>606</v>
      </c>
      <c r="C50" s="519">
        <f>C49+C47</f>
        <v>19716750</v>
      </c>
      <c r="D50" s="519">
        <f>D49+D47</f>
        <v>19716750</v>
      </c>
      <c r="E50" s="519">
        <f>E49+E47</f>
        <v>21754486</v>
      </c>
    </row>
    <row r="51" spans="1:5" ht="19.5" customHeight="1">
      <c r="A51" s="187"/>
      <c r="B51" s="188"/>
      <c r="C51" s="519"/>
      <c r="D51" s="189"/>
      <c r="E51" s="189"/>
    </row>
    <row r="52" spans="1:5" ht="19.5" customHeight="1">
      <c r="A52" s="187"/>
      <c r="B52" s="188" t="s">
        <v>81</v>
      </c>
      <c r="C52" s="189">
        <f>C44+C50</f>
        <v>90278331</v>
      </c>
      <c r="D52" s="189">
        <f>D44+D50</f>
        <v>183429188</v>
      </c>
      <c r="E52" s="189">
        <f>E44+E50</f>
        <v>191355661</v>
      </c>
    </row>
    <row r="53" spans="1:4" ht="14.25">
      <c r="A53" s="29"/>
      <c r="B53" s="29"/>
      <c r="C53" s="29"/>
      <c r="D53" s="29"/>
    </row>
    <row r="54" spans="1:4" ht="14.25">
      <c r="A54" s="29"/>
      <c r="B54" s="29"/>
      <c r="C54" s="29"/>
      <c r="D54" s="29"/>
    </row>
    <row r="55" spans="1:4" ht="14.25">
      <c r="A55" s="29"/>
      <c r="B55" s="29"/>
      <c r="C55" s="29"/>
      <c r="D55" s="29"/>
    </row>
    <row r="56" spans="1:4" ht="14.25">
      <c r="A56" s="29"/>
      <c r="B56" s="29"/>
      <c r="C56" s="29"/>
      <c r="D56" s="29"/>
    </row>
    <row r="57" spans="1:4" ht="14.25">
      <c r="A57" s="29"/>
      <c r="B57" s="29"/>
      <c r="C57" s="29"/>
      <c r="D57" s="29"/>
    </row>
    <row r="58" spans="1:4" ht="18" customHeight="1">
      <c r="A58" s="29"/>
      <c r="B58" s="29"/>
      <c r="C58" s="29"/>
      <c r="D58" s="29"/>
    </row>
    <row r="59" spans="1:4" ht="14.25">
      <c r="A59" s="29"/>
      <c r="B59" s="29"/>
      <c r="C59" s="29"/>
      <c r="D59" s="29"/>
    </row>
    <row r="60" spans="1:4" ht="14.25">
      <c r="A60" s="29"/>
      <c r="B60" s="29"/>
      <c r="C60" s="29"/>
      <c r="D60" s="29"/>
    </row>
    <row r="61" spans="1:4" ht="13.5" customHeight="1">
      <c r="A61" s="29"/>
      <c r="B61" s="29"/>
      <c r="C61" s="29"/>
      <c r="D61" s="29"/>
    </row>
    <row r="62" spans="1:4" ht="14.25">
      <c r="A62" s="29"/>
      <c r="B62" s="29"/>
      <c r="C62" s="29"/>
      <c r="D62" s="29"/>
    </row>
    <row r="63" spans="1:4" ht="14.25">
      <c r="A63" s="29"/>
      <c r="B63" s="29"/>
      <c r="C63" s="29"/>
      <c r="D63" s="29"/>
    </row>
    <row r="64" spans="1:4" ht="14.25">
      <c r="A64" s="29"/>
      <c r="B64" s="29"/>
      <c r="C64" s="29"/>
      <c r="D64" s="29"/>
    </row>
    <row r="65" spans="1:4" ht="14.25">
      <c r="A65" s="29"/>
      <c r="B65" s="29"/>
      <c r="C65" s="29"/>
      <c r="D65" s="29"/>
    </row>
    <row r="66" spans="1:4" ht="14.25">
      <c r="A66" s="29"/>
      <c r="B66" s="29"/>
      <c r="C66" s="29"/>
      <c r="D66" s="29"/>
    </row>
    <row r="67" spans="1:4" ht="14.25">
      <c r="A67" s="29"/>
      <c r="B67" s="29"/>
      <c r="C67" s="29"/>
      <c r="D67" s="29"/>
    </row>
    <row r="68" spans="1:4" ht="14.25">
      <c r="A68" s="29"/>
      <c r="B68" s="29"/>
      <c r="C68" s="29"/>
      <c r="D68" s="29"/>
    </row>
    <row r="69" spans="1:4" ht="14.25">
      <c r="A69" s="29"/>
      <c r="B69" s="29"/>
      <c r="C69" s="29"/>
      <c r="D69" s="29"/>
    </row>
    <row r="70" spans="1:4" ht="14.25">
      <c r="A70" s="29"/>
      <c r="B70" s="29"/>
      <c r="C70" s="29"/>
      <c r="D70" s="29"/>
    </row>
    <row r="71" spans="1:4" ht="14.25">
      <c r="A71" s="29"/>
      <c r="B71" s="29"/>
      <c r="C71" s="29"/>
      <c r="D71" s="29"/>
    </row>
    <row r="72" spans="1:4" ht="14.25">
      <c r="A72" s="29"/>
      <c r="B72" s="29"/>
      <c r="C72" s="29"/>
      <c r="D72" s="29"/>
    </row>
    <row r="73" spans="1:4" ht="18" customHeight="1">
      <c r="A73" s="29"/>
      <c r="B73" s="29"/>
      <c r="C73" s="29"/>
      <c r="D73" s="29"/>
    </row>
    <row r="74" spans="1:4" ht="12.75" customHeight="1">
      <c r="A74" s="29"/>
      <c r="B74" s="29"/>
      <c r="C74" s="29"/>
      <c r="D74" s="29"/>
    </row>
    <row r="75" spans="1:4" ht="14.25">
      <c r="A75" s="29"/>
      <c r="B75" s="29"/>
      <c r="C75" s="29"/>
      <c r="D75" s="29"/>
    </row>
    <row r="76" spans="1:4" ht="14.25">
      <c r="A76" s="29"/>
      <c r="B76" s="29"/>
      <c r="C76" s="29"/>
      <c r="D76" s="29"/>
    </row>
    <row r="77" spans="1:4" ht="15" customHeight="1">
      <c r="A77" s="29"/>
      <c r="B77" s="29"/>
      <c r="C77" s="29"/>
      <c r="D77" s="29"/>
    </row>
    <row r="78" spans="1:4" ht="14.25">
      <c r="A78" s="29"/>
      <c r="B78" s="29"/>
      <c r="C78" s="29"/>
      <c r="D78" s="29"/>
    </row>
    <row r="79" spans="1:4" ht="14.25">
      <c r="A79" s="29"/>
      <c r="B79" s="29"/>
      <c r="C79" s="29"/>
      <c r="D79" s="29"/>
    </row>
    <row r="80" spans="1:4" ht="14.25">
      <c r="A80" s="29"/>
      <c r="B80" s="29"/>
      <c r="C80" s="29"/>
      <c r="D80" s="29"/>
    </row>
    <row r="81" spans="1:4" ht="14.25">
      <c r="A81" s="29"/>
      <c r="B81" s="29"/>
      <c r="C81" s="29"/>
      <c r="D81" s="29"/>
    </row>
    <row r="82" spans="1:4" ht="14.25">
      <c r="A82" s="29"/>
      <c r="B82" s="29"/>
      <c r="C82" s="29"/>
      <c r="D82" s="29"/>
    </row>
    <row r="83" spans="1:4" ht="14.25">
      <c r="A83" s="29"/>
      <c r="B83" s="29"/>
      <c r="C83" s="29"/>
      <c r="D83" s="29"/>
    </row>
    <row r="84" spans="1:4" ht="14.25">
      <c r="A84" s="29"/>
      <c r="B84" s="29"/>
      <c r="C84" s="29"/>
      <c r="D84" s="29"/>
    </row>
    <row r="85" spans="1:4" ht="14.25">
      <c r="A85" s="29"/>
      <c r="B85" s="29"/>
      <c r="C85" s="29"/>
      <c r="D85" s="29"/>
    </row>
    <row r="86" spans="1:4" ht="14.25">
      <c r="A86" s="29"/>
      <c r="B86" s="29"/>
      <c r="C86" s="29"/>
      <c r="D86" s="29"/>
    </row>
    <row r="87" spans="1:4" ht="14.25">
      <c r="A87" s="29"/>
      <c r="B87" s="29"/>
      <c r="C87" s="29"/>
      <c r="D87" s="29"/>
    </row>
    <row r="88" spans="1:4" ht="14.25">
      <c r="A88" s="29"/>
      <c r="B88" s="29"/>
      <c r="C88" s="29"/>
      <c r="D88" s="29"/>
    </row>
    <row r="89" spans="1:4" ht="14.25">
      <c r="A89" s="29"/>
      <c r="B89" s="29"/>
      <c r="C89" s="29"/>
      <c r="D89" s="29"/>
    </row>
    <row r="90" spans="1:4" ht="14.25">
      <c r="A90" s="29"/>
      <c r="B90" s="29"/>
      <c r="C90" s="29"/>
      <c r="D90" s="29"/>
    </row>
    <row r="91" spans="1:4" ht="14.25">
      <c r="A91" s="29"/>
      <c r="B91" s="29"/>
      <c r="C91" s="29"/>
      <c r="D91" s="29"/>
    </row>
    <row r="92" spans="1:4" ht="14.25">
      <c r="A92" s="29"/>
      <c r="B92" s="29"/>
      <c r="C92" s="29"/>
      <c r="D92" s="29"/>
    </row>
    <row r="93" spans="1:4" ht="14.25">
      <c r="A93" s="29"/>
      <c r="B93" s="29"/>
      <c r="C93" s="29"/>
      <c r="D93" s="29"/>
    </row>
    <row r="94" spans="1:4" ht="14.25">
      <c r="A94" s="29"/>
      <c r="B94" s="29"/>
      <c r="C94" s="29"/>
      <c r="D94" s="29"/>
    </row>
    <row r="95" spans="1:4" ht="14.25">
      <c r="A95" s="29"/>
      <c r="B95" s="29"/>
      <c r="C95" s="29"/>
      <c r="D95" s="29"/>
    </row>
    <row r="96" spans="1:4" ht="14.25">
      <c r="A96" s="29"/>
      <c r="B96" s="29"/>
      <c r="C96" s="29"/>
      <c r="D96" s="29"/>
    </row>
    <row r="97" spans="1:4" ht="14.25">
      <c r="A97" s="29"/>
      <c r="B97" s="29"/>
      <c r="C97" s="29"/>
      <c r="D97" s="29"/>
    </row>
    <row r="98" spans="1:4" ht="14.25">
      <c r="A98" s="29"/>
      <c r="B98" s="29"/>
      <c r="C98" s="29"/>
      <c r="D98" s="29"/>
    </row>
    <row r="99" spans="1:4" ht="14.25">
      <c r="A99" s="29"/>
      <c r="B99" s="29"/>
      <c r="C99" s="29"/>
      <c r="D99" s="29"/>
    </row>
    <row r="100" spans="1:4" ht="14.25">
      <c r="A100" s="29"/>
      <c r="B100" s="29"/>
      <c r="C100" s="29"/>
      <c r="D100" s="29"/>
    </row>
    <row r="101" spans="1:4" ht="14.25">
      <c r="A101" s="29"/>
      <c r="B101" s="29"/>
      <c r="C101" s="29"/>
      <c r="D101" s="29"/>
    </row>
    <row r="102" spans="1:4" ht="14.25">
      <c r="A102" s="29"/>
      <c r="B102" s="29"/>
      <c r="C102" s="29"/>
      <c r="D102" s="29"/>
    </row>
    <row r="103" spans="1:4" ht="14.25">
      <c r="A103" s="29"/>
      <c r="B103" s="29"/>
      <c r="C103" s="29"/>
      <c r="D103" s="29"/>
    </row>
    <row r="104" spans="1:4" ht="14.25">
      <c r="A104" s="29"/>
      <c r="B104" s="29"/>
      <c r="C104" s="29"/>
      <c r="D104" s="29"/>
    </row>
    <row r="105" spans="1:4" ht="14.25">
      <c r="A105" s="29"/>
      <c r="B105" s="29"/>
      <c r="C105" s="29"/>
      <c r="D105" s="29"/>
    </row>
    <row r="106" spans="1:4" ht="14.25">
      <c r="A106" s="29"/>
      <c r="B106" s="29"/>
      <c r="C106" s="29"/>
      <c r="D106" s="29"/>
    </row>
    <row r="107" spans="1:4" ht="14.25">
      <c r="A107" s="29"/>
      <c r="B107" s="29"/>
      <c r="C107" s="29"/>
      <c r="D107" s="29"/>
    </row>
    <row r="108" spans="1:4" ht="14.25">
      <c r="A108" s="29"/>
      <c r="B108" s="29"/>
      <c r="C108" s="29"/>
      <c r="D108" s="29"/>
    </row>
    <row r="109" spans="1:4" ht="14.25">
      <c r="A109" s="29"/>
      <c r="B109" s="29"/>
      <c r="C109" s="29"/>
      <c r="D109" s="29"/>
    </row>
    <row r="110" spans="1:4" ht="14.25">
      <c r="A110" s="29"/>
      <c r="B110" s="29"/>
      <c r="C110" s="29"/>
      <c r="D110" s="29"/>
    </row>
    <row r="111" spans="1:4" ht="14.25">
      <c r="A111" s="29"/>
      <c r="B111" s="29"/>
      <c r="C111" s="29"/>
      <c r="D111" s="29"/>
    </row>
    <row r="112" spans="1:4" ht="14.25">
      <c r="A112" s="29"/>
      <c r="B112" s="29"/>
      <c r="C112" s="29"/>
      <c r="D112" s="29"/>
    </row>
    <row r="113" spans="1:4" ht="14.25">
      <c r="A113" s="29"/>
      <c r="B113" s="29"/>
      <c r="C113" s="29"/>
      <c r="D113" s="29"/>
    </row>
    <row r="114" spans="1:4" ht="14.25">
      <c r="A114" s="29"/>
      <c r="B114" s="29"/>
      <c r="C114" s="29"/>
      <c r="D114" s="29"/>
    </row>
    <row r="115" spans="1:4" ht="14.25">
      <c r="A115" s="29"/>
      <c r="B115" s="29"/>
      <c r="C115" s="29"/>
      <c r="D115" s="29"/>
    </row>
    <row r="116" spans="1:4" ht="14.25">
      <c r="A116" s="29"/>
      <c r="B116" s="29"/>
      <c r="C116" s="29"/>
      <c r="D116" s="29"/>
    </row>
    <row r="117" spans="1:4" ht="14.25">
      <c r="A117" s="29"/>
      <c r="B117" s="29"/>
      <c r="C117" s="29"/>
      <c r="D117" s="29"/>
    </row>
    <row r="118" spans="1:4" ht="14.25">
      <c r="A118" s="29"/>
      <c r="B118" s="29"/>
      <c r="C118" s="29"/>
      <c r="D118" s="29"/>
    </row>
    <row r="119" spans="1:4" ht="14.25">
      <c r="A119" s="29"/>
      <c r="B119" s="29"/>
      <c r="C119" s="29"/>
      <c r="D119" s="29"/>
    </row>
    <row r="120" spans="1:4" ht="14.25">
      <c r="A120" s="29"/>
      <c r="B120" s="29"/>
      <c r="C120" s="29"/>
      <c r="D120" s="29"/>
    </row>
    <row r="121" spans="1:4" ht="14.25">
      <c r="A121" s="29"/>
      <c r="B121" s="29"/>
      <c r="C121" s="29"/>
      <c r="D121" s="29"/>
    </row>
    <row r="122" spans="1:4" ht="14.25">
      <c r="A122" s="29"/>
      <c r="B122" s="29"/>
      <c r="C122" s="29"/>
      <c r="D122" s="29"/>
    </row>
    <row r="123" spans="1:4" ht="14.25">
      <c r="A123" s="29"/>
      <c r="B123" s="29"/>
      <c r="C123" s="29"/>
      <c r="D123" s="29"/>
    </row>
    <row r="124" spans="1:4" ht="14.25">
      <c r="A124" s="29"/>
      <c r="B124" s="29"/>
      <c r="C124" s="29"/>
      <c r="D124" s="29"/>
    </row>
    <row r="125" spans="1:4" ht="14.25">
      <c r="A125" s="29"/>
      <c r="B125" s="29"/>
      <c r="C125" s="29"/>
      <c r="D125" s="29"/>
    </row>
    <row r="126" spans="1:4" ht="14.25">
      <c r="A126" s="29"/>
      <c r="B126" s="29"/>
      <c r="C126" s="29"/>
      <c r="D126" s="29"/>
    </row>
    <row r="127" spans="1:4" ht="14.25">
      <c r="A127" s="29"/>
      <c r="B127" s="29"/>
      <c r="C127" s="29"/>
      <c r="D127" s="29"/>
    </row>
    <row r="128" spans="1:4" ht="14.25">
      <c r="A128" s="29"/>
      <c r="B128" s="29"/>
      <c r="C128" s="29"/>
      <c r="D128" s="29"/>
    </row>
    <row r="129" spans="1:4" ht="14.25">
      <c r="A129" s="29"/>
      <c r="B129" s="29"/>
      <c r="C129" s="29"/>
      <c r="D129" s="29"/>
    </row>
    <row r="130" spans="1:4" ht="14.25">
      <c r="A130" s="29"/>
      <c r="B130" s="29"/>
      <c r="C130" s="29"/>
      <c r="D130" s="29"/>
    </row>
    <row r="131" spans="1:4" ht="14.25">
      <c r="A131" s="29"/>
      <c r="B131" s="29"/>
      <c r="C131" s="29"/>
      <c r="D131" s="29"/>
    </row>
    <row r="132" spans="1:4" ht="14.25">
      <c r="A132" s="29"/>
      <c r="B132" s="29"/>
      <c r="C132" s="29"/>
      <c r="D132" s="29"/>
    </row>
    <row r="133" spans="1:4" ht="14.25">
      <c r="A133" s="29"/>
      <c r="B133" s="29"/>
      <c r="C133" s="29"/>
      <c r="D133" s="29"/>
    </row>
    <row r="134" spans="1:4" ht="14.25">
      <c r="A134" s="29"/>
      <c r="B134" s="29"/>
      <c r="C134" s="29"/>
      <c r="D134" s="29"/>
    </row>
    <row r="135" spans="1:4" ht="14.25">
      <c r="A135" s="29"/>
      <c r="B135" s="29"/>
      <c r="C135" s="29"/>
      <c r="D135" s="29"/>
    </row>
    <row r="136" spans="1:4" ht="14.25">
      <c r="A136" s="29"/>
      <c r="B136" s="29"/>
      <c r="C136" s="29"/>
      <c r="D136" s="29"/>
    </row>
    <row r="137" spans="1:4" ht="14.25">
      <c r="A137" s="29"/>
      <c r="B137" s="29"/>
      <c r="C137" s="29"/>
      <c r="D137" s="29"/>
    </row>
    <row r="138" spans="1:4" ht="14.25">
      <c r="A138" s="29"/>
      <c r="B138" s="29"/>
      <c r="C138" s="29"/>
      <c r="D138" s="29"/>
    </row>
    <row r="139" spans="1:4" ht="14.25">
      <c r="A139" s="29"/>
      <c r="B139" s="29"/>
      <c r="C139" s="29"/>
      <c r="D139" s="29"/>
    </row>
    <row r="140" spans="1:4" ht="14.25">
      <c r="A140" s="29"/>
      <c r="B140" s="29"/>
      <c r="C140" s="29"/>
      <c r="D140" s="29"/>
    </row>
    <row r="141" spans="1:4" ht="14.25">
      <c r="A141" s="29"/>
      <c r="B141" s="29"/>
      <c r="C141" s="29"/>
      <c r="D141" s="29"/>
    </row>
    <row r="142" spans="1:4" ht="14.25">
      <c r="A142" s="29"/>
      <c r="B142" s="29"/>
      <c r="C142" s="29"/>
      <c r="D142" s="29"/>
    </row>
    <row r="143" spans="1:4" ht="14.25">
      <c r="A143" s="29"/>
      <c r="B143" s="29"/>
      <c r="C143" s="29"/>
      <c r="D143" s="29"/>
    </row>
    <row r="144" spans="1:4" ht="14.25">
      <c r="A144" s="29"/>
      <c r="B144" s="29"/>
      <c r="C144" s="29"/>
      <c r="D144" s="29"/>
    </row>
    <row r="145" spans="1:4" ht="14.25">
      <c r="A145" s="29"/>
      <c r="B145" s="29"/>
      <c r="C145" s="29"/>
      <c r="D145" s="29"/>
    </row>
    <row r="146" spans="1:4" ht="14.25">
      <c r="A146" s="29"/>
      <c r="B146" s="29"/>
      <c r="C146" s="29"/>
      <c r="D146" s="29"/>
    </row>
    <row r="147" spans="1:4" ht="14.25">
      <c r="A147" s="29"/>
      <c r="B147" s="29"/>
      <c r="C147" s="29"/>
      <c r="D147" s="29"/>
    </row>
    <row r="148" spans="1:4" ht="14.25">
      <c r="A148" s="29"/>
      <c r="B148" s="29"/>
      <c r="C148" s="29"/>
      <c r="D148" s="29"/>
    </row>
    <row r="149" spans="1:4" ht="14.25">
      <c r="A149" s="29"/>
      <c r="B149" s="29"/>
      <c r="C149" s="29"/>
      <c r="D149" s="29"/>
    </row>
    <row r="150" spans="1:4" ht="14.25">
      <c r="A150" s="29"/>
      <c r="B150" s="29"/>
      <c r="C150" s="29"/>
      <c r="D150" s="29"/>
    </row>
    <row r="151" spans="1:4" ht="14.25">
      <c r="A151" s="29"/>
      <c r="B151" s="29"/>
      <c r="C151" s="29"/>
      <c r="D151" s="29"/>
    </row>
    <row r="152" spans="1:4" ht="14.25">
      <c r="A152" s="29"/>
      <c r="B152" s="29"/>
      <c r="C152" s="29"/>
      <c r="D152" s="29"/>
    </row>
    <row r="153" spans="1:4" ht="14.25">
      <c r="A153" s="29"/>
      <c r="B153" s="29"/>
      <c r="C153" s="29"/>
      <c r="D153" s="29"/>
    </row>
    <row r="154" spans="1:4" ht="14.25">
      <c r="A154" s="29"/>
      <c r="B154" s="29"/>
      <c r="C154" s="29"/>
      <c r="D154" s="29"/>
    </row>
    <row r="155" spans="1:4" ht="14.25">
      <c r="A155" s="29"/>
      <c r="B155" s="29"/>
      <c r="C155" s="29"/>
      <c r="D155" s="29"/>
    </row>
    <row r="156" spans="1:4" ht="14.25">
      <c r="A156" s="29"/>
      <c r="B156" s="29"/>
      <c r="C156" s="29"/>
      <c r="D156" s="29"/>
    </row>
    <row r="157" spans="1:4" ht="14.25">
      <c r="A157" s="29"/>
      <c r="B157" s="29"/>
      <c r="C157" s="29"/>
      <c r="D157" s="29"/>
    </row>
    <row r="158" spans="1:4" ht="14.25">
      <c r="A158" s="29"/>
      <c r="B158" s="29"/>
      <c r="C158" s="29"/>
      <c r="D158" s="29"/>
    </row>
    <row r="159" spans="1:4" ht="14.25">
      <c r="A159" s="29"/>
      <c r="B159" s="29"/>
      <c r="C159" s="29"/>
      <c r="D159" s="29"/>
    </row>
    <row r="160" spans="1:4" ht="14.25">
      <c r="A160" s="29"/>
      <c r="B160" s="29"/>
      <c r="C160" s="29"/>
      <c r="D160" s="29"/>
    </row>
    <row r="161" spans="1:4" ht="14.25">
      <c r="A161" s="29"/>
      <c r="B161" s="29"/>
      <c r="C161" s="29"/>
      <c r="D161" s="29"/>
    </row>
    <row r="162" spans="1:4" ht="14.25">
      <c r="A162" s="29"/>
      <c r="B162" s="29"/>
      <c r="C162" s="29"/>
      <c r="D162" s="29"/>
    </row>
    <row r="163" spans="1:4" ht="14.25">
      <c r="A163" s="29"/>
      <c r="B163" s="29"/>
      <c r="C163" s="29"/>
      <c r="D163" s="29"/>
    </row>
    <row r="164" spans="1:4" ht="14.25">
      <c r="A164" s="29"/>
      <c r="B164" s="29"/>
      <c r="C164" s="29"/>
      <c r="D164" s="29"/>
    </row>
    <row r="165" spans="1:4" ht="14.25">
      <c r="A165" s="29"/>
      <c r="B165" s="29"/>
      <c r="C165" s="29"/>
      <c r="D165" s="29"/>
    </row>
    <row r="166" spans="1:4" ht="14.25">
      <c r="A166" s="29"/>
      <c r="B166" s="29"/>
      <c r="C166" s="29"/>
      <c r="D166" s="29"/>
    </row>
    <row r="167" spans="1:4" ht="14.25">
      <c r="A167" s="29"/>
      <c r="B167" s="29"/>
      <c r="C167" s="29"/>
      <c r="D167" s="29"/>
    </row>
    <row r="168" spans="1:4" ht="14.25">
      <c r="A168" s="29"/>
      <c r="B168" s="29"/>
      <c r="C168" s="29"/>
      <c r="D168" s="29"/>
    </row>
    <row r="169" spans="1:4" ht="14.25">
      <c r="A169" s="29"/>
      <c r="B169" s="29"/>
      <c r="C169" s="29"/>
      <c r="D169" s="29"/>
    </row>
    <row r="170" spans="1:4" ht="14.25">
      <c r="A170" s="29"/>
      <c r="B170" s="29"/>
      <c r="C170" s="29"/>
      <c r="D170" s="29"/>
    </row>
    <row r="171" spans="1:4" ht="14.25">
      <c r="A171" s="29"/>
      <c r="B171" s="29"/>
      <c r="C171" s="29"/>
      <c r="D171" s="29"/>
    </row>
    <row r="172" spans="1:4" ht="14.25">
      <c r="A172" s="29"/>
      <c r="B172" s="29"/>
      <c r="C172" s="29"/>
      <c r="D172" s="29"/>
    </row>
    <row r="173" spans="1:4" ht="14.25">
      <c r="A173" s="29"/>
      <c r="B173" s="29"/>
      <c r="C173" s="29"/>
      <c r="D173" s="29"/>
    </row>
    <row r="174" spans="1:4" ht="14.25">
      <c r="A174" s="29"/>
      <c r="B174" s="29"/>
      <c r="C174" s="29"/>
      <c r="D174" s="29"/>
    </row>
    <row r="175" spans="1:4" ht="14.25">
      <c r="A175" s="29"/>
      <c r="B175" s="29"/>
      <c r="C175" s="29"/>
      <c r="D175" s="29"/>
    </row>
    <row r="176" spans="1:4" ht="14.25">
      <c r="A176" s="29"/>
      <c r="B176" s="29"/>
      <c r="C176" s="29"/>
      <c r="D176" s="29"/>
    </row>
    <row r="177" spans="1:4" ht="14.25">
      <c r="A177" s="29"/>
      <c r="B177" s="29"/>
      <c r="C177" s="29"/>
      <c r="D177" s="29"/>
    </row>
    <row r="178" spans="1:4" ht="14.25">
      <c r="A178" s="29"/>
      <c r="B178" s="29"/>
      <c r="C178" s="29"/>
      <c r="D178" s="29"/>
    </row>
    <row r="179" spans="1:4" ht="14.25">
      <c r="A179" s="29"/>
      <c r="B179" s="29"/>
      <c r="C179" s="29"/>
      <c r="D179" s="29"/>
    </row>
    <row r="180" spans="1:4" ht="14.25">
      <c r="A180" s="29"/>
      <c r="B180" s="29"/>
      <c r="C180" s="29"/>
      <c r="D180" s="29"/>
    </row>
    <row r="181" spans="1:4" ht="14.25">
      <c r="A181" s="29"/>
      <c r="B181" s="29"/>
      <c r="C181" s="29"/>
      <c r="D181" s="29"/>
    </row>
    <row r="182" spans="1:4" ht="14.25">
      <c r="A182" s="29"/>
      <c r="B182" s="29"/>
      <c r="C182" s="29"/>
      <c r="D182" s="29"/>
    </row>
    <row r="183" spans="1:4" ht="14.25">
      <c r="A183" s="29"/>
      <c r="B183" s="29"/>
      <c r="C183" s="29"/>
      <c r="D183" s="29"/>
    </row>
    <row r="184" spans="1:4" ht="14.25">
      <c r="A184" s="29"/>
      <c r="B184" s="29"/>
      <c r="C184" s="29"/>
      <c r="D184" s="29"/>
    </row>
    <row r="185" spans="1:4" ht="14.25">
      <c r="A185" s="29"/>
      <c r="B185" s="29"/>
      <c r="C185" s="29"/>
      <c r="D185" s="29"/>
    </row>
    <row r="186" spans="1:4" ht="14.25">
      <c r="A186" s="29"/>
      <c r="B186" s="29"/>
      <c r="C186" s="29"/>
      <c r="D186" s="29"/>
    </row>
    <row r="187" spans="1:4" ht="14.25">
      <c r="A187" s="29"/>
      <c r="B187" s="29"/>
      <c r="C187" s="29"/>
      <c r="D187" s="29"/>
    </row>
    <row r="188" spans="1:4" ht="14.25">
      <c r="A188" s="29"/>
      <c r="B188" s="29"/>
      <c r="C188" s="29"/>
      <c r="D188" s="29"/>
    </row>
    <row r="189" spans="1:4" ht="14.25">
      <c r="A189" s="29"/>
      <c r="B189" s="29"/>
      <c r="C189" s="29"/>
      <c r="D189" s="29"/>
    </row>
    <row r="190" spans="1:4" ht="14.25">
      <c r="A190" s="29"/>
      <c r="B190" s="29"/>
      <c r="C190" s="29"/>
      <c r="D190" s="29"/>
    </row>
    <row r="191" spans="1:4" ht="14.25">
      <c r="A191" s="29"/>
      <c r="B191" s="29"/>
      <c r="C191" s="29"/>
      <c r="D191" s="29"/>
    </row>
    <row r="192" spans="1:4" ht="14.25">
      <c r="A192" s="29"/>
      <c r="B192" s="29"/>
      <c r="C192" s="29"/>
      <c r="D192" s="29"/>
    </row>
    <row r="193" spans="1:4" ht="14.25">
      <c r="A193" s="29"/>
      <c r="B193" s="29"/>
      <c r="C193" s="29"/>
      <c r="D193" s="29"/>
    </row>
    <row r="194" spans="1:4" ht="14.25">
      <c r="A194" s="29"/>
      <c r="B194" s="29"/>
      <c r="C194" s="29"/>
      <c r="D194" s="29"/>
    </row>
    <row r="195" spans="1:4" ht="14.25">
      <c r="A195" s="29"/>
      <c r="B195" s="29"/>
      <c r="C195" s="29"/>
      <c r="D195" s="29"/>
    </row>
    <row r="196" spans="1:4" ht="14.25">
      <c r="A196" s="29"/>
      <c r="B196" s="29"/>
      <c r="C196" s="29"/>
      <c r="D196" s="29"/>
    </row>
    <row r="197" spans="1:4" ht="14.25">
      <c r="A197" s="29"/>
      <c r="B197" s="29"/>
      <c r="C197" s="29"/>
      <c r="D197" s="29"/>
    </row>
    <row r="198" spans="1:4" ht="14.25">
      <c r="A198" s="29"/>
      <c r="B198" s="29"/>
      <c r="C198" s="29"/>
      <c r="D198" s="29"/>
    </row>
    <row r="199" spans="1:4" ht="14.25">
      <c r="A199" s="29"/>
      <c r="B199" s="29"/>
      <c r="C199" s="29"/>
      <c r="D199" s="29"/>
    </row>
    <row r="200" spans="1:4" ht="14.25">
      <c r="A200" s="29"/>
      <c r="B200" s="29"/>
      <c r="C200" s="29"/>
      <c r="D200" s="29"/>
    </row>
    <row r="201" spans="1:4" ht="14.25">
      <c r="A201" s="29"/>
      <c r="B201" s="29"/>
      <c r="C201" s="29"/>
      <c r="D201" s="29"/>
    </row>
    <row r="202" spans="1:4" ht="14.25">
      <c r="A202" s="29"/>
      <c r="B202" s="29"/>
      <c r="C202" s="29"/>
      <c r="D202" s="29"/>
    </row>
    <row r="203" spans="1:4" ht="14.25">
      <c r="A203" s="29"/>
      <c r="B203" s="29"/>
      <c r="C203" s="29"/>
      <c r="D203" s="29"/>
    </row>
    <row r="204" spans="1:4" ht="14.25">
      <c r="A204" s="29"/>
      <c r="B204" s="29"/>
      <c r="C204" s="29"/>
      <c r="D204" s="29"/>
    </row>
    <row r="205" spans="1:4" ht="14.25">
      <c r="A205" s="29"/>
      <c r="B205" s="29"/>
      <c r="C205" s="29"/>
      <c r="D205" s="29"/>
    </row>
    <row r="206" spans="1:4" ht="14.25">
      <c r="A206" s="29"/>
      <c r="B206" s="29"/>
      <c r="C206" s="29"/>
      <c r="D206" s="29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2362204724409449" right="0.2362204724409449" top="0.88" bottom="0.19" header="0.2" footer="0.19"/>
  <pageSetup fitToWidth="0" fitToHeight="1" horizontalDpi="600" verticalDpi="600" orientation="portrait" paperSize="9" scale="71" r:id="rId1"/>
  <headerFooter alignWithMargins="0">
    <oddHeader>&amp;C&amp;"Garamond,Félkövér"&amp;12 9/2018. (XI.07.) számú költségvetési rendelethez
ZALASZABAR KÖZSÉG ÖNKORMÁNYZATA 2018. ÉVI BEVÉTELEI FORRÁSONKÉNT
 &amp;R3.számú melléklet
Forintban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L66"/>
  <sheetViews>
    <sheetView view="pageLayout" zoomScale="70" zoomScaleNormal="65" zoomScaleSheetLayoutView="71" zoomScalePageLayoutView="70" workbookViewId="0" topLeftCell="A1">
      <selection activeCell="O54" sqref="O54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8" width="16.375" style="0" customWidth="1"/>
    <col min="9" max="10" width="13.375" style="0" customWidth="1"/>
    <col min="11" max="12" width="16.00390625" style="0" customWidth="1"/>
    <col min="13" max="14" width="15.125" style="0" customWidth="1"/>
    <col min="15" max="15" width="16.375" style="0" bestFit="1" customWidth="1"/>
    <col min="16" max="16" width="16.375" style="0" customWidth="1"/>
    <col min="17" max="18" width="12.625" style="0" customWidth="1"/>
    <col min="19" max="20" width="13.00390625" style="0" customWidth="1"/>
    <col min="21" max="26" width="12.875" style="0" customWidth="1"/>
    <col min="27" max="30" width="14.75390625" style="0" customWidth="1"/>
    <col min="31" max="32" width="18.00390625" style="0" customWidth="1"/>
  </cols>
  <sheetData>
    <row r="1" spans="1:32" ht="45" customHeight="1">
      <c r="A1" s="579" t="s">
        <v>289</v>
      </c>
      <c r="B1" s="583" t="s">
        <v>117</v>
      </c>
      <c r="C1" s="583" t="s">
        <v>290</v>
      </c>
      <c r="D1" s="585" t="s">
        <v>10</v>
      </c>
      <c r="E1" s="580" t="s">
        <v>349</v>
      </c>
      <c r="F1" s="581"/>
      <c r="G1" s="581"/>
      <c r="H1" s="581"/>
      <c r="I1" s="582"/>
      <c r="J1" s="488"/>
      <c r="K1" s="578" t="s">
        <v>401</v>
      </c>
      <c r="L1" s="579"/>
      <c r="M1" s="578" t="s">
        <v>118</v>
      </c>
      <c r="N1" s="579"/>
      <c r="O1" s="578" t="s">
        <v>397</v>
      </c>
      <c r="P1" s="579"/>
      <c r="Q1" s="578" t="s">
        <v>398</v>
      </c>
      <c r="R1" s="579"/>
      <c r="S1" s="580" t="s">
        <v>350</v>
      </c>
      <c r="T1" s="581"/>
      <c r="U1" s="582"/>
      <c r="V1" s="524"/>
      <c r="W1" s="578" t="s">
        <v>351</v>
      </c>
      <c r="X1" s="593"/>
      <c r="Y1" s="593"/>
      <c r="Z1" s="579"/>
      <c r="AA1" s="578" t="s">
        <v>119</v>
      </c>
      <c r="AB1" s="579"/>
      <c r="AC1" s="578" t="s">
        <v>120</v>
      </c>
      <c r="AD1" s="579"/>
      <c r="AE1" s="587" t="s">
        <v>8</v>
      </c>
      <c r="AF1" s="588"/>
    </row>
    <row r="2" spans="1:32" ht="63.75" customHeight="1">
      <c r="A2" s="577"/>
      <c r="B2" s="584"/>
      <c r="C2" s="584"/>
      <c r="D2" s="586"/>
      <c r="E2" s="580" t="s">
        <v>352</v>
      </c>
      <c r="F2" s="582"/>
      <c r="G2" s="580" t="s">
        <v>635</v>
      </c>
      <c r="H2" s="582"/>
      <c r="I2" s="576" t="s">
        <v>353</v>
      </c>
      <c r="J2" s="577"/>
      <c r="K2" s="576"/>
      <c r="L2" s="577"/>
      <c r="M2" s="576"/>
      <c r="N2" s="577"/>
      <c r="O2" s="576"/>
      <c r="P2" s="577"/>
      <c r="Q2" s="576"/>
      <c r="R2" s="577"/>
      <c r="S2" s="591" t="s">
        <v>448</v>
      </c>
      <c r="T2" s="592"/>
      <c r="U2" s="591" t="s">
        <v>354</v>
      </c>
      <c r="V2" s="592"/>
      <c r="W2" s="580" t="s">
        <v>355</v>
      </c>
      <c r="X2" s="582"/>
      <c r="Y2" s="576" t="s">
        <v>356</v>
      </c>
      <c r="Z2" s="577"/>
      <c r="AA2" s="576"/>
      <c r="AB2" s="577"/>
      <c r="AC2" s="576"/>
      <c r="AD2" s="577"/>
      <c r="AE2" s="589"/>
      <c r="AF2" s="590"/>
    </row>
    <row r="3" spans="1:32" ht="25.5">
      <c r="A3" s="485"/>
      <c r="B3" s="485"/>
      <c r="C3" s="485"/>
      <c r="D3" s="486"/>
      <c r="E3" s="487" t="s">
        <v>607</v>
      </c>
      <c r="F3" s="487" t="s">
        <v>608</v>
      </c>
      <c r="G3" s="487" t="s">
        <v>607</v>
      </c>
      <c r="H3" s="487" t="s">
        <v>608</v>
      </c>
      <c r="I3" s="487" t="s">
        <v>607</v>
      </c>
      <c r="J3" s="487" t="s">
        <v>608</v>
      </c>
      <c r="K3" s="487" t="s">
        <v>607</v>
      </c>
      <c r="L3" s="487" t="s">
        <v>608</v>
      </c>
      <c r="M3" s="487" t="s">
        <v>607</v>
      </c>
      <c r="N3" s="487" t="s">
        <v>608</v>
      </c>
      <c r="O3" s="487" t="s">
        <v>607</v>
      </c>
      <c r="P3" s="487" t="s">
        <v>608</v>
      </c>
      <c r="Q3" s="487" t="s">
        <v>607</v>
      </c>
      <c r="R3" s="487" t="s">
        <v>608</v>
      </c>
      <c r="S3" s="487" t="s">
        <v>607</v>
      </c>
      <c r="T3" s="487" t="s">
        <v>608</v>
      </c>
      <c r="U3" s="487" t="s">
        <v>607</v>
      </c>
      <c r="V3" s="487" t="s">
        <v>608</v>
      </c>
      <c r="W3" s="487" t="s">
        <v>607</v>
      </c>
      <c r="X3" s="487" t="s">
        <v>608</v>
      </c>
      <c r="Y3" s="487" t="s">
        <v>607</v>
      </c>
      <c r="Z3" s="487" t="s">
        <v>608</v>
      </c>
      <c r="AA3" s="487" t="s">
        <v>607</v>
      </c>
      <c r="AB3" s="487" t="s">
        <v>608</v>
      </c>
      <c r="AC3" s="487" t="s">
        <v>607</v>
      </c>
      <c r="AD3" s="487" t="s">
        <v>608</v>
      </c>
      <c r="AE3" s="525" t="s">
        <v>607</v>
      </c>
      <c r="AF3" s="525" t="s">
        <v>608</v>
      </c>
    </row>
    <row r="4" spans="1:32" ht="24.75" customHeight="1">
      <c r="A4" s="97"/>
      <c r="B4" s="139"/>
      <c r="C4" s="98"/>
      <c r="D4" s="140" t="s">
        <v>112</v>
      </c>
      <c r="E4" s="230"/>
      <c r="F4" s="230"/>
      <c r="G4" s="230"/>
      <c r="H4" s="230"/>
      <c r="I4" s="99"/>
      <c r="J4" s="99"/>
      <c r="K4" s="99"/>
      <c r="L4" s="99"/>
      <c r="M4" s="100"/>
      <c r="N4" s="100"/>
      <c r="O4" s="100"/>
      <c r="P4" s="100"/>
      <c r="Q4" s="99"/>
      <c r="R4" s="99"/>
      <c r="S4" s="100"/>
      <c r="T4" s="100"/>
      <c r="U4" s="100"/>
      <c r="V4" s="100"/>
      <c r="W4" s="100"/>
      <c r="X4" s="100"/>
      <c r="Y4" s="99"/>
      <c r="Z4" s="99"/>
      <c r="AA4" s="99"/>
      <c r="AB4" s="99"/>
      <c r="AC4" s="99"/>
      <c r="AD4" s="99"/>
      <c r="AE4" s="99"/>
      <c r="AF4" s="99"/>
    </row>
    <row r="5" spans="1:32" ht="21.75" customHeight="1">
      <c r="A5" s="115" t="s">
        <v>121</v>
      </c>
      <c r="B5" s="141"/>
      <c r="C5" s="95"/>
      <c r="D5" s="142" t="s">
        <v>122</v>
      </c>
      <c r="E5" s="231"/>
      <c r="F5" s="231"/>
      <c r="G5" s="231"/>
      <c r="H5" s="231"/>
      <c r="I5" s="3"/>
      <c r="J5" s="3"/>
      <c r="K5" s="3"/>
      <c r="L5" s="3"/>
      <c r="M5" s="3"/>
      <c r="N5" s="3"/>
      <c r="O5" s="3"/>
      <c r="P5" s="3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3"/>
      <c r="AB5" s="3"/>
      <c r="AC5" s="3"/>
      <c r="AD5" s="3"/>
      <c r="AE5" s="233"/>
      <c r="AF5" s="233"/>
    </row>
    <row r="6" spans="1:32" ht="21.75" customHeight="1">
      <c r="A6" s="115"/>
      <c r="B6" s="325" t="s">
        <v>123</v>
      </c>
      <c r="C6" s="294"/>
      <c r="D6" s="294" t="s">
        <v>124</v>
      </c>
      <c r="E6" s="309"/>
      <c r="F6" s="309"/>
      <c r="G6" s="309"/>
      <c r="H6" s="309"/>
      <c r="I6" s="309">
        <v>1900000</v>
      </c>
      <c r="J6" s="309">
        <v>1900000</v>
      </c>
      <c r="K6" s="309"/>
      <c r="L6" s="309"/>
      <c r="M6" s="309"/>
      <c r="N6" s="309"/>
      <c r="O6" s="309">
        <v>25000</v>
      </c>
      <c r="P6" s="309">
        <v>25000</v>
      </c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26">
        <f aca="true" t="shared" si="0" ref="AE6:AF9">SUM(E6,I6,K6,M6,O6,Q6,S6,U6,W6,Y6,AA6,AC6)</f>
        <v>1925000</v>
      </c>
      <c r="AF6" s="326">
        <f t="shared" si="0"/>
        <v>1925000</v>
      </c>
    </row>
    <row r="7" spans="1:32" ht="21.75" customHeight="1">
      <c r="A7" s="115"/>
      <c r="B7" s="327" t="s">
        <v>125</v>
      </c>
      <c r="C7" s="118">
        <v>960302</v>
      </c>
      <c r="D7" s="296" t="s">
        <v>66</v>
      </c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232"/>
      <c r="AD7" s="232"/>
      <c r="AE7" s="326">
        <f t="shared" si="0"/>
        <v>0</v>
      </c>
      <c r="AF7" s="326">
        <f t="shared" si="0"/>
        <v>0</v>
      </c>
    </row>
    <row r="8" spans="1:32" ht="21.75" customHeight="1">
      <c r="A8" s="115"/>
      <c r="B8" s="328" t="s">
        <v>126</v>
      </c>
      <c r="C8" s="299"/>
      <c r="D8" s="299" t="s">
        <v>127</v>
      </c>
      <c r="E8" s="309"/>
      <c r="F8" s="309"/>
      <c r="G8" s="309"/>
      <c r="H8" s="309"/>
      <c r="I8" s="309"/>
      <c r="J8" s="309"/>
      <c r="K8" s="309">
        <v>2057300</v>
      </c>
      <c r="L8" s="309">
        <v>2057300</v>
      </c>
      <c r="M8" s="309"/>
      <c r="N8" s="309"/>
      <c r="O8" s="309">
        <v>736600</v>
      </c>
      <c r="P8" s="309">
        <v>736600</v>
      </c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26">
        <f t="shared" si="0"/>
        <v>2793900</v>
      </c>
      <c r="AF8" s="326">
        <f t="shared" si="0"/>
        <v>2793900</v>
      </c>
    </row>
    <row r="9" spans="1:32" ht="21.75" customHeight="1">
      <c r="A9" s="122"/>
      <c r="B9" s="325" t="s">
        <v>128</v>
      </c>
      <c r="C9" s="294"/>
      <c r="D9" s="294" t="s">
        <v>357</v>
      </c>
      <c r="E9" s="311">
        <v>40123348</v>
      </c>
      <c r="F9" s="311">
        <v>40578513</v>
      </c>
      <c r="G9" s="311"/>
      <c r="H9" s="311"/>
      <c r="I9" s="311"/>
      <c r="J9" s="311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26">
        <f t="shared" si="0"/>
        <v>40123348</v>
      </c>
      <c r="AF9" s="326">
        <f t="shared" si="0"/>
        <v>40578513</v>
      </c>
    </row>
    <row r="10" spans="1:32" ht="21.75" customHeight="1">
      <c r="A10" s="122"/>
      <c r="B10" s="329" t="s">
        <v>172</v>
      </c>
      <c r="C10" s="294"/>
      <c r="D10" s="294" t="s">
        <v>184</v>
      </c>
      <c r="E10" s="311"/>
      <c r="F10" s="311"/>
      <c r="G10" s="311">
        <v>0</v>
      </c>
      <c r="H10" s="311">
        <v>1529736</v>
      </c>
      <c r="I10" s="311"/>
      <c r="J10" s="311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1">
        <v>60413118</v>
      </c>
      <c r="AB10" s="311">
        <v>60413118</v>
      </c>
      <c r="AC10" s="316"/>
      <c r="AD10" s="316"/>
      <c r="AE10" s="326">
        <f>SUM(E10,I10,K10,M10,O10,Q10,S10,U10,W10,Y10,AA10,AC10,G10)</f>
        <v>60413118</v>
      </c>
      <c r="AF10" s="326">
        <f>SUM(F10,J10,L10,N10,P10,R10,T10,V10,X10,Z10,AB10,AD10,H10)</f>
        <v>61942854</v>
      </c>
    </row>
    <row r="11" spans="1:32" ht="21.75" customHeight="1">
      <c r="A11" s="122"/>
      <c r="B11" s="330"/>
      <c r="C11" s="294"/>
      <c r="D11" s="298" t="s">
        <v>129</v>
      </c>
      <c r="E11" s="331">
        <f aca="true" t="shared" si="1" ref="E11:AC11">SUM(E6:E10)</f>
        <v>40123348</v>
      </c>
      <c r="F11" s="331">
        <f>SUM(F6:F10)</f>
        <v>40578513</v>
      </c>
      <c r="G11" s="331">
        <f>SUM(G6:G10)</f>
        <v>0</v>
      </c>
      <c r="H11" s="331">
        <f>SUM(H6:H10)</f>
        <v>1529736</v>
      </c>
      <c r="I11" s="331">
        <f t="shared" si="1"/>
        <v>1900000</v>
      </c>
      <c r="J11" s="331">
        <f t="shared" si="1"/>
        <v>1900000</v>
      </c>
      <c r="K11" s="331">
        <f t="shared" si="1"/>
        <v>2057300</v>
      </c>
      <c r="L11" s="331">
        <f>SUM(L6:L10)</f>
        <v>2057300</v>
      </c>
      <c r="M11" s="331">
        <f t="shared" si="1"/>
        <v>0</v>
      </c>
      <c r="N11" s="331">
        <f>SUM(N6:N10)</f>
        <v>0</v>
      </c>
      <c r="O11" s="331">
        <f t="shared" si="1"/>
        <v>761600</v>
      </c>
      <c r="P11" s="331">
        <f>SUM(P6:P10)</f>
        <v>761600</v>
      </c>
      <c r="Q11" s="331">
        <f t="shared" si="1"/>
        <v>0</v>
      </c>
      <c r="R11" s="331">
        <f>SUM(R6:R10)</f>
        <v>0</v>
      </c>
      <c r="S11" s="331">
        <f t="shared" si="1"/>
        <v>0</v>
      </c>
      <c r="T11" s="331">
        <f>SUM(T6:T10)</f>
        <v>0</v>
      </c>
      <c r="U11" s="331">
        <f t="shared" si="1"/>
        <v>0</v>
      </c>
      <c r="V11" s="331">
        <f>SUM(V6:V10)</f>
        <v>0</v>
      </c>
      <c r="W11" s="331">
        <f t="shared" si="1"/>
        <v>0</v>
      </c>
      <c r="X11" s="331">
        <f>SUM(X6:X10)</f>
        <v>0</v>
      </c>
      <c r="Y11" s="331">
        <f t="shared" si="1"/>
        <v>0</v>
      </c>
      <c r="Z11" s="331">
        <f>SUM(Z6:Z10)</f>
        <v>0</v>
      </c>
      <c r="AA11" s="331">
        <f t="shared" si="1"/>
        <v>60413118</v>
      </c>
      <c r="AB11" s="331">
        <f>SUM(AB6:AB10)</f>
        <v>60413118</v>
      </c>
      <c r="AC11" s="331">
        <f t="shared" si="1"/>
        <v>0</v>
      </c>
      <c r="AD11" s="331">
        <f>SUM(AD6:AD10)</f>
        <v>0</v>
      </c>
      <c r="AE11" s="331">
        <f>SUM(AE6:AE10)</f>
        <v>105255366</v>
      </c>
      <c r="AF11" s="331">
        <f>SUM(AF6:AF10)</f>
        <v>107240267</v>
      </c>
    </row>
    <row r="12" spans="1:32" ht="21.75" customHeight="1">
      <c r="A12" s="120" t="s">
        <v>130</v>
      </c>
      <c r="B12" s="118"/>
      <c r="C12" s="332"/>
      <c r="D12" s="300" t="s">
        <v>131</v>
      </c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26"/>
      <c r="AF12" s="326"/>
    </row>
    <row r="13" spans="1:32" ht="21.75" customHeight="1">
      <c r="A13" s="75"/>
      <c r="B13" s="325" t="s">
        <v>132</v>
      </c>
      <c r="C13" s="294"/>
      <c r="D13" s="296" t="s">
        <v>133</v>
      </c>
      <c r="E13" s="309"/>
      <c r="F13" s="309"/>
      <c r="G13" s="309"/>
      <c r="H13" s="309"/>
      <c r="I13" s="309">
        <v>1389879</v>
      </c>
      <c r="J13" s="309">
        <f>1389879+3903836</f>
        <v>5293715</v>
      </c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26">
        <f aca="true" t="shared" si="2" ref="AE13:AF16">SUM(E13,I13,K13,M13,O13,Q13,S13,U13,W13,Y13,AA13,AC13)</f>
        <v>1389879</v>
      </c>
      <c r="AF13" s="326">
        <f t="shared" si="2"/>
        <v>5293715</v>
      </c>
    </row>
    <row r="14" spans="1:32" ht="21.75" customHeight="1">
      <c r="A14" s="75"/>
      <c r="B14" s="325" t="s">
        <v>358</v>
      </c>
      <c r="C14" s="294"/>
      <c r="D14" s="296" t="s">
        <v>359</v>
      </c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26">
        <f t="shared" si="2"/>
        <v>0</v>
      </c>
      <c r="AF14" s="326">
        <f t="shared" si="2"/>
        <v>0</v>
      </c>
    </row>
    <row r="15" spans="1:32" ht="21.75" customHeight="1">
      <c r="A15" s="75"/>
      <c r="B15" s="325" t="s">
        <v>134</v>
      </c>
      <c r="C15" s="294"/>
      <c r="D15" s="296" t="s">
        <v>135</v>
      </c>
      <c r="E15" s="309"/>
      <c r="F15" s="309"/>
      <c r="G15" s="309"/>
      <c r="H15" s="309"/>
      <c r="I15" s="309"/>
      <c r="J15" s="309"/>
      <c r="K15" s="309">
        <v>41227193</v>
      </c>
      <c r="L15" s="309">
        <v>41227193</v>
      </c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26">
        <f t="shared" si="2"/>
        <v>41227193</v>
      </c>
      <c r="AF15" s="326">
        <f t="shared" si="2"/>
        <v>41227193</v>
      </c>
    </row>
    <row r="16" spans="1:32" ht="21.75" customHeight="1">
      <c r="A16" s="75"/>
      <c r="B16" s="325" t="s">
        <v>136</v>
      </c>
      <c r="C16" s="294"/>
      <c r="D16" s="296" t="s">
        <v>64</v>
      </c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26">
        <f t="shared" si="2"/>
        <v>0</v>
      </c>
      <c r="AF16" s="326">
        <f t="shared" si="2"/>
        <v>0</v>
      </c>
    </row>
    <row r="17" spans="1:32" ht="21.75" customHeight="1">
      <c r="A17" s="75"/>
      <c r="B17" s="333"/>
      <c r="C17" s="294"/>
      <c r="D17" s="298" t="s">
        <v>137</v>
      </c>
      <c r="E17" s="315">
        <f aca="true" t="shared" si="3" ref="E17:W17">SUM(E13:E16)</f>
        <v>0</v>
      </c>
      <c r="F17" s="315">
        <f>SUM(F13:F16)</f>
        <v>0</v>
      </c>
      <c r="G17" s="315"/>
      <c r="H17" s="315"/>
      <c r="I17" s="315">
        <f t="shared" si="3"/>
        <v>1389879</v>
      </c>
      <c r="J17" s="315">
        <f t="shared" si="3"/>
        <v>5293715</v>
      </c>
      <c r="K17" s="315">
        <f t="shared" si="3"/>
        <v>41227193</v>
      </c>
      <c r="L17" s="315">
        <f>SUM(L13:L16)</f>
        <v>41227193</v>
      </c>
      <c r="M17" s="315">
        <f t="shared" si="3"/>
        <v>0</v>
      </c>
      <c r="N17" s="315">
        <f>SUM(N13:N16)</f>
        <v>0</v>
      </c>
      <c r="O17" s="315">
        <f t="shared" si="3"/>
        <v>0</v>
      </c>
      <c r="P17" s="315">
        <f>SUM(P13:P16)</f>
        <v>0</v>
      </c>
      <c r="Q17" s="315">
        <f t="shared" si="3"/>
        <v>0</v>
      </c>
      <c r="R17" s="315">
        <f>SUM(R13:R16)</f>
        <v>0</v>
      </c>
      <c r="S17" s="315">
        <f t="shared" si="3"/>
        <v>0</v>
      </c>
      <c r="T17" s="315">
        <f>SUM(T13:T16)</f>
        <v>0</v>
      </c>
      <c r="U17" s="315">
        <f t="shared" si="3"/>
        <v>0</v>
      </c>
      <c r="V17" s="315">
        <f>SUM(V13:V16)</f>
        <v>0</v>
      </c>
      <c r="W17" s="315">
        <f t="shared" si="3"/>
        <v>0</v>
      </c>
      <c r="X17" s="315">
        <f>SUM(X13:X16)</f>
        <v>0</v>
      </c>
      <c r="Y17" s="315">
        <v>0</v>
      </c>
      <c r="Z17" s="315">
        <v>0</v>
      </c>
      <c r="AA17" s="315">
        <f aca="true" t="shared" si="4" ref="AA17:AF17">SUM(AA13:AA16)</f>
        <v>0</v>
      </c>
      <c r="AB17" s="315">
        <f t="shared" si="4"/>
        <v>0</v>
      </c>
      <c r="AC17" s="315">
        <f t="shared" si="4"/>
        <v>0</v>
      </c>
      <c r="AD17" s="315">
        <f t="shared" si="4"/>
        <v>0</v>
      </c>
      <c r="AE17" s="315">
        <f t="shared" si="4"/>
        <v>42617072</v>
      </c>
      <c r="AF17" s="315">
        <f t="shared" si="4"/>
        <v>46520908</v>
      </c>
    </row>
    <row r="18" spans="1:32" ht="21.75" customHeight="1">
      <c r="A18" s="120" t="s">
        <v>138</v>
      </c>
      <c r="B18" s="294"/>
      <c r="C18" s="334"/>
      <c r="D18" s="120" t="s">
        <v>139</v>
      </c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26"/>
      <c r="AF18" s="326"/>
    </row>
    <row r="19" spans="1:32" ht="21.75" customHeight="1">
      <c r="A19" s="75"/>
      <c r="B19" s="325" t="s">
        <v>140</v>
      </c>
      <c r="C19" s="294"/>
      <c r="D19" s="296" t="s">
        <v>141</v>
      </c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26">
        <f>SUM(E19:AC19)</f>
        <v>0</v>
      </c>
      <c r="AF19" s="326">
        <f>SUM(F19:AD19)</f>
        <v>0</v>
      </c>
    </row>
    <row r="20" spans="1:32" ht="21.75" customHeight="1">
      <c r="A20" s="75"/>
      <c r="B20" s="325" t="s">
        <v>142</v>
      </c>
      <c r="C20" s="294"/>
      <c r="D20" s="296" t="s">
        <v>143</v>
      </c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26">
        <f>SUM(E20:AC20)</f>
        <v>0</v>
      </c>
      <c r="AF20" s="326">
        <f>SUM(F20:AD20)</f>
        <v>0</v>
      </c>
    </row>
    <row r="21" spans="1:32" ht="21.75" customHeight="1">
      <c r="A21" s="75"/>
      <c r="B21" s="333"/>
      <c r="C21" s="294"/>
      <c r="D21" s="298" t="s">
        <v>144</v>
      </c>
      <c r="E21" s="319">
        <f>SUM(E19:E20)</f>
        <v>0</v>
      </c>
      <c r="F21" s="319">
        <f>SUM(F19:F20)</f>
        <v>0</v>
      </c>
      <c r="G21" s="319"/>
      <c r="H21" s="319"/>
      <c r="I21" s="319"/>
      <c r="J21" s="319"/>
      <c r="K21" s="319">
        <f aca="true" t="shared" si="5" ref="K21:AF21">SUM(K19:K20)</f>
        <v>0</v>
      </c>
      <c r="L21" s="319">
        <f t="shared" si="5"/>
        <v>0</v>
      </c>
      <c r="M21" s="319">
        <f t="shared" si="5"/>
        <v>0</v>
      </c>
      <c r="N21" s="319">
        <f t="shared" si="5"/>
        <v>0</v>
      </c>
      <c r="O21" s="319">
        <f t="shared" si="5"/>
        <v>0</v>
      </c>
      <c r="P21" s="319">
        <f t="shared" si="5"/>
        <v>0</v>
      </c>
      <c r="Q21" s="319">
        <f t="shared" si="5"/>
        <v>0</v>
      </c>
      <c r="R21" s="319">
        <f t="shared" si="5"/>
        <v>0</v>
      </c>
      <c r="S21" s="319">
        <f t="shared" si="5"/>
        <v>0</v>
      </c>
      <c r="T21" s="319">
        <f t="shared" si="5"/>
        <v>0</v>
      </c>
      <c r="U21" s="319">
        <f t="shared" si="5"/>
        <v>0</v>
      </c>
      <c r="V21" s="319">
        <f t="shared" si="5"/>
        <v>0</v>
      </c>
      <c r="W21" s="319">
        <f t="shared" si="5"/>
        <v>0</v>
      </c>
      <c r="X21" s="319">
        <f t="shared" si="5"/>
        <v>0</v>
      </c>
      <c r="Y21" s="319">
        <f t="shared" si="5"/>
        <v>0</v>
      </c>
      <c r="Z21" s="319">
        <f t="shared" si="5"/>
        <v>0</v>
      </c>
      <c r="AA21" s="319">
        <f t="shared" si="5"/>
        <v>0</v>
      </c>
      <c r="AB21" s="319">
        <f t="shared" si="5"/>
        <v>0</v>
      </c>
      <c r="AC21" s="319">
        <f t="shared" si="5"/>
        <v>0</v>
      </c>
      <c r="AD21" s="319">
        <f t="shared" si="5"/>
        <v>0</v>
      </c>
      <c r="AE21" s="319">
        <f t="shared" si="5"/>
        <v>0</v>
      </c>
      <c r="AF21" s="319">
        <f t="shared" si="5"/>
        <v>0</v>
      </c>
    </row>
    <row r="22" spans="1:32" ht="21.75" customHeight="1">
      <c r="A22" s="147" t="s">
        <v>145</v>
      </c>
      <c r="B22" s="118"/>
      <c r="C22" s="332"/>
      <c r="D22" s="120" t="s">
        <v>146</v>
      </c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26"/>
      <c r="AF22" s="326"/>
    </row>
    <row r="23" spans="1:32" ht="21.75" customHeight="1">
      <c r="A23" s="122"/>
      <c r="B23" s="325" t="s">
        <v>147</v>
      </c>
      <c r="C23" s="294"/>
      <c r="D23" s="294" t="s">
        <v>148</v>
      </c>
      <c r="E23" s="311"/>
      <c r="F23" s="311"/>
      <c r="G23" s="311"/>
      <c r="H23" s="311"/>
      <c r="I23" s="311"/>
      <c r="J23" s="311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1"/>
      <c r="X23" s="311"/>
      <c r="Y23" s="311"/>
      <c r="Z23" s="311"/>
      <c r="AA23" s="311"/>
      <c r="AB23" s="311"/>
      <c r="AC23" s="316"/>
      <c r="AD23" s="316"/>
      <c r="AE23" s="326">
        <f aca="true" t="shared" si="6" ref="AE23:AF27">SUM(E23:AC23)</f>
        <v>0</v>
      </c>
      <c r="AF23" s="326">
        <f t="shared" si="6"/>
        <v>0</v>
      </c>
    </row>
    <row r="24" spans="1:32" ht="21.75" customHeight="1">
      <c r="A24" s="75"/>
      <c r="B24" s="325" t="s">
        <v>149</v>
      </c>
      <c r="C24" s="294"/>
      <c r="D24" s="296" t="s">
        <v>150</v>
      </c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26">
        <f t="shared" si="6"/>
        <v>0</v>
      </c>
      <c r="AF24" s="326">
        <f t="shared" si="6"/>
        <v>0</v>
      </c>
    </row>
    <row r="25" spans="1:32" ht="21.75" customHeight="1">
      <c r="A25" s="75"/>
      <c r="B25" s="325" t="s">
        <v>151</v>
      </c>
      <c r="C25" s="294"/>
      <c r="D25" s="296" t="s">
        <v>60</v>
      </c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26">
        <f t="shared" si="6"/>
        <v>0</v>
      </c>
      <c r="AF25" s="326">
        <f t="shared" si="6"/>
        <v>0</v>
      </c>
    </row>
    <row r="26" spans="1:32" ht="21.75" customHeight="1">
      <c r="A26" s="75"/>
      <c r="B26" s="325" t="s">
        <v>152</v>
      </c>
      <c r="C26" s="294">
        <v>813000</v>
      </c>
      <c r="D26" s="296" t="s">
        <v>61</v>
      </c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26">
        <f t="shared" si="6"/>
        <v>0</v>
      </c>
      <c r="AF26" s="326">
        <f t="shared" si="6"/>
        <v>0</v>
      </c>
    </row>
    <row r="27" spans="1:32" ht="21.75" customHeight="1">
      <c r="A27" s="75"/>
      <c r="B27" s="325" t="s">
        <v>153</v>
      </c>
      <c r="C27" s="294"/>
      <c r="D27" s="296" t="s">
        <v>154</v>
      </c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26">
        <f t="shared" si="6"/>
        <v>0</v>
      </c>
      <c r="AF27" s="326">
        <f t="shared" si="6"/>
        <v>0</v>
      </c>
    </row>
    <row r="28" spans="1:32" ht="21.75" customHeight="1">
      <c r="A28" s="75"/>
      <c r="B28" s="333"/>
      <c r="C28" s="294"/>
      <c r="D28" s="335" t="s">
        <v>155</v>
      </c>
      <c r="E28" s="319">
        <f>SUM(E23:E27)</f>
        <v>0</v>
      </c>
      <c r="F28" s="319">
        <f>SUM(F23:F27)</f>
        <v>0</v>
      </c>
      <c r="G28" s="319"/>
      <c r="H28" s="319"/>
      <c r="I28" s="319"/>
      <c r="J28" s="319"/>
      <c r="K28" s="319">
        <f aca="true" t="shared" si="7" ref="K28:AF28">SUM(K23:K27)</f>
        <v>0</v>
      </c>
      <c r="L28" s="319">
        <f t="shared" si="7"/>
        <v>0</v>
      </c>
      <c r="M28" s="319">
        <f t="shared" si="7"/>
        <v>0</v>
      </c>
      <c r="N28" s="319">
        <f t="shared" si="7"/>
        <v>0</v>
      </c>
      <c r="O28" s="319">
        <f t="shared" si="7"/>
        <v>0</v>
      </c>
      <c r="P28" s="319">
        <f t="shared" si="7"/>
        <v>0</v>
      </c>
      <c r="Q28" s="319">
        <f t="shared" si="7"/>
        <v>0</v>
      </c>
      <c r="R28" s="319">
        <f t="shared" si="7"/>
        <v>0</v>
      </c>
      <c r="S28" s="319">
        <f t="shared" si="7"/>
        <v>0</v>
      </c>
      <c r="T28" s="319">
        <f t="shared" si="7"/>
        <v>0</v>
      </c>
      <c r="U28" s="319">
        <f t="shared" si="7"/>
        <v>0</v>
      </c>
      <c r="V28" s="319">
        <f t="shared" si="7"/>
        <v>0</v>
      </c>
      <c r="W28" s="319">
        <f t="shared" si="7"/>
        <v>0</v>
      </c>
      <c r="X28" s="319">
        <f t="shared" si="7"/>
        <v>0</v>
      </c>
      <c r="Y28" s="319">
        <f t="shared" si="7"/>
        <v>0</v>
      </c>
      <c r="Z28" s="319">
        <f t="shared" si="7"/>
        <v>0</v>
      </c>
      <c r="AA28" s="319">
        <f t="shared" si="7"/>
        <v>0</v>
      </c>
      <c r="AB28" s="319">
        <f t="shared" si="7"/>
        <v>0</v>
      </c>
      <c r="AC28" s="319">
        <f t="shared" si="7"/>
        <v>0</v>
      </c>
      <c r="AD28" s="319">
        <f t="shared" si="7"/>
        <v>0</v>
      </c>
      <c r="AE28" s="319">
        <f t="shared" si="7"/>
        <v>0</v>
      </c>
      <c r="AF28" s="319">
        <f t="shared" si="7"/>
        <v>0</v>
      </c>
    </row>
    <row r="29" spans="1:32" ht="21.75" customHeight="1">
      <c r="A29" s="147" t="s">
        <v>156</v>
      </c>
      <c r="B29" s="118"/>
      <c r="C29" s="332"/>
      <c r="D29" s="120" t="s">
        <v>157</v>
      </c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26"/>
      <c r="AF29" s="326"/>
    </row>
    <row r="30" spans="1:32" ht="21.75" customHeight="1">
      <c r="A30" s="147"/>
      <c r="B30" s="325" t="s">
        <v>399</v>
      </c>
      <c r="C30" s="332"/>
      <c r="D30" s="294" t="s">
        <v>360</v>
      </c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26">
        <f aca="true" t="shared" si="8" ref="AE30:AF34">SUM(E30:AC30)</f>
        <v>0</v>
      </c>
      <c r="AF30" s="326">
        <f t="shared" si="8"/>
        <v>0</v>
      </c>
    </row>
    <row r="31" spans="1:90" ht="21.75" customHeight="1">
      <c r="A31" s="75"/>
      <c r="B31" s="325" t="s">
        <v>158</v>
      </c>
      <c r="C31" s="294"/>
      <c r="D31" s="296" t="s">
        <v>62</v>
      </c>
      <c r="E31" s="309"/>
      <c r="F31" s="309"/>
      <c r="G31" s="309"/>
      <c r="H31" s="309"/>
      <c r="I31" s="311"/>
      <c r="J31" s="311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26">
        <f t="shared" si="8"/>
        <v>0</v>
      </c>
      <c r="AF31" s="326">
        <f t="shared" si="8"/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21.75" customHeight="1">
      <c r="A32" s="75"/>
      <c r="B32" s="325" t="s">
        <v>361</v>
      </c>
      <c r="C32" s="294"/>
      <c r="D32" s="296" t="s">
        <v>362</v>
      </c>
      <c r="E32" s="309"/>
      <c r="F32" s="309"/>
      <c r="G32" s="309"/>
      <c r="H32" s="309"/>
      <c r="I32" s="311"/>
      <c r="J32" s="311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26">
        <f t="shared" si="8"/>
        <v>0</v>
      </c>
      <c r="AF32" s="326">
        <f t="shared" si="8"/>
        <v>0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32" ht="21.75" customHeight="1">
      <c r="A33" s="75"/>
      <c r="B33" s="325" t="s">
        <v>159</v>
      </c>
      <c r="C33" s="294"/>
      <c r="D33" s="296" t="s">
        <v>65</v>
      </c>
      <c r="E33" s="309"/>
      <c r="F33" s="309"/>
      <c r="G33" s="309"/>
      <c r="H33" s="309"/>
      <c r="I33" s="311"/>
      <c r="J33" s="311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26">
        <f t="shared" si="8"/>
        <v>0</v>
      </c>
      <c r="AF33" s="326">
        <f t="shared" si="8"/>
        <v>0</v>
      </c>
    </row>
    <row r="34" spans="1:32" ht="21.75" customHeight="1">
      <c r="A34" s="75"/>
      <c r="B34" s="325" t="s">
        <v>160</v>
      </c>
      <c r="C34" s="294"/>
      <c r="D34" s="296" t="s">
        <v>161</v>
      </c>
      <c r="E34" s="309"/>
      <c r="F34" s="309"/>
      <c r="G34" s="309"/>
      <c r="H34" s="309"/>
      <c r="I34" s="311"/>
      <c r="J34" s="311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26">
        <f t="shared" si="8"/>
        <v>0</v>
      </c>
      <c r="AF34" s="326">
        <f t="shared" si="8"/>
        <v>0</v>
      </c>
    </row>
    <row r="35" spans="1:32" ht="21.75" customHeight="1">
      <c r="A35" s="75"/>
      <c r="B35" s="333"/>
      <c r="C35" s="294"/>
      <c r="D35" s="335" t="s">
        <v>162</v>
      </c>
      <c r="E35" s="319">
        <f>SUM(E30:E34)</f>
        <v>0</v>
      </c>
      <c r="F35" s="319">
        <f>SUM(F30:F34)</f>
        <v>0</v>
      </c>
      <c r="G35" s="319"/>
      <c r="H35" s="319"/>
      <c r="I35" s="319">
        <f aca="true" t="shared" si="9" ref="I35:AE35">SUM(I30:I34)</f>
        <v>0</v>
      </c>
      <c r="J35" s="319"/>
      <c r="K35" s="319">
        <f t="shared" si="9"/>
        <v>0</v>
      </c>
      <c r="L35" s="319">
        <f>SUM(L30:L34)</f>
        <v>0</v>
      </c>
      <c r="M35" s="319">
        <f t="shared" si="9"/>
        <v>0</v>
      </c>
      <c r="N35" s="319">
        <f>SUM(N30:N34)</f>
        <v>0</v>
      </c>
      <c r="O35" s="319">
        <f t="shared" si="9"/>
        <v>0</v>
      </c>
      <c r="P35" s="319">
        <f>SUM(P30:P34)</f>
        <v>0</v>
      </c>
      <c r="Q35" s="319">
        <f t="shared" si="9"/>
        <v>0</v>
      </c>
      <c r="R35" s="319">
        <f>SUM(R30:R34)</f>
        <v>0</v>
      </c>
      <c r="S35" s="319">
        <f t="shared" si="9"/>
        <v>0</v>
      </c>
      <c r="T35" s="319">
        <f>SUM(T30:T34)</f>
        <v>0</v>
      </c>
      <c r="U35" s="319">
        <f t="shared" si="9"/>
        <v>0</v>
      </c>
      <c r="V35" s="319">
        <f>SUM(V30:V34)</f>
        <v>0</v>
      </c>
      <c r="W35" s="319">
        <f t="shared" si="9"/>
        <v>0</v>
      </c>
      <c r="X35" s="319">
        <f>SUM(X30:X34)</f>
        <v>0</v>
      </c>
      <c r="Y35" s="319">
        <f t="shared" si="9"/>
        <v>0</v>
      </c>
      <c r="Z35" s="319">
        <f>SUM(Z30:Z34)</f>
        <v>0</v>
      </c>
      <c r="AA35" s="319">
        <f t="shared" si="9"/>
        <v>0</v>
      </c>
      <c r="AB35" s="319">
        <f>SUM(AB30:AB34)</f>
        <v>0</v>
      </c>
      <c r="AC35" s="319">
        <f t="shared" si="9"/>
        <v>0</v>
      </c>
      <c r="AD35" s="319">
        <f>SUM(AD30:AD34)</f>
        <v>0</v>
      </c>
      <c r="AE35" s="319">
        <f t="shared" si="9"/>
        <v>0</v>
      </c>
      <c r="AF35" s="319">
        <f>SUM(AF30:AF34)</f>
        <v>0</v>
      </c>
    </row>
    <row r="36" spans="1:32" ht="21.75" customHeight="1">
      <c r="A36" s="147" t="s">
        <v>163</v>
      </c>
      <c r="B36" s="118"/>
      <c r="C36" s="332"/>
      <c r="D36" s="120" t="s">
        <v>164</v>
      </c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26"/>
      <c r="AF36" s="326"/>
    </row>
    <row r="37" spans="1:32" ht="21.75" customHeight="1">
      <c r="A37" s="75"/>
      <c r="B37" s="325" t="s">
        <v>165</v>
      </c>
      <c r="C37" s="294">
        <v>931102</v>
      </c>
      <c r="D37" s="296" t="s">
        <v>166</v>
      </c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26">
        <f aca="true" t="shared" si="10" ref="AE37:AF39">SUM(E37:AC37)</f>
        <v>0</v>
      </c>
      <c r="AF37" s="326">
        <f t="shared" si="10"/>
        <v>0</v>
      </c>
    </row>
    <row r="38" spans="1:32" ht="21.75" customHeight="1">
      <c r="A38" s="75"/>
      <c r="B38" s="325" t="s">
        <v>371</v>
      </c>
      <c r="C38" s="294">
        <v>910110</v>
      </c>
      <c r="D38" s="296" t="s">
        <v>444</v>
      </c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26">
        <f t="shared" si="10"/>
        <v>0</v>
      </c>
      <c r="AF38" s="326">
        <f t="shared" si="10"/>
        <v>0</v>
      </c>
    </row>
    <row r="39" spans="1:32" ht="21.75" customHeight="1">
      <c r="A39" s="122"/>
      <c r="B39" s="325" t="s">
        <v>167</v>
      </c>
      <c r="C39" s="294">
        <v>932918</v>
      </c>
      <c r="D39" s="294" t="s">
        <v>78</v>
      </c>
      <c r="E39" s="311"/>
      <c r="F39" s="311"/>
      <c r="G39" s="311"/>
      <c r="H39" s="311"/>
      <c r="I39" s="311"/>
      <c r="J39" s="311"/>
      <c r="K39" s="311"/>
      <c r="L39" s="311"/>
      <c r="M39" s="316"/>
      <c r="N39" s="316"/>
      <c r="O39" s="316"/>
      <c r="P39" s="316"/>
      <c r="Q39" s="316"/>
      <c r="R39" s="316"/>
      <c r="S39" s="311"/>
      <c r="T39" s="311"/>
      <c r="U39" s="311"/>
      <c r="V39" s="311"/>
      <c r="W39" s="311"/>
      <c r="X39" s="311"/>
      <c r="Y39" s="311"/>
      <c r="Z39" s="311"/>
      <c r="AA39" s="316"/>
      <c r="AB39" s="316"/>
      <c r="AC39" s="316"/>
      <c r="AD39" s="316"/>
      <c r="AE39" s="326">
        <f t="shared" si="10"/>
        <v>0</v>
      </c>
      <c r="AF39" s="326">
        <f t="shared" si="10"/>
        <v>0</v>
      </c>
    </row>
    <row r="40" spans="1:32" ht="21.75" customHeight="1">
      <c r="A40" s="122"/>
      <c r="B40" s="333"/>
      <c r="C40" s="336"/>
      <c r="D40" s="298" t="s">
        <v>168</v>
      </c>
      <c r="E40" s="319">
        <f aca="true" t="shared" si="11" ref="E40:W40">SUM(E37:E39)</f>
        <v>0</v>
      </c>
      <c r="F40" s="319">
        <f>SUM(F37:F39)</f>
        <v>0</v>
      </c>
      <c r="G40" s="319"/>
      <c r="H40" s="319"/>
      <c r="I40" s="319">
        <f t="shared" si="11"/>
        <v>0</v>
      </c>
      <c r="J40" s="319"/>
      <c r="K40" s="319">
        <f t="shared" si="11"/>
        <v>0</v>
      </c>
      <c r="L40" s="319">
        <f>SUM(L37:L39)</f>
        <v>0</v>
      </c>
      <c r="M40" s="319">
        <f t="shared" si="11"/>
        <v>0</v>
      </c>
      <c r="N40" s="319">
        <f>SUM(N37:N39)</f>
        <v>0</v>
      </c>
      <c r="O40" s="319">
        <f t="shared" si="11"/>
        <v>0</v>
      </c>
      <c r="P40" s="319">
        <f>SUM(P37:P39)</f>
        <v>0</v>
      </c>
      <c r="Q40" s="319">
        <f t="shared" si="11"/>
        <v>0</v>
      </c>
      <c r="R40" s="319">
        <f>SUM(R37:R39)</f>
        <v>0</v>
      </c>
      <c r="S40" s="319">
        <f t="shared" si="11"/>
        <v>0</v>
      </c>
      <c r="T40" s="319">
        <f>SUM(T37:T39)</f>
        <v>0</v>
      </c>
      <c r="U40" s="319">
        <f t="shared" si="11"/>
        <v>0</v>
      </c>
      <c r="V40" s="319">
        <f>SUM(V37:V39)</f>
        <v>0</v>
      </c>
      <c r="W40" s="319">
        <f t="shared" si="11"/>
        <v>0</v>
      </c>
      <c r="X40" s="319">
        <f>SUM(X37:X39)</f>
        <v>0</v>
      </c>
      <c r="Y40" s="319">
        <v>0</v>
      </c>
      <c r="Z40" s="319">
        <v>0</v>
      </c>
      <c r="AA40" s="319">
        <f aca="true" t="shared" si="12" ref="AA40:AF40">SUM(AA37:AA39)</f>
        <v>0</v>
      </c>
      <c r="AB40" s="319">
        <f t="shared" si="12"/>
        <v>0</v>
      </c>
      <c r="AC40" s="319">
        <f t="shared" si="12"/>
        <v>0</v>
      </c>
      <c r="AD40" s="319">
        <f t="shared" si="12"/>
        <v>0</v>
      </c>
      <c r="AE40" s="319">
        <f t="shared" si="12"/>
        <v>0</v>
      </c>
      <c r="AF40" s="319">
        <f t="shared" si="12"/>
        <v>0</v>
      </c>
    </row>
    <row r="41" spans="1:32" ht="21.75" customHeight="1">
      <c r="A41" s="147" t="s">
        <v>363</v>
      </c>
      <c r="B41" s="325"/>
      <c r="C41" s="337"/>
      <c r="D41" s="338" t="s">
        <v>364</v>
      </c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</row>
    <row r="42" spans="1:32" ht="21.75" customHeight="1">
      <c r="A42" s="122"/>
      <c r="B42" s="325" t="s">
        <v>173</v>
      </c>
      <c r="C42" s="337"/>
      <c r="D42" s="299" t="s">
        <v>175</v>
      </c>
      <c r="E42" s="311"/>
      <c r="F42" s="311"/>
      <c r="G42" s="311"/>
      <c r="H42" s="311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26">
        <f aca="true" t="shared" si="13" ref="AE42:AF45">SUM(E42:AC42)</f>
        <v>0</v>
      </c>
      <c r="AF42" s="326">
        <f t="shared" si="13"/>
        <v>0</v>
      </c>
    </row>
    <row r="43" spans="1:32" ht="21.75" customHeight="1">
      <c r="A43" s="122"/>
      <c r="B43" s="325" t="s">
        <v>174</v>
      </c>
      <c r="C43" s="337"/>
      <c r="D43" s="299" t="s">
        <v>175</v>
      </c>
      <c r="E43" s="311"/>
      <c r="F43" s="311" t="s">
        <v>609</v>
      </c>
      <c r="G43" s="311"/>
      <c r="H43" s="311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26">
        <f t="shared" si="13"/>
        <v>0</v>
      </c>
      <c r="AF43" s="326">
        <f t="shared" si="13"/>
        <v>0</v>
      </c>
    </row>
    <row r="44" spans="1:32" ht="21.75" customHeight="1">
      <c r="A44" s="122"/>
      <c r="B44" s="325" t="s">
        <v>176</v>
      </c>
      <c r="C44" s="337" t="s">
        <v>367</v>
      </c>
      <c r="D44" s="299" t="s">
        <v>177</v>
      </c>
      <c r="E44" s="311"/>
      <c r="F44" s="311"/>
      <c r="G44" s="311"/>
      <c r="H44" s="311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26">
        <f t="shared" si="13"/>
        <v>0</v>
      </c>
      <c r="AF44" s="326">
        <f t="shared" si="13"/>
        <v>0</v>
      </c>
    </row>
    <row r="45" spans="1:32" ht="21.75" customHeight="1">
      <c r="A45" s="122"/>
      <c r="B45" s="325" t="s">
        <v>178</v>
      </c>
      <c r="C45" s="337"/>
      <c r="D45" s="299" t="s">
        <v>179</v>
      </c>
      <c r="E45" s="311"/>
      <c r="F45" s="311"/>
      <c r="G45" s="311"/>
      <c r="H45" s="311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26">
        <f t="shared" si="13"/>
        <v>0</v>
      </c>
      <c r="AF45" s="326">
        <f t="shared" si="13"/>
        <v>0</v>
      </c>
    </row>
    <row r="46" spans="1:32" ht="21.75" customHeight="1">
      <c r="A46" s="147"/>
      <c r="B46" s="298"/>
      <c r="C46" s="339"/>
      <c r="D46" s="298" t="s">
        <v>365</v>
      </c>
      <c r="E46" s="319">
        <f>SUM(E42:E45)</f>
        <v>0</v>
      </c>
      <c r="F46" s="319">
        <f>SUM(F42:F45)</f>
        <v>0</v>
      </c>
      <c r="G46" s="319"/>
      <c r="H46" s="319"/>
      <c r="I46" s="319">
        <f aca="true" t="shared" si="14" ref="I46:AE46">SUM(I42:I45)</f>
        <v>0</v>
      </c>
      <c r="J46" s="319"/>
      <c r="K46" s="319">
        <f t="shared" si="14"/>
        <v>0</v>
      </c>
      <c r="L46" s="319">
        <f>SUM(L42:L45)</f>
        <v>0</v>
      </c>
      <c r="M46" s="319">
        <f t="shared" si="14"/>
        <v>0</v>
      </c>
      <c r="N46" s="319">
        <f>SUM(N42:N45)</f>
        <v>0</v>
      </c>
      <c r="O46" s="319">
        <f t="shared" si="14"/>
        <v>0</v>
      </c>
      <c r="P46" s="319">
        <f>SUM(P42:P45)</f>
        <v>0</v>
      </c>
      <c r="Q46" s="319">
        <f t="shared" si="14"/>
        <v>0</v>
      </c>
      <c r="R46" s="319">
        <f>SUM(R42:R45)</f>
        <v>0</v>
      </c>
      <c r="S46" s="319">
        <f t="shared" si="14"/>
        <v>0</v>
      </c>
      <c r="T46" s="319">
        <f>SUM(T42:T45)</f>
        <v>0</v>
      </c>
      <c r="U46" s="319">
        <f t="shared" si="14"/>
        <v>0</v>
      </c>
      <c r="V46" s="319">
        <f>SUM(V42:V45)</f>
        <v>0</v>
      </c>
      <c r="W46" s="319">
        <f t="shared" si="14"/>
        <v>0</v>
      </c>
      <c r="X46" s="319">
        <f>SUM(X42:X45)</f>
        <v>0</v>
      </c>
      <c r="Y46" s="319">
        <f t="shared" si="14"/>
        <v>0</v>
      </c>
      <c r="Z46" s="319">
        <f>SUM(Z42:Z45)</f>
        <v>0</v>
      </c>
      <c r="AA46" s="319">
        <f t="shared" si="14"/>
        <v>0</v>
      </c>
      <c r="AB46" s="319">
        <f>SUM(AB42:AB45)</f>
        <v>0</v>
      </c>
      <c r="AC46" s="319">
        <f t="shared" si="14"/>
        <v>0</v>
      </c>
      <c r="AD46" s="319">
        <f>SUM(AD42:AD45)</f>
        <v>0</v>
      </c>
      <c r="AE46" s="319">
        <f t="shared" si="14"/>
        <v>0</v>
      </c>
      <c r="AF46" s="319">
        <f>SUM(AF42:AF45)</f>
        <v>0</v>
      </c>
    </row>
    <row r="47" spans="1:32" ht="21.75" customHeight="1">
      <c r="A47" s="147" t="s">
        <v>13</v>
      </c>
      <c r="B47" s="118"/>
      <c r="C47" s="332"/>
      <c r="D47" s="120" t="s">
        <v>366</v>
      </c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26">
        <f aca="true" t="shared" si="15" ref="AE47:AE56">SUM(E47,I47,K47,M47,O47,Q47,S47,U47,W47,Y47,AA47,AC47)</f>
        <v>0</v>
      </c>
      <c r="AF47" s="326">
        <f aca="true" t="shared" si="16" ref="AF47:AF56">SUM(F47,J47,L47,N47,P47,R47,T47,V47,X47,Z47,AB47,AD47)</f>
        <v>0</v>
      </c>
    </row>
    <row r="48" spans="1:32" ht="21.75" customHeight="1">
      <c r="A48" s="147"/>
      <c r="B48" s="294">
        <v>101150</v>
      </c>
      <c r="C48" s="332"/>
      <c r="D48" s="294" t="s">
        <v>419</v>
      </c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26">
        <f t="shared" si="15"/>
        <v>0</v>
      </c>
      <c r="AF48" s="326">
        <f t="shared" si="16"/>
        <v>0</v>
      </c>
    </row>
    <row r="49" spans="1:32" ht="21.75" customHeight="1">
      <c r="A49" s="147"/>
      <c r="B49" s="325" t="s">
        <v>180</v>
      </c>
      <c r="C49" s="294">
        <v>889101</v>
      </c>
      <c r="D49" s="294" t="s">
        <v>181</v>
      </c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26">
        <f t="shared" si="15"/>
        <v>0</v>
      </c>
      <c r="AF49" s="326">
        <f t="shared" si="16"/>
        <v>0</v>
      </c>
    </row>
    <row r="50" spans="1:32" ht="21.75" customHeight="1">
      <c r="A50" s="147"/>
      <c r="B50" s="325" t="s">
        <v>461</v>
      </c>
      <c r="C50" s="337"/>
      <c r="D50" s="294" t="s">
        <v>462</v>
      </c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26">
        <f t="shared" si="15"/>
        <v>0</v>
      </c>
      <c r="AF50" s="326">
        <f t="shared" si="16"/>
        <v>0</v>
      </c>
    </row>
    <row r="51" spans="1:32" ht="21.75" customHeight="1">
      <c r="A51" s="147"/>
      <c r="B51" s="294">
        <v>104042</v>
      </c>
      <c r="C51" s="332"/>
      <c r="D51" s="294" t="s">
        <v>368</v>
      </c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26">
        <f t="shared" si="15"/>
        <v>0</v>
      </c>
      <c r="AF51" s="326">
        <f t="shared" si="16"/>
        <v>0</v>
      </c>
    </row>
    <row r="52" spans="1:32" ht="21.75" customHeight="1">
      <c r="A52" s="147"/>
      <c r="B52" s="294">
        <v>105010</v>
      </c>
      <c r="C52" s="332"/>
      <c r="D52" s="294" t="s">
        <v>420</v>
      </c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26">
        <f t="shared" si="15"/>
        <v>0</v>
      </c>
      <c r="AF52" s="326">
        <f t="shared" si="16"/>
        <v>0</v>
      </c>
    </row>
    <row r="53" spans="1:32" ht="21.75" customHeight="1">
      <c r="A53" s="147"/>
      <c r="B53" s="294">
        <v>106020</v>
      </c>
      <c r="C53" s="332"/>
      <c r="D53" s="294" t="s">
        <v>400</v>
      </c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26">
        <f t="shared" si="15"/>
        <v>0</v>
      </c>
      <c r="AF53" s="326">
        <f t="shared" si="16"/>
        <v>0</v>
      </c>
    </row>
    <row r="54" spans="1:32" ht="21.75" customHeight="1">
      <c r="A54" s="147"/>
      <c r="B54" s="325" t="s">
        <v>170</v>
      </c>
      <c r="C54" s="294">
        <v>889921</v>
      </c>
      <c r="D54" s="296" t="s">
        <v>63</v>
      </c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>
        <v>2540000</v>
      </c>
      <c r="P54" s="311">
        <v>2540000</v>
      </c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26">
        <f t="shared" si="15"/>
        <v>2540000</v>
      </c>
      <c r="AF54" s="326">
        <f t="shared" si="16"/>
        <v>2540000</v>
      </c>
    </row>
    <row r="55" spans="1:32" ht="21.75" customHeight="1">
      <c r="A55" s="147"/>
      <c r="B55" s="294">
        <v>107055</v>
      </c>
      <c r="C55" s="332"/>
      <c r="D55" s="294" t="s">
        <v>445</v>
      </c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26">
        <f t="shared" si="15"/>
        <v>0</v>
      </c>
      <c r="AF55" s="326">
        <f t="shared" si="16"/>
        <v>0</v>
      </c>
    </row>
    <row r="56" spans="1:32" ht="21.75" customHeight="1">
      <c r="A56" s="75"/>
      <c r="B56" s="325" t="s">
        <v>446</v>
      </c>
      <c r="C56" s="294">
        <v>889921</v>
      </c>
      <c r="D56" s="296" t="s">
        <v>447</v>
      </c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26">
        <f t="shared" si="15"/>
        <v>0</v>
      </c>
      <c r="AF56" s="326">
        <f t="shared" si="16"/>
        <v>0</v>
      </c>
    </row>
    <row r="57" spans="1:32" ht="21.75" customHeight="1">
      <c r="A57" s="122"/>
      <c r="B57" s="333"/>
      <c r="C57" s="336"/>
      <c r="D57" s="336" t="s">
        <v>171</v>
      </c>
      <c r="E57" s="319">
        <f>SUM(E48:E56)</f>
        <v>0</v>
      </c>
      <c r="F57" s="319">
        <f>SUM(F48:F56)</f>
        <v>0</v>
      </c>
      <c r="G57" s="319"/>
      <c r="H57" s="319"/>
      <c r="I57" s="319">
        <f aca="true" t="shared" si="17" ref="I57:AC57">SUM(I48:I56)</f>
        <v>0</v>
      </c>
      <c r="J57" s="319"/>
      <c r="K57" s="319">
        <f t="shared" si="17"/>
        <v>0</v>
      </c>
      <c r="L57" s="319">
        <f>SUM(L48:L56)</f>
        <v>0</v>
      </c>
      <c r="M57" s="319">
        <f t="shared" si="17"/>
        <v>0</v>
      </c>
      <c r="N57" s="319">
        <f>SUM(N48:N56)</f>
        <v>0</v>
      </c>
      <c r="O57" s="319">
        <f t="shared" si="17"/>
        <v>2540000</v>
      </c>
      <c r="P57" s="319">
        <f>SUM(P48:P56)</f>
        <v>2540000</v>
      </c>
      <c r="Q57" s="319">
        <f t="shared" si="17"/>
        <v>0</v>
      </c>
      <c r="R57" s="319">
        <f>SUM(R48:R56)</f>
        <v>0</v>
      </c>
      <c r="S57" s="319">
        <f t="shared" si="17"/>
        <v>0</v>
      </c>
      <c r="T57" s="319">
        <f>SUM(T48:T56)</f>
        <v>0</v>
      </c>
      <c r="U57" s="319">
        <f t="shared" si="17"/>
        <v>0</v>
      </c>
      <c r="V57" s="319">
        <f>SUM(V48:V56)</f>
        <v>0</v>
      </c>
      <c r="W57" s="319">
        <f t="shared" si="17"/>
        <v>0</v>
      </c>
      <c r="X57" s="319">
        <f>SUM(X48:X56)</f>
        <v>0</v>
      </c>
      <c r="Y57" s="319">
        <f t="shared" si="17"/>
        <v>0</v>
      </c>
      <c r="Z57" s="319">
        <f>SUM(Z48:Z56)</f>
        <v>0</v>
      </c>
      <c r="AA57" s="319">
        <f t="shared" si="17"/>
        <v>0</v>
      </c>
      <c r="AB57" s="319">
        <f>SUM(AB48:AB56)</f>
        <v>0</v>
      </c>
      <c r="AC57" s="319">
        <f t="shared" si="17"/>
        <v>0</v>
      </c>
      <c r="AD57" s="319">
        <f>SUM(AD48:AD56)</f>
        <v>0</v>
      </c>
      <c r="AE57" s="319">
        <f>SUM(AE48:AE56)</f>
        <v>2540000</v>
      </c>
      <c r="AF57" s="319">
        <f>SUM(AF48:AF56)</f>
        <v>2540000</v>
      </c>
    </row>
    <row r="58" spans="1:32" ht="21.75" customHeight="1">
      <c r="A58" s="122"/>
      <c r="B58" s="333" t="s">
        <v>369</v>
      </c>
      <c r="C58" s="336"/>
      <c r="D58" s="336" t="s">
        <v>370</v>
      </c>
      <c r="E58" s="319"/>
      <c r="F58" s="319"/>
      <c r="G58" s="319"/>
      <c r="H58" s="319"/>
      <c r="I58" s="319"/>
      <c r="J58" s="319"/>
      <c r="K58" s="319"/>
      <c r="L58" s="319"/>
      <c r="M58" s="340">
        <v>13300000</v>
      </c>
      <c r="N58" s="340">
        <v>13300000</v>
      </c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>
        <f>SUM(E58,I58,K58,M58,O58,Q58,S58,U58,W58,Y58,AA58,AC58)</f>
        <v>13300000</v>
      </c>
      <c r="AF58" s="319">
        <f>SUM(F58,J58,L58,N58,P58,R58,T58,V58,X58,Z58,AB58,AD58)</f>
        <v>13300000</v>
      </c>
    </row>
    <row r="59" spans="1:32" s="157" customFormat="1" ht="21.75" customHeight="1">
      <c r="A59" s="324"/>
      <c r="B59" s="405"/>
      <c r="C59" s="406"/>
      <c r="D59" s="407" t="s">
        <v>75</v>
      </c>
      <c r="E59" s="408">
        <f>SUM(E11,E17,E21,E28,E35,E40,E57,E46,E58)</f>
        <v>40123348</v>
      </c>
      <c r="F59" s="408">
        <f>SUM(F11,F17,F21,F28,F35,F40,F57,F46,F58)</f>
        <v>40578513</v>
      </c>
      <c r="G59" s="408">
        <f>SUM(G11,G17,G21,G28,G35,G40,G57,G46,G58)</f>
        <v>0</v>
      </c>
      <c r="H59" s="408">
        <f>SUM(H11,H17,H21,H28,H35,H40,H57,H46,H58)</f>
        <v>1529736</v>
      </c>
      <c r="I59" s="408">
        <f aca="true" t="shared" si="18" ref="I59:AC59">SUM(I11,I17,I21,I28,I35,I40,I57,I46,I58)</f>
        <v>3289879</v>
      </c>
      <c r="J59" s="408">
        <f t="shared" si="18"/>
        <v>7193715</v>
      </c>
      <c r="K59" s="408">
        <f t="shared" si="18"/>
        <v>43284493</v>
      </c>
      <c r="L59" s="408">
        <f>SUM(L11,L17,L21,L28,L35,L40,L57,L46,L58)</f>
        <v>43284493</v>
      </c>
      <c r="M59" s="408">
        <f t="shared" si="18"/>
        <v>13300000</v>
      </c>
      <c r="N59" s="408">
        <f>SUM(N11,N17,N21,N28,N35,N40,N57,N46,N58)</f>
        <v>13300000</v>
      </c>
      <c r="O59" s="408">
        <f t="shared" si="18"/>
        <v>3301600</v>
      </c>
      <c r="P59" s="408">
        <f>SUM(P11,P17,P21,P28,P35,P40,P57,P46,P58)</f>
        <v>3301600</v>
      </c>
      <c r="Q59" s="408">
        <f t="shared" si="18"/>
        <v>0</v>
      </c>
      <c r="R59" s="408">
        <f>SUM(R11,R17,R21,R28,R35,R40,R57,R46,R58)</f>
        <v>0</v>
      </c>
      <c r="S59" s="408">
        <f t="shared" si="18"/>
        <v>0</v>
      </c>
      <c r="T59" s="408">
        <f>SUM(T11,T17,T21,T28,T35,T40,T57,T46,T58)</f>
        <v>0</v>
      </c>
      <c r="U59" s="408">
        <f t="shared" si="18"/>
        <v>0</v>
      </c>
      <c r="V59" s="408">
        <f>SUM(V11,V17,V21,V28,V35,V40,V57,V46,V58)</f>
        <v>0</v>
      </c>
      <c r="W59" s="408">
        <f t="shared" si="18"/>
        <v>0</v>
      </c>
      <c r="X59" s="408">
        <f>SUM(X11,X17,X21,X28,X35,X40,X57,X46,X58)</f>
        <v>0</v>
      </c>
      <c r="Y59" s="408">
        <f t="shared" si="18"/>
        <v>0</v>
      </c>
      <c r="Z59" s="408">
        <f>SUM(Z11,Z17,Z21,Z28,Z35,Z40,Z57,Z46,Z58)</f>
        <v>0</v>
      </c>
      <c r="AA59" s="408">
        <f t="shared" si="18"/>
        <v>60413118</v>
      </c>
      <c r="AB59" s="408">
        <f>SUM(AB11,AB17,AB21,AB28,AB35,AB40,AB57,AB46,AB58)</f>
        <v>60413118</v>
      </c>
      <c r="AC59" s="408">
        <f t="shared" si="18"/>
        <v>0</v>
      </c>
      <c r="AD59" s="408">
        <f>SUM(AD11,AD17,AD21,AD28,AD35,AD40,AD57,AD46,AD58)</f>
        <v>0</v>
      </c>
      <c r="AE59" s="408">
        <f>SUM(AE11,AE17,AE21,AE28,AE35,AE40,AE57,AE46,AE58)</f>
        <v>163712438</v>
      </c>
      <c r="AF59" s="408">
        <f>SUM(AF11,AF17,AF21,AF28,AF35,AF40,AF57,AF46,AF58)</f>
        <v>169601175</v>
      </c>
    </row>
    <row r="60" spans="1:32" s="157" customFormat="1" ht="21.75" customHeight="1">
      <c r="A60" s="324"/>
      <c r="B60" s="405" t="s">
        <v>174</v>
      </c>
      <c r="C60" s="406"/>
      <c r="D60" s="438" t="s">
        <v>523</v>
      </c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>
        <f aca="true" t="shared" si="19" ref="AE60:AF63">SUM(E60,I60,K60,M60,O60,Q60,S60,U60,W60,Y60,AA60,AC60)</f>
        <v>0</v>
      </c>
      <c r="AF60" s="408">
        <f t="shared" si="19"/>
        <v>0</v>
      </c>
    </row>
    <row r="61" spans="1:32" s="157" customFormat="1" ht="21.75" customHeight="1">
      <c r="A61" s="324"/>
      <c r="B61" s="405" t="s">
        <v>527</v>
      </c>
      <c r="C61" s="406"/>
      <c r="D61" s="438" t="s">
        <v>524</v>
      </c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>
        <f t="shared" si="19"/>
        <v>0</v>
      </c>
      <c r="AF61" s="408">
        <f t="shared" si="19"/>
        <v>0</v>
      </c>
    </row>
    <row r="62" spans="1:32" s="157" customFormat="1" ht="21.75" customHeight="1">
      <c r="A62" s="324"/>
      <c r="B62" s="405" t="s">
        <v>530</v>
      </c>
      <c r="C62" s="406"/>
      <c r="D62" s="438" t="s">
        <v>525</v>
      </c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>
        <f t="shared" si="19"/>
        <v>0</v>
      </c>
      <c r="AF62" s="408">
        <f t="shared" si="19"/>
        <v>0</v>
      </c>
    </row>
    <row r="63" spans="1:32" s="157" customFormat="1" ht="21.75" customHeight="1">
      <c r="A63" s="324"/>
      <c r="B63" s="405" t="s">
        <v>529</v>
      </c>
      <c r="C63" s="406"/>
      <c r="D63" s="438" t="s">
        <v>528</v>
      </c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>
        <v>19716750</v>
      </c>
      <c r="P63" s="408">
        <v>19716750</v>
      </c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>
        <f t="shared" si="19"/>
        <v>19716750</v>
      </c>
      <c r="AF63" s="408">
        <f t="shared" si="19"/>
        <v>19716750</v>
      </c>
    </row>
    <row r="64" spans="1:32" s="157" customFormat="1" ht="21.75" customHeight="1">
      <c r="A64" s="324"/>
      <c r="B64" s="329" t="s">
        <v>172</v>
      </c>
      <c r="C64" s="294"/>
      <c r="D64" s="438" t="s">
        <v>184</v>
      </c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>
        <v>0</v>
      </c>
      <c r="AB64" s="408">
        <v>2037736</v>
      </c>
      <c r="AC64" s="408"/>
      <c r="AD64" s="408"/>
      <c r="AE64" s="408"/>
      <c r="AF64" s="408"/>
    </row>
    <row r="65" spans="1:32" s="157" customFormat="1" ht="21.75" customHeight="1">
      <c r="A65" s="324"/>
      <c r="B65" s="405"/>
      <c r="C65" s="406"/>
      <c r="D65" s="407" t="s">
        <v>531</v>
      </c>
      <c r="E65" s="408">
        <f>SUM(E60,E61,E62,E63)</f>
        <v>0</v>
      </c>
      <c r="F65" s="408">
        <f>SUM(F60,F61,F62,F63)</f>
        <v>0</v>
      </c>
      <c r="G65" s="408">
        <f>SUM(G60,G61,G62,G63)</f>
        <v>0</v>
      </c>
      <c r="H65" s="408">
        <f>SUM(H60,H61,H62,H63)</f>
        <v>0</v>
      </c>
      <c r="I65" s="408">
        <f aca="true" t="shared" si="20" ref="I65:AC65">SUM(I60,I61,I62,I63)</f>
        <v>0</v>
      </c>
      <c r="J65" s="408">
        <f t="shared" si="20"/>
        <v>0</v>
      </c>
      <c r="K65" s="408">
        <f t="shared" si="20"/>
        <v>0</v>
      </c>
      <c r="L65" s="408">
        <f>SUM(L60,L61,L62,L63)</f>
        <v>0</v>
      </c>
      <c r="M65" s="408">
        <f t="shared" si="20"/>
        <v>0</v>
      </c>
      <c r="N65" s="408">
        <f>SUM(N60,N61,N62,N63)</f>
        <v>0</v>
      </c>
      <c r="O65" s="408">
        <f t="shared" si="20"/>
        <v>19716750</v>
      </c>
      <c r="P65" s="408">
        <f>SUM(P60,P61,P62,P63)</f>
        <v>19716750</v>
      </c>
      <c r="Q65" s="408">
        <f t="shared" si="20"/>
        <v>0</v>
      </c>
      <c r="R65" s="408">
        <f>SUM(R60,R61,R62,R63)</f>
        <v>0</v>
      </c>
      <c r="S65" s="408">
        <f t="shared" si="20"/>
        <v>0</v>
      </c>
      <c r="T65" s="408">
        <f>SUM(T60,T61,T62,T63)</f>
        <v>0</v>
      </c>
      <c r="U65" s="408">
        <f t="shared" si="20"/>
        <v>0</v>
      </c>
      <c r="V65" s="408">
        <f>SUM(V60,V61,V62,V63)</f>
        <v>0</v>
      </c>
      <c r="W65" s="408">
        <f t="shared" si="20"/>
        <v>0</v>
      </c>
      <c r="X65" s="408">
        <f>SUM(X60,X61,X62,X63)</f>
        <v>0</v>
      </c>
      <c r="Y65" s="408">
        <f t="shared" si="20"/>
        <v>0</v>
      </c>
      <c r="Z65" s="408">
        <f>SUM(Z60,Z61,Z62,Z63)</f>
        <v>0</v>
      </c>
      <c r="AA65" s="408">
        <f t="shared" si="20"/>
        <v>0</v>
      </c>
      <c r="AB65" s="408">
        <f>SUM(AB60,AB61,AB62,AB63,AB64)</f>
        <v>2037736</v>
      </c>
      <c r="AC65" s="408">
        <f t="shared" si="20"/>
        <v>0</v>
      </c>
      <c r="AD65" s="408">
        <f>SUM(AD60,AD61,AD62,AD63)</f>
        <v>0</v>
      </c>
      <c r="AE65" s="408">
        <f>SUM(AE60:AE63)</f>
        <v>19716750</v>
      </c>
      <c r="AF65" s="408">
        <f>SUM(AF60:AF63)</f>
        <v>19716750</v>
      </c>
    </row>
    <row r="66" spans="1:32" ht="21.75" customHeight="1">
      <c r="A66" s="96"/>
      <c r="B66" s="341"/>
      <c r="C66" s="336"/>
      <c r="D66" s="342" t="s">
        <v>30</v>
      </c>
      <c r="E66" s="343">
        <f>SUM(E59+E65)</f>
        <v>40123348</v>
      </c>
      <c r="F66" s="343">
        <f>SUM(F59+F65)</f>
        <v>40578513</v>
      </c>
      <c r="G66" s="343">
        <f>SUM(G59+G65)</f>
        <v>0</v>
      </c>
      <c r="H66" s="343">
        <f>SUM(H59+H65)</f>
        <v>1529736</v>
      </c>
      <c r="I66" s="343">
        <f aca="true" t="shared" si="21" ref="I66:AC66">SUM(I59+I65)</f>
        <v>3289879</v>
      </c>
      <c r="J66" s="343">
        <f t="shared" si="21"/>
        <v>7193715</v>
      </c>
      <c r="K66" s="343">
        <f t="shared" si="21"/>
        <v>43284493</v>
      </c>
      <c r="L66" s="343">
        <f>SUM(L59+L65)</f>
        <v>43284493</v>
      </c>
      <c r="M66" s="343">
        <f t="shared" si="21"/>
        <v>13300000</v>
      </c>
      <c r="N66" s="343">
        <f>SUM(N59+N65)</f>
        <v>13300000</v>
      </c>
      <c r="O66" s="343">
        <f t="shared" si="21"/>
        <v>23018350</v>
      </c>
      <c r="P66" s="343">
        <f>SUM(P59+P65)</f>
        <v>23018350</v>
      </c>
      <c r="Q66" s="343">
        <f t="shared" si="21"/>
        <v>0</v>
      </c>
      <c r="R66" s="343">
        <f>SUM(R59+R65)</f>
        <v>0</v>
      </c>
      <c r="S66" s="343">
        <f t="shared" si="21"/>
        <v>0</v>
      </c>
      <c r="T66" s="343">
        <f>SUM(T59+T65)</f>
        <v>0</v>
      </c>
      <c r="U66" s="343">
        <f t="shared" si="21"/>
        <v>0</v>
      </c>
      <c r="V66" s="343">
        <f>SUM(V59+V65)</f>
        <v>0</v>
      </c>
      <c r="W66" s="343">
        <f t="shared" si="21"/>
        <v>0</v>
      </c>
      <c r="X66" s="343">
        <f>SUM(X59+X65)</f>
        <v>0</v>
      </c>
      <c r="Y66" s="343">
        <f t="shared" si="21"/>
        <v>0</v>
      </c>
      <c r="Z66" s="343">
        <f>SUM(Z59+Z65)</f>
        <v>0</v>
      </c>
      <c r="AA66" s="343">
        <f t="shared" si="21"/>
        <v>60413118</v>
      </c>
      <c r="AB66" s="343">
        <f>SUM(AB59+AB65)</f>
        <v>62450854</v>
      </c>
      <c r="AC66" s="343">
        <f t="shared" si="21"/>
        <v>0</v>
      </c>
      <c r="AD66" s="343">
        <f>SUM(AD59+AD65)</f>
        <v>0</v>
      </c>
      <c r="AE66" s="343">
        <f>SUM(E66,I66,K66,M66,O66,Q66,S66,U66,W66,Y66,AA66,AC66)</f>
        <v>183429188</v>
      </c>
      <c r="AF66" s="343">
        <f>SUM(F66,J66,L66,N66,P66,R66,T66,V66,X66,Z66,AB66,AD66,H66)</f>
        <v>191355661</v>
      </c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21">
    <mergeCell ref="AC1:AD2"/>
    <mergeCell ref="AE1:AF2"/>
    <mergeCell ref="S2:T2"/>
    <mergeCell ref="U2:V2"/>
    <mergeCell ref="W2:X2"/>
    <mergeCell ref="W1:Z1"/>
    <mergeCell ref="Y2:Z2"/>
    <mergeCell ref="A1:A2"/>
    <mergeCell ref="B1:B2"/>
    <mergeCell ref="C1:C2"/>
    <mergeCell ref="D1:D2"/>
    <mergeCell ref="E2:F2"/>
    <mergeCell ref="G2:H2"/>
    <mergeCell ref="I2:J2"/>
    <mergeCell ref="AA1:AB2"/>
    <mergeCell ref="O1:P2"/>
    <mergeCell ref="Q1:R2"/>
    <mergeCell ref="E1:I1"/>
    <mergeCell ref="S1:U1"/>
    <mergeCell ref="K1:L2"/>
    <mergeCell ref="M1:N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9" r:id="rId1"/>
  <headerFooter>
    <oddHeader>&amp;C&amp;"Arial CE,Félkövér" 9/2018. (XI.07.) számú költségvetési rendelethez
ZALASZABAR KÖZSÉG ÖNKORMÁNYZATA
2018. ÉVI BEVÉTELI ELŐIRÁNYZATAI 
&amp;"Arial CE,Normál" 7&amp;R&amp;A
&amp;P.oldal
Ft-ban
</oddHeader>
  </headerFooter>
  <colBreaks count="1" manualBreakCount="1">
    <brk id="3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Y76"/>
  <sheetViews>
    <sheetView view="pageLayout" zoomScaleNormal="70" zoomScaleSheetLayoutView="65" workbookViewId="0" topLeftCell="A1">
      <selection activeCell="V50" sqref="V50"/>
    </sheetView>
  </sheetViews>
  <sheetFormatPr defaultColWidth="9.00390625" defaultRowHeight="12.75"/>
  <cols>
    <col min="1" max="1" width="15.125" style="0" customWidth="1"/>
    <col min="2" max="2" width="74.875" style="0" customWidth="1"/>
    <col min="3" max="3" width="6.875" style="282" customWidth="1"/>
    <col min="4" max="4" width="10.625" style="282" bestFit="1" customWidth="1"/>
    <col min="5" max="6" width="16.25390625" style="0" customWidth="1"/>
    <col min="7" max="8" width="15.00390625" style="0" customWidth="1"/>
    <col min="9" max="10" width="17.75390625" style="0" customWidth="1"/>
    <col min="11" max="11" width="16.875" style="0" bestFit="1" customWidth="1"/>
    <col min="12" max="12" width="16.875" style="0" customWidth="1"/>
    <col min="13" max="14" width="12.75390625" style="0" customWidth="1"/>
    <col min="15" max="16" width="15.75390625" style="0" customWidth="1"/>
    <col min="17" max="20" width="16.125" style="0" customWidth="1"/>
    <col min="21" max="22" width="14.00390625" style="0" customWidth="1"/>
    <col min="23" max="24" width="13.25390625" style="0" customWidth="1"/>
    <col min="25" max="25" width="14.75390625" style="0" bestFit="1" customWidth="1"/>
    <col min="26" max="26" width="14.75390625" style="0" customWidth="1"/>
    <col min="27" max="28" width="16.875" style="0" customWidth="1"/>
    <col min="29" max="30" width="16.125" style="0" customWidth="1"/>
    <col min="31" max="32" width="15.375" style="0" customWidth="1"/>
    <col min="33" max="34" width="15.00390625" style="0" customWidth="1"/>
    <col min="35" max="38" width="18.875" style="0" customWidth="1"/>
    <col min="39" max="39" width="18.125" style="0" customWidth="1"/>
    <col min="40" max="40" width="6.125" style="0" customWidth="1"/>
    <col min="41" max="41" width="6.75390625" style="0" customWidth="1"/>
    <col min="42" max="42" width="45.125" style="0" customWidth="1"/>
    <col min="43" max="43" width="10.75390625" style="0" customWidth="1"/>
    <col min="44" max="44" width="12.875" style="0" customWidth="1"/>
    <col min="45" max="48" width="10.75390625" style="0" customWidth="1"/>
    <col min="49" max="51" width="12.625" style="0" customWidth="1"/>
    <col min="52" max="53" width="6.875" style="0" customWidth="1"/>
    <col min="54" max="54" width="8.625" style="0" customWidth="1"/>
  </cols>
  <sheetData>
    <row r="1" spans="1:54" ht="60" customHeight="1">
      <c r="A1" s="603" t="s">
        <v>117</v>
      </c>
      <c r="B1" s="605" t="s">
        <v>10</v>
      </c>
      <c r="C1" s="280" t="s">
        <v>402</v>
      </c>
      <c r="D1" s="603" t="s">
        <v>435</v>
      </c>
      <c r="E1" s="595" t="s">
        <v>372</v>
      </c>
      <c r="F1" s="596"/>
      <c r="G1" s="595" t="s">
        <v>373</v>
      </c>
      <c r="H1" s="596"/>
      <c r="I1" s="595" t="s">
        <v>182</v>
      </c>
      <c r="J1" s="596"/>
      <c r="K1" s="520" t="s">
        <v>183</v>
      </c>
      <c r="L1" s="522"/>
      <c r="M1" s="595" t="s">
        <v>374</v>
      </c>
      <c r="N1" s="602"/>
      <c r="O1" s="602"/>
      <c r="P1" s="602"/>
      <c r="Q1" s="602"/>
      <c r="R1" s="602"/>
      <c r="S1" s="602"/>
      <c r="T1" s="602"/>
      <c r="U1" s="602"/>
      <c r="V1" s="526"/>
      <c r="W1" s="595" t="s">
        <v>379</v>
      </c>
      <c r="X1" s="596"/>
      <c r="Y1" s="595" t="s">
        <v>380</v>
      </c>
      <c r="Z1" s="596"/>
      <c r="AA1" s="599" t="s">
        <v>385</v>
      </c>
      <c r="AB1" s="600"/>
      <c r="AC1" s="600"/>
      <c r="AD1" s="600"/>
      <c r="AE1" s="600"/>
      <c r="AF1" s="600"/>
      <c r="AG1" s="600"/>
      <c r="AH1" s="601"/>
      <c r="AI1" s="595" t="s">
        <v>532</v>
      </c>
      <c r="AJ1" s="596"/>
      <c r="AK1" s="595" t="s">
        <v>79</v>
      </c>
      <c r="AL1" s="596"/>
      <c r="AM1" s="530"/>
      <c r="AN1" s="79"/>
      <c r="AO1" s="79"/>
      <c r="AP1" s="79"/>
      <c r="AQ1" s="594"/>
      <c r="AR1" s="594"/>
      <c r="AS1" s="594"/>
      <c r="AT1" s="594"/>
      <c r="AU1" s="594"/>
      <c r="AV1" s="594"/>
      <c r="AW1" s="594"/>
      <c r="AX1" s="594"/>
      <c r="AY1" s="594"/>
      <c r="AZ1" s="594"/>
      <c r="BA1" s="594"/>
      <c r="BB1" s="594"/>
    </row>
    <row r="2" spans="1:54" ht="49.5" customHeight="1">
      <c r="A2" s="604"/>
      <c r="B2" s="606"/>
      <c r="C2" s="280" t="s">
        <v>403</v>
      </c>
      <c r="D2" s="604"/>
      <c r="E2" s="597"/>
      <c r="F2" s="598"/>
      <c r="G2" s="597"/>
      <c r="H2" s="598"/>
      <c r="I2" s="597"/>
      <c r="J2" s="598"/>
      <c r="K2" s="521"/>
      <c r="L2" s="523"/>
      <c r="M2" s="599" t="s">
        <v>375</v>
      </c>
      <c r="N2" s="601"/>
      <c r="O2" s="607" t="s">
        <v>376</v>
      </c>
      <c r="P2" s="608"/>
      <c r="Q2" s="607" t="s">
        <v>377</v>
      </c>
      <c r="R2" s="608"/>
      <c r="S2" s="607" t="s">
        <v>378</v>
      </c>
      <c r="T2" s="608"/>
      <c r="U2" s="609" t="s">
        <v>386</v>
      </c>
      <c r="V2" s="609"/>
      <c r="W2" s="597"/>
      <c r="X2" s="598"/>
      <c r="Y2" s="597"/>
      <c r="Z2" s="598"/>
      <c r="AA2" s="610" t="s">
        <v>381</v>
      </c>
      <c r="AB2" s="611"/>
      <c r="AC2" s="610" t="s">
        <v>382</v>
      </c>
      <c r="AD2" s="611"/>
      <c r="AE2" s="610" t="s">
        <v>383</v>
      </c>
      <c r="AF2" s="611"/>
      <c r="AG2" s="610" t="s">
        <v>384</v>
      </c>
      <c r="AH2" s="611"/>
      <c r="AI2" s="597"/>
      <c r="AJ2" s="598"/>
      <c r="AK2" s="597"/>
      <c r="AL2" s="598"/>
      <c r="AM2" s="531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</row>
    <row r="3" spans="1:53" ht="49.5" customHeight="1">
      <c r="A3" s="489"/>
      <c r="B3" s="490"/>
      <c r="C3" s="280"/>
      <c r="D3" s="489"/>
      <c r="E3" s="489" t="s">
        <v>607</v>
      </c>
      <c r="F3" s="489" t="s">
        <v>608</v>
      </c>
      <c r="G3" s="489" t="s">
        <v>607</v>
      </c>
      <c r="H3" s="489" t="s">
        <v>608</v>
      </c>
      <c r="I3" s="489" t="s">
        <v>607</v>
      </c>
      <c r="J3" s="489" t="s">
        <v>608</v>
      </c>
      <c r="K3" s="489" t="s">
        <v>607</v>
      </c>
      <c r="L3" s="489" t="s">
        <v>608</v>
      </c>
      <c r="M3" s="489" t="s">
        <v>607</v>
      </c>
      <c r="N3" s="489" t="s">
        <v>608</v>
      </c>
      <c r="O3" s="489" t="s">
        <v>607</v>
      </c>
      <c r="P3" s="489" t="s">
        <v>608</v>
      </c>
      <c r="Q3" s="489" t="s">
        <v>607</v>
      </c>
      <c r="R3" s="489" t="s">
        <v>608</v>
      </c>
      <c r="S3" s="489" t="s">
        <v>607</v>
      </c>
      <c r="T3" s="489" t="s">
        <v>608</v>
      </c>
      <c r="U3" s="489" t="s">
        <v>607</v>
      </c>
      <c r="V3" s="489" t="s">
        <v>608</v>
      </c>
      <c r="W3" s="489" t="s">
        <v>607</v>
      </c>
      <c r="X3" s="489" t="s">
        <v>608</v>
      </c>
      <c r="Y3" s="489" t="s">
        <v>607</v>
      </c>
      <c r="Z3" s="489" t="s">
        <v>608</v>
      </c>
      <c r="AA3" s="489" t="s">
        <v>607</v>
      </c>
      <c r="AB3" s="489" t="s">
        <v>608</v>
      </c>
      <c r="AC3" s="489" t="s">
        <v>607</v>
      </c>
      <c r="AD3" s="489" t="s">
        <v>608</v>
      </c>
      <c r="AE3" s="489" t="s">
        <v>607</v>
      </c>
      <c r="AF3" s="489" t="s">
        <v>608</v>
      </c>
      <c r="AG3" s="489" t="s">
        <v>607</v>
      </c>
      <c r="AH3" s="489" t="s">
        <v>608</v>
      </c>
      <c r="AI3" s="489" t="s">
        <v>607</v>
      </c>
      <c r="AJ3" s="489" t="s">
        <v>608</v>
      </c>
      <c r="AK3" s="489" t="s">
        <v>607</v>
      </c>
      <c r="AL3" s="489" t="s">
        <v>608</v>
      </c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</row>
    <row r="4" spans="1:53" ht="18" customHeight="1">
      <c r="A4" s="75"/>
      <c r="B4" s="114" t="s">
        <v>77</v>
      </c>
      <c r="C4" s="114"/>
      <c r="D4" s="114"/>
      <c r="E4" s="3"/>
      <c r="F4" s="3"/>
      <c r="G4" s="4"/>
      <c r="H4" s="4"/>
      <c r="I4" s="4"/>
      <c r="J4" s="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4"/>
      <c r="AL4" s="4"/>
      <c r="AM4" s="91"/>
      <c r="AN4" s="91"/>
      <c r="AO4" s="9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</row>
    <row r="5" spans="1:53" ht="18" customHeight="1">
      <c r="A5" s="115" t="s">
        <v>121</v>
      </c>
      <c r="B5" s="120" t="s">
        <v>122</v>
      </c>
      <c r="C5" s="120"/>
      <c r="D5" s="120"/>
      <c r="E5" s="309"/>
      <c r="F5" s="309"/>
      <c r="G5" s="295"/>
      <c r="H5" s="295"/>
      <c r="I5" s="295"/>
      <c r="J5" s="295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295"/>
      <c r="AL5" s="295"/>
      <c r="AM5" s="91"/>
      <c r="AN5" s="91"/>
      <c r="AO5" s="9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</row>
    <row r="6" spans="1:53" ht="19.5" customHeight="1">
      <c r="A6" s="143" t="s">
        <v>123</v>
      </c>
      <c r="B6" s="294" t="s">
        <v>124</v>
      </c>
      <c r="C6" s="294" t="s">
        <v>269</v>
      </c>
      <c r="D6" s="294">
        <v>1</v>
      </c>
      <c r="E6" s="311">
        <v>2473440</v>
      </c>
      <c r="F6" s="311">
        <f>2473440+240000</f>
        <v>2713440</v>
      </c>
      <c r="G6" s="311">
        <v>482321</v>
      </c>
      <c r="H6" s="311">
        <v>482321</v>
      </c>
      <c r="I6" s="311">
        <v>3711810</v>
      </c>
      <c r="J6" s="311">
        <v>3711810</v>
      </c>
      <c r="K6" s="311"/>
      <c r="L6" s="311"/>
      <c r="M6" s="311"/>
      <c r="N6" s="311"/>
      <c r="O6" s="311">
        <v>1540180</v>
      </c>
      <c r="P6" s="311">
        <v>1540180</v>
      </c>
      <c r="Q6" s="311"/>
      <c r="R6" s="311"/>
      <c r="S6" s="311">
        <v>100000</v>
      </c>
      <c r="T6" s="311">
        <v>100000</v>
      </c>
      <c r="U6" s="311">
        <v>1000000</v>
      </c>
      <c r="V6" s="311">
        <f>1000000-240000</f>
        <v>760000</v>
      </c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>
        <f aca="true" t="shared" si="0" ref="AK6:AL11">SUM(E6,G6,I6,K6,M6,O6,Q6,S6,U6,W6,Y6,AA6,AC6,AE6,AG6,AI6)</f>
        <v>9307751</v>
      </c>
      <c r="AL6" s="311">
        <f t="shared" si="0"/>
        <v>9307751</v>
      </c>
      <c r="AM6" s="80"/>
      <c r="AN6" s="80"/>
      <c r="AO6" s="81"/>
      <c r="AP6" s="82"/>
      <c r="AQ6" s="82"/>
      <c r="AR6" s="82"/>
      <c r="AS6" s="83"/>
      <c r="AT6" s="83"/>
      <c r="AU6" s="83"/>
      <c r="AV6" s="83"/>
      <c r="AW6" s="83"/>
      <c r="AX6" s="83"/>
      <c r="AY6" s="83"/>
      <c r="AZ6" s="83"/>
      <c r="BA6" s="83"/>
    </row>
    <row r="7" spans="1:53" ht="19.5" customHeight="1">
      <c r="A7" s="144" t="s">
        <v>404</v>
      </c>
      <c r="B7" s="295" t="s">
        <v>387</v>
      </c>
      <c r="C7" s="295" t="s">
        <v>269</v>
      </c>
      <c r="D7" s="295"/>
      <c r="E7" s="311"/>
      <c r="F7" s="311"/>
      <c r="G7" s="311"/>
      <c r="H7" s="311"/>
      <c r="I7" s="311">
        <v>70000</v>
      </c>
      <c r="J7" s="311">
        <v>70000</v>
      </c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>
        <f t="shared" si="0"/>
        <v>70000</v>
      </c>
      <c r="AL7" s="311">
        <f t="shared" si="0"/>
        <v>70000</v>
      </c>
      <c r="AM7" s="89"/>
      <c r="AN7" s="89"/>
      <c r="AO7" s="80"/>
      <c r="AP7" s="82"/>
      <c r="AQ7" s="82"/>
      <c r="AR7" s="84"/>
      <c r="AS7" s="83"/>
      <c r="AT7" s="83"/>
      <c r="AU7" s="84"/>
      <c r="AV7" s="83"/>
      <c r="AW7" s="85"/>
      <c r="AX7" s="84"/>
      <c r="AY7" s="83"/>
      <c r="AZ7" s="83"/>
      <c r="BA7" s="84"/>
    </row>
    <row r="8" spans="1:53" ht="19.5" customHeight="1">
      <c r="A8" s="288" t="s">
        <v>125</v>
      </c>
      <c r="B8" s="299" t="s">
        <v>388</v>
      </c>
      <c r="C8" s="295" t="s">
        <v>269</v>
      </c>
      <c r="D8" s="295"/>
      <c r="E8" s="311"/>
      <c r="F8" s="311"/>
      <c r="G8" s="311"/>
      <c r="H8" s="311"/>
      <c r="I8" s="311">
        <v>647700</v>
      </c>
      <c r="J8" s="311">
        <v>647700</v>
      </c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>
        <f t="shared" si="0"/>
        <v>647700</v>
      </c>
      <c r="AL8" s="311">
        <f t="shared" si="0"/>
        <v>647700</v>
      </c>
      <c r="AM8" s="80"/>
      <c r="AN8" s="80"/>
      <c r="AO8" s="78"/>
      <c r="AP8" s="86"/>
      <c r="AQ8" s="86"/>
      <c r="AR8" s="84"/>
      <c r="AS8" s="86"/>
      <c r="AT8" s="86"/>
      <c r="AU8" s="84"/>
      <c r="AV8" s="87"/>
      <c r="AW8" s="87"/>
      <c r="AX8" s="88"/>
      <c r="AY8" s="93"/>
      <c r="AZ8" s="93"/>
      <c r="BA8" s="84"/>
    </row>
    <row r="9" spans="1:53" ht="19.5" customHeight="1">
      <c r="A9" s="146" t="s">
        <v>126</v>
      </c>
      <c r="B9" s="313" t="s">
        <v>389</v>
      </c>
      <c r="C9" s="296" t="s">
        <v>269</v>
      </c>
      <c r="D9" s="296"/>
      <c r="E9" s="311"/>
      <c r="F9" s="311"/>
      <c r="G9" s="311"/>
      <c r="H9" s="311"/>
      <c r="I9" s="311">
        <v>1368100</v>
      </c>
      <c r="J9" s="311">
        <f>1368100+7692752+614350</f>
        <v>9675202</v>
      </c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>
        <v>8991004</v>
      </c>
      <c r="V9" s="311">
        <f>8991004-104790-13436-1057250</f>
        <v>7815528</v>
      </c>
      <c r="W9" s="311"/>
      <c r="X9" s="311">
        <f>13436+1231800+104790+1057250</f>
        <v>2407276</v>
      </c>
      <c r="Y9" s="311">
        <v>41803716</v>
      </c>
      <c r="Z9" s="311">
        <f>41803716-7692752-1231800-614350</f>
        <v>32264814</v>
      </c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>
        <f t="shared" si="0"/>
        <v>52162820</v>
      </c>
      <c r="AL9" s="311">
        <f t="shared" si="0"/>
        <v>52162820</v>
      </c>
      <c r="AM9" s="80"/>
      <c r="AN9" s="80"/>
      <c r="AO9" s="78"/>
      <c r="AP9" s="86"/>
      <c r="AQ9" s="86"/>
      <c r="AR9" s="84"/>
      <c r="AS9" s="86"/>
      <c r="AT9" s="86"/>
      <c r="AU9" s="84"/>
      <c r="AV9" s="87"/>
      <c r="AW9" s="87"/>
      <c r="AX9" s="88"/>
      <c r="AY9" s="93"/>
      <c r="AZ9" s="93"/>
      <c r="BA9" s="84"/>
    </row>
    <row r="10" spans="1:53" ht="19.5" customHeight="1">
      <c r="A10" s="146" t="s">
        <v>128</v>
      </c>
      <c r="B10" s="313" t="s">
        <v>468</v>
      </c>
      <c r="C10" s="296" t="s">
        <v>469</v>
      </c>
      <c r="D10" s="296"/>
      <c r="E10" s="311"/>
      <c r="F10" s="311"/>
      <c r="G10" s="311"/>
      <c r="H10" s="311"/>
      <c r="I10" s="311"/>
      <c r="J10" s="311"/>
      <c r="K10" s="311"/>
      <c r="L10" s="311"/>
      <c r="M10" s="311">
        <v>684900</v>
      </c>
      <c r="N10" s="311">
        <f>684900+12266</f>
        <v>697166</v>
      </c>
      <c r="O10" s="311"/>
      <c r="P10" s="311"/>
      <c r="Q10" s="311"/>
      <c r="R10" s="311"/>
      <c r="S10" s="311"/>
      <c r="T10" s="311"/>
      <c r="U10" s="311"/>
      <c r="V10" s="311">
        <v>-12266</v>
      </c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>
        <f t="shared" si="0"/>
        <v>684900</v>
      </c>
      <c r="AL10" s="311">
        <f t="shared" si="0"/>
        <v>684900</v>
      </c>
      <c r="AM10" s="80"/>
      <c r="AN10" s="80"/>
      <c r="AO10" s="78"/>
      <c r="AP10" s="86"/>
      <c r="AQ10" s="86"/>
      <c r="AR10" s="84"/>
      <c r="AS10" s="86"/>
      <c r="AT10" s="86"/>
      <c r="AU10" s="84"/>
      <c r="AV10" s="87"/>
      <c r="AW10" s="87"/>
      <c r="AX10" s="88"/>
      <c r="AY10" s="93"/>
      <c r="AZ10" s="93"/>
      <c r="BA10" s="84"/>
    </row>
    <row r="11" spans="1:53" s="156" customFormat="1" ht="19.5" customHeight="1">
      <c r="A11" s="223" t="s">
        <v>172</v>
      </c>
      <c r="B11" s="297" t="s">
        <v>184</v>
      </c>
      <c r="C11" s="297" t="s">
        <v>269</v>
      </c>
      <c r="D11" s="297"/>
      <c r="E11" s="314">
        <v>0</v>
      </c>
      <c r="F11" s="314">
        <v>0</v>
      </c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>
        <v>1529736</v>
      </c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532">
        <v>1411250</v>
      </c>
      <c r="AJ11" s="532">
        <f>2096150-684900</f>
        <v>1411250</v>
      </c>
      <c r="AK11" s="311">
        <f t="shared" si="0"/>
        <v>1411250</v>
      </c>
      <c r="AL11" s="311">
        <f t="shared" si="0"/>
        <v>2940986</v>
      </c>
      <c r="AM11" s="224"/>
      <c r="AN11" s="150"/>
      <c r="AO11" s="225"/>
      <c r="AP11" s="151"/>
      <c r="AQ11" s="151"/>
      <c r="AR11" s="151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:53" ht="19.5" customHeight="1">
      <c r="A12" s="290"/>
      <c r="B12" s="298" t="s">
        <v>129</v>
      </c>
      <c r="C12" s="298"/>
      <c r="D12" s="315">
        <f aca="true" t="shared" si="1" ref="D12:AI12">SUM(D6:D11)</f>
        <v>1</v>
      </c>
      <c r="E12" s="315">
        <f t="shared" si="1"/>
        <v>2473440</v>
      </c>
      <c r="F12" s="315">
        <f>SUM(F6:F11)</f>
        <v>2713440</v>
      </c>
      <c r="G12" s="315">
        <f t="shared" si="1"/>
        <v>482321</v>
      </c>
      <c r="H12" s="315">
        <f>SUM(H6:H11)</f>
        <v>482321</v>
      </c>
      <c r="I12" s="315">
        <f t="shared" si="1"/>
        <v>5797610</v>
      </c>
      <c r="J12" s="315">
        <f>SUM(J6:J11)</f>
        <v>14104712</v>
      </c>
      <c r="K12" s="315">
        <f t="shared" si="1"/>
        <v>0</v>
      </c>
      <c r="L12" s="315">
        <f>SUM(L6:L11)</f>
        <v>0</v>
      </c>
      <c r="M12" s="315">
        <f t="shared" si="1"/>
        <v>684900</v>
      </c>
      <c r="N12" s="315">
        <f>SUM(N6:N11)</f>
        <v>697166</v>
      </c>
      <c r="O12" s="315">
        <f t="shared" si="1"/>
        <v>1540180</v>
      </c>
      <c r="P12" s="315">
        <f>SUM(P6:P11)</f>
        <v>1540180</v>
      </c>
      <c r="Q12" s="315">
        <f t="shared" si="1"/>
        <v>0</v>
      </c>
      <c r="R12" s="315">
        <f>SUM(R6:R11)</f>
        <v>0</v>
      </c>
      <c r="S12" s="315">
        <f t="shared" si="1"/>
        <v>100000</v>
      </c>
      <c r="T12" s="315">
        <f>SUM(T6:T11)</f>
        <v>100000</v>
      </c>
      <c r="U12" s="315">
        <f t="shared" si="1"/>
        <v>9991004</v>
      </c>
      <c r="V12" s="315">
        <f>SUM(V6:V11)</f>
        <v>10092998</v>
      </c>
      <c r="W12" s="315">
        <f t="shared" si="1"/>
        <v>0</v>
      </c>
      <c r="X12" s="315">
        <f>SUM(X6:X11)</f>
        <v>2407276</v>
      </c>
      <c r="Y12" s="315">
        <f t="shared" si="1"/>
        <v>41803716</v>
      </c>
      <c r="Z12" s="315">
        <f>SUM(Z6:Z11)</f>
        <v>32264814</v>
      </c>
      <c r="AA12" s="315">
        <f t="shared" si="1"/>
        <v>0</v>
      </c>
      <c r="AB12" s="315">
        <f>SUM(AB6:AB11)</f>
        <v>0</v>
      </c>
      <c r="AC12" s="315">
        <f t="shared" si="1"/>
        <v>0</v>
      </c>
      <c r="AD12" s="315">
        <f>SUM(AD6:AD11)</f>
        <v>0</v>
      </c>
      <c r="AE12" s="315">
        <f t="shared" si="1"/>
        <v>0</v>
      </c>
      <c r="AF12" s="315">
        <f>SUM(AF6:AF11)</f>
        <v>0</v>
      </c>
      <c r="AG12" s="315">
        <f t="shared" si="1"/>
        <v>0</v>
      </c>
      <c r="AH12" s="315">
        <f>SUM(AH6:AH11)</f>
        <v>0</v>
      </c>
      <c r="AI12" s="315">
        <f t="shared" si="1"/>
        <v>1411250</v>
      </c>
      <c r="AJ12" s="315">
        <f>SUM(AJ6:AJ11)</f>
        <v>1411250</v>
      </c>
      <c r="AK12" s="315">
        <f>SUM(AK6:AK11)</f>
        <v>64284421</v>
      </c>
      <c r="AL12" s="315">
        <f>SUM(AL6:AL11)</f>
        <v>65814157</v>
      </c>
      <c r="AM12" s="80"/>
      <c r="AN12" s="80"/>
      <c r="AO12" s="78"/>
      <c r="AP12" s="86"/>
      <c r="AQ12" s="86"/>
      <c r="AR12" s="84"/>
      <c r="AS12" s="86"/>
      <c r="AT12" s="86"/>
      <c r="AU12" s="84"/>
      <c r="AV12" s="87"/>
      <c r="AW12" s="87"/>
      <c r="AX12" s="88"/>
      <c r="AY12" s="93"/>
      <c r="AZ12" s="93"/>
      <c r="BA12" s="84"/>
    </row>
    <row r="13" spans="1:53" ht="19.5" customHeight="1">
      <c r="A13" s="145"/>
      <c r="B13" s="299"/>
      <c r="C13" s="299"/>
      <c r="D13" s="299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>
        <f>SUM(E13,G13,I13,K13,M13,O13,Q13,S13,U13,W13,Y13,AA13,AC13,AE13,AG13,AI13)</f>
        <v>0</v>
      </c>
      <c r="AL13" s="316">
        <f>SUM(F13,H13,J13,L13,N13,P13,R13,T13,V13,X13,Z13,AB13,AD13,AF13,AH13,AJ13)</f>
        <v>0</v>
      </c>
      <c r="AM13" s="80"/>
      <c r="AN13" s="80"/>
      <c r="AO13" s="78"/>
      <c r="AP13" s="86"/>
      <c r="AQ13" s="86"/>
      <c r="AR13" s="84"/>
      <c r="AS13" s="86"/>
      <c r="AT13" s="86"/>
      <c r="AU13" s="84"/>
      <c r="AV13" s="87"/>
      <c r="AW13" s="87"/>
      <c r="AX13" s="88"/>
      <c r="AY13" s="93"/>
      <c r="AZ13" s="93"/>
      <c r="BA13" s="84"/>
    </row>
    <row r="14" spans="1:53" ht="19.5" customHeight="1">
      <c r="A14" s="120" t="s">
        <v>130</v>
      </c>
      <c r="B14" s="300" t="s">
        <v>131</v>
      </c>
      <c r="C14" s="300"/>
      <c r="D14" s="300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16">
        <f aca="true" t="shared" si="2" ref="AK14:AK24">SUM(E14,G14,I14,K14,M14,O14,Q14,S14,U14,W14,Y14,AA14,AC14,AE14,AG14,AI14)</f>
        <v>0</v>
      </c>
      <c r="AL14" s="316">
        <f aca="true" t="shared" si="3" ref="AL14:AL24">SUM(F14,H14,J14,L14,N14,P14,R14,T14,V14,X14,Z14,AB14,AD14,AF14,AH14,AJ14)</f>
        <v>0</v>
      </c>
      <c r="AM14" s="89"/>
      <c r="AN14" s="89"/>
      <c r="AO14" s="80"/>
      <c r="AP14" s="82"/>
      <c r="AQ14" s="82"/>
      <c r="AR14" s="84"/>
      <c r="AS14" s="83"/>
      <c r="AT14" s="83"/>
      <c r="AU14" s="84"/>
      <c r="AV14" s="83"/>
      <c r="AW14" s="85"/>
      <c r="AX14" s="84"/>
      <c r="AY14" s="83"/>
      <c r="AZ14" s="83"/>
      <c r="BA14" s="84"/>
    </row>
    <row r="15" spans="1:77" s="156" customFormat="1" ht="19.5" customHeight="1">
      <c r="A15" s="148" t="s">
        <v>390</v>
      </c>
      <c r="B15" s="301" t="s">
        <v>391</v>
      </c>
      <c r="C15" s="301" t="s">
        <v>269</v>
      </c>
      <c r="D15" s="301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6">
        <f t="shared" si="2"/>
        <v>0</v>
      </c>
      <c r="AL15" s="316">
        <f t="shared" si="3"/>
        <v>0</v>
      </c>
      <c r="AM15" s="149"/>
      <c r="AN15" s="149"/>
      <c r="AO15" s="150"/>
      <c r="AP15" s="151"/>
      <c r="AQ15" s="151"/>
      <c r="AR15" s="152"/>
      <c r="AS15" s="153"/>
      <c r="AT15" s="153"/>
      <c r="AU15" s="152"/>
      <c r="AV15" s="153"/>
      <c r="AW15" s="154"/>
      <c r="AX15" s="152"/>
      <c r="AY15" s="153"/>
      <c r="AZ15" s="153"/>
      <c r="BA15" s="152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</row>
    <row r="16" spans="1:77" ht="19.5" customHeight="1">
      <c r="A16" s="148" t="s">
        <v>132</v>
      </c>
      <c r="B16" s="301" t="s">
        <v>133</v>
      </c>
      <c r="C16" s="295" t="s">
        <v>269</v>
      </c>
      <c r="D16" s="295">
        <v>8</v>
      </c>
      <c r="E16" s="309">
        <v>1222950</v>
      </c>
      <c r="F16" s="309">
        <f>1222950+3267164</f>
        <v>4490114</v>
      </c>
      <c r="G16" s="309">
        <v>166929</v>
      </c>
      <c r="H16" s="309">
        <f>166929+636672</f>
        <v>803601</v>
      </c>
      <c r="I16" s="309">
        <v>45720</v>
      </c>
      <c r="J16" s="309">
        <v>45720</v>
      </c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16">
        <f t="shared" si="2"/>
        <v>1435599</v>
      </c>
      <c r="AL16" s="316">
        <f t="shared" si="3"/>
        <v>5339435</v>
      </c>
      <c r="AM16" s="89"/>
      <c r="AN16" s="89"/>
      <c r="AO16" s="80"/>
      <c r="AP16" s="82"/>
      <c r="AQ16" s="82"/>
      <c r="AR16" s="84"/>
      <c r="AS16" s="83"/>
      <c r="AT16" s="83"/>
      <c r="AU16" s="84"/>
      <c r="AV16" s="83"/>
      <c r="AW16" s="87"/>
      <c r="AX16" s="84"/>
      <c r="AY16" s="83"/>
      <c r="AZ16" s="83"/>
      <c r="BA16" s="84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53" s="156" customFormat="1" ht="19.5" customHeight="1">
      <c r="A17" s="148" t="s">
        <v>358</v>
      </c>
      <c r="B17" s="301" t="s">
        <v>359</v>
      </c>
      <c r="C17" s="301" t="s">
        <v>269</v>
      </c>
      <c r="D17" s="301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6">
        <f t="shared" si="2"/>
        <v>0</v>
      </c>
      <c r="AL17" s="316">
        <f t="shared" si="3"/>
        <v>0</v>
      </c>
      <c r="AM17" s="149"/>
      <c r="AN17" s="149"/>
      <c r="AO17" s="150"/>
      <c r="AP17" s="151"/>
      <c r="AQ17" s="151"/>
      <c r="AR17" s="152"/>
      <c r="AS17" s="153"/>
      <c r="AT17" s="153"/>
      <c r="AU17" s="152"/>
      <c r="AV17" s="153"/>
      <c r="AW17" s="154"/>
      <c r="AX17" s="152"/>
      <c r="AY17" s="153"/>
      <c r="AZ17" s="153"/>
      <c r="BA17" s="152"/>
    </row>
    <row r="18" spans="1:53" ht="19.5" customHeight="1">
      <c r="A18" s="144" t="s">
        <v>134</v>
      </c>
      <c r="B18" s="295" t="s">
        <v>392</v>
      </c>
      <c r="C18" s="295" t="s">
        <v>269</v>
      </c>
      <c r="D18" s="295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>
        <v>7386927</v>
      </c>
      <c r="V18" s="309">
        <v>7386927</v>
      </c>
      <c r="W18" s="309"/>
      <c r="X18" s="309"/>
      <c r="Y18" s="309">
        <v>47232956</v>
      </c>
      <c r="Z18" s="309">
        <v>47232956</v>
      </c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16">
        <f>SUM(E18,G18,I18,K18,M18,O18,Q18,S18,U18,W18,Y18,AA18,AC18,AE18,AG18,AI18)</f>
        <v>54619883</v>
      </c>
      <c r="AL18" s="316">
        <f t="shared" si="3"/>
        <v>54619883</v>
      </c>
      <c r="AM18" s="89"/>
      <c r="AN18" s="89"/>
      <c r="AO18" s="80"/>
      <c r="AP18" s="82"/>
      <c r="AQ18" s="82"/>
      <c r="AR18" s="84"/>
      <c r="AS18" s="83"/>
      <c r="AT18" s="83"/>
      <c r="AU18" s="84"/>
      <c r="AV18" s="83"/>
      <c r="AW18" s="85"/>
      <c r="AX18" s="84"/>
      <c r="AY18" s="83"/>
      <c r="AZ18" s="83"/>
      <c r="BA18" s="84"/>
    </row>
    <row r="19" spans="1:53" ht="19.5" customHeight="1">
      <c r="A19" s="144" t="s">
        <v>136</v>
      </c>
      <c r="B19" s="295" t="s">
        <v>64</v>
      </c>
      <c r="C19" s="295" t="s">
        <v>269</v>
      </c>
      <c r="D19" s="295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16">
        <f t="shared" si="2"/>
        <v>0</v>
      </c>
      <c r="AL19" s="316">
        <f>SUM(F19,H19,J19,L19,N19,P19,R19,T19,V19,X19,Z19,AB19,AD19,AF19,AH19,AJ19)</f>
        <v>0</v>
      </c>
      <c r="AM19" s="89"/>
      <c r="AN19" s="89"/>
      <c r="AO19" s="81"/>
      <c r="AP19" s="82"/>
      <c r="AQ19" s="82"/>
      <c r="AR19" s="84"/>
      <c r="AS19" s="82"/>
      <c r="AT19" s="82"/>
      <c r="AU19" s="84"/>
      <c r="AV19" s="83"/>
      <c r="AW19" s="83"/>
      <c r="AX19" s="84"/>
      <c r="AY19" s="82"/>
      <c r="AZ19" s="82"/>
      <c r="BA19" s="84"/>
    </row>
    <row r="20" spans="1:53" ht="19.5" customHeight="1">
      <c r="A20" s="290"/>
      <c r="B20" s="302" t="s">
        <v>137</v>
      </c>
      <c r="C20" s="302"/>
      <c r="D20" s="315">
        <f aca="true" t="shared" si="4" ref="D20:AI20">SUM(D15:D19)</f>
        <v>8</v>
      </c>
      <c r="E20" s="315">
        <f t="shared" si="4"/>
        <v>1222950</v>
      </c>
      <c r="F20" s="315">
        <f>SUM(F15:F19)</f>
        <v>4490114</v>
      </c>
      <c r="G20" s="315">
        <f t="shared" si="4"/>
        <v>166929</v>
      </c>
      <c r="H20" s="315">
        <f>SUM(H15:H19)</f>
        <v>803601</v>
      </c>
      <c r="I20" s="315">
        <f t="shared" si="4"/>
        <v>45720</v>
      </c>
      <c r="J20" s="315">
        <f>SUM(J15:J19)</f>
        <v>45720</v>
      </c>
      <c r="K20" s="315">
        <f t="shared" si="4"/>
        <v>0</v>
      </c>
      <c r="L20" s="315">
        <f>SUM(L15:L19)</f>
        <v>0</v>
      </c>
      <c r="M20" s="315">
        <f t="shared" si="4"/>
        <v>0</v>
      </c>
      <c r="N20" s="315">
        <f>SUM(N15:N19)</f>
        <v>0</v>
      </c>
      <c r="O20" s="315">
        <f t="shared" si="4"/>
        <v>0</v>
      </c>
      <c r="P20" s="315">
        <f>SUM(P15:P19)</f>
        <v>0</v>
      </c>
      <c r="Q20" s="315">
        <f t="shared" si="4"/>
        <v>0</v>
      </c>
      <c r="R20" s="315">
        <f>SUM(R15:R19)</f>
        <v>0</v>
      </c>
      <c r="S20" s="315">
        <f t="shared" si="4"/>
        <v>0</v>
      </c>
      <c r="T20" s="315">
        <f>SUM(T15:T19)</f>
        <v>0</v>
      </c>
      <c r="U20" s="315">
        <f t="shared" si="4"/>
        <v>7386927</v>
      </c>
      <c r="V20" s="315">
        <f>SUM(V15:V19)</f>
        <v>7386927</v>
      </c>
      <c r="W20" s="315">
        <f t="shared" si="4"/>
        <v>0</v>
      </c>
      <c r="X20" s="315">
        <f>SUM(X15:X19)</f>
        <v>0</v>
      </c>
      <c r="Y20" s="315">
        <f t="shared" si="4"/>
        <v>47232956</v>
      </c>
      <c r="Z20" s="315">
        <f>SUM(Z15:Z19)</f>
        <v>47232956</v>
      </c>
      <c r="AA20" s="315">
        <f t="shared" si="4"/>
        <v>0</v>
      </c>
      <c r="AB20" s="315">
        <f>SUM(AB15:AB19)</f>
        <v>0</v>
      </c>
      <c r="AC20" s="315">
        <f t="shared" si="4"/>
        <v>0</v>
      </c>
      <c r="AD20" s="315">
        <f>SUM(AD15:AD19)</f>
        <v>0</v>
      </c>
      <c r="AE20" s="315">
        <f t="shared" si="4"/>
        <v>0</v>
      </c>
      <c r="AF20" s="315">
        <f>SUM(AF15:AF19)</f>
        <v>0</v>
      </c>
      <c r="AG20" s="315">
        <f t="shared" si="4"/>
        <v>0</v>
      </c>
      <c r="AH20" s="315">
        <f>SUM(AH15:AH19)</f>
        <v>0</v>
      </c>
      <c r="AI20" s="315">
        <f t="shared" si="4"/>
        <v>0</v>
      </c>
      <c r="AJ20" s="315">
        <f>SUM(AJ15:AJ19)</f>
        <v>0</v>
      </c>
      <c r="AK20" s="315">
        <f>SUM(AK13:AK19)</f>
        <v>56055482</v>
      </c>
      <c r="AL20" s="315">
        <f>SUM(AL13:AL19)</f>
        <v>59959318</v>
      </c>
      <c r="AM20" s="89"/>
      <c r="AN20" s="89"/>
      <c r="AO20" s="81"/>
      <c r="AP20" s="82"/>
      <c r="AQ20" s="82"/>
      <c r="AR20" s="84"/>
      <c r="AS20" s="82"/>
      <c r="AT20" s="82"/>
      <c r="AU20" s="84"/>
      <c r="AV20" s="83"/>
      <c r="AW20" s="83"/>
      <c r="AX20" s="84"/>
      <c r="AY20" s="82"/>
      <c r="AZ20" s="82"/>
      <c r="BA20" s="84"/>
    </row>
    <row r="21" spans="1:53" ht="19.5" customHeight="1">
      <c r="A21" s="144"/>
      <c r="B21" s="295"/>
      <c r="C21" s="295"/>
      <c r="D21" s="295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>
        <f t="shared" si="2"/>
        <v>0</v>
      </c>
      <c r="AL21" s="309">
        <f t="shared" si="3"/>
        <v>0</v>
      </c>
      <c r="AM21" s="89"/>
      <c r="AN21" s="89"/>
      <c r="AO21" s="81"/>
      <c r="AP21" s="82"/>
      <c r="AQ21" s="82"/>
      <c r="AR21" s="84"/>
      <c r="AS21" s="82"/>
      <c r="AT21" s="82"/>
      <c r="AU21" s="84"/>
      <c r="AV21" s="83"/>
      <c r="AW21" s="83"/>
      <c r="AX21" s="84"/>
      <c r="AY21" s="82"/>
      <c r="AZ21" s="82"/>
      <c r="BA21" s="84"/>
    </row>
    <row r="22" spans="1:53" ht="19.5" customHeight="1">
      <c r="A22" s="147" t="s">
        <v>138</v>
      </c>
      <c r="B22" s="120" t="s">
        <v>139</v>
      </c>
      <c r="C22" s="120"/>
      <c r="D22" s="120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>
        <f t="shared" si="2"/>
        <v>0</v>
      </c>
      <c r="AL22" s="309">
        <f t="shared" si="3"/>
        <v>0</v>
      </c>
      <c r="AM22" s="89"/>
      <c r="AN22" s="89"/>
      <c r="AO22" s="81"/>
      <c r="AP22" s="82"/>
      <c r="AQ22" s="82"/>
      <c r="AR22" s="84"/>
      <c r="AS22" s="82"/>
      <c r="AT22" s="82"/>
      <c r="AU22" s="84"/>
      <c r="AV22" s="83"/>
      <c r="AW22" s="83"/>
      <c r="AX22" s="84"/>
      <c r="AY22" s="82"/>
      <c r="AZ22" s="82"/>
      <c r="BA22" s="84"/>
    </row>
    <row r="23" spans="1:53" ht="19.5" customHeight="1">
      <c r="A23" s="144" t="s">
        <v>140</v>
      </c>
      <c r="B23" s="295" t="s">
        <v>141</v>
      </c>
      <c r="C23" s="295" t="s">
        <v>269</v>
      </c>
      <c r="D23" s="295"/>
      <c r="E23" s="316"/>
      <c r="F23" s="316"/>
      <c r="G23" s="316"/>
      <c r="H23" s="316"/>
      <c r="I23" s="311">
        <v>158750</v>
      </c>
      <c r="J23" s="311">
        <v>158750</v>
      </c>
      <c r="K23" s="309"/>
      <c r="L23" s="309"/>
      <c r="M23" s="309"/>
      <c r="N23" s="309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09">
        <f t="shared" si="2"/>
        <v>158750</v>
      </c>
      <c r="AL23" s="309">
        <f t="shared" si="3"/>
        <v>158750</v>
      </c>
      <c r="AM23" s="78"/>
      <c r="AN23" s="78"/>
      <c r="AO23" s="90"/>
      <c r="AP23" s="86"/>
      <c r="AQ23" s="86"/>
      <c r="AR23" s="84"/>
      <c r="AS23" s="86"/>
      <c r="AT23" s="86"/>
      <c r="AU23" s="84"/>
      <c r="AV23" s="87"/>
      <c r="AW23" s="87"/>
      <c r="AX23" s="88"/>
      <c r="AY23" s="86"/>
      <c r="AZ23" s="86"/>
      <c r="BA23" s="84"/>
    </row>
    <row r="24" spans="1:77" s="156" customFormat="1" ht="19.5" customHeight="1">
      <c r="A24" s="148" t="s">
        <v>142</v>
      </c>
      <c r="B24" s="301" t="s">
        <v>143</v>
      </c>
      <c r="C24" s="301" t="s">
        <v>269</v>
      </c>
      <c r="D24" s="301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09">
        <f t="shared" si="2"/>
        <v>0</v>
      </c>
      <c r="AL24" s="309">
        <f t="shared" si="3"/>
        <v>0</v>
      </c>
      <c r="AM24" s="149"/>
      <c r="AN24" s="149"/>
      <c r="AO24" s="150"/>
      <c r="AP24" s="151"/>
      <c r="AQ24" s="151"/>
      <c r="AR24" s="152"/>
      <c r="AS24" s="153"/>
      <c r="AT24" s="153"/>
      <c r="AU24" s="152"/>
      <c r="AV24" s="153"/>
      <c r="AW24" s="154"/>
      <c r="AX24" s="152"/>
      <c r="AY24" s="153"/>
      <c r="AZ24" s="153"/>
      <c r="BA24" s="152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</row>
    <row r="25" spans="1:77" s="156" customFormat="1" ht="19.5" customHeight="1">
      <c r="A25" s="290"/>
      <c r="B25" s="302" t="s">
        <v>144</v>
      </c>
      <c r="C25" s="302"/>
      <c r="D25" s="302"/>
      <c r="E25" s="319">
        <f aca="true" t="shared" si="5" ref="E25:AI25">SUM(E23:E24)</f>
        <v>0</v>
      </c>
      <c r="F25" s="319">
        <f>SUM(F23:F24)</f>
        <v>0</v>
      </c>
      <c r="G25" s="319">
        <f t="shared" si="5"/>
        <v>0</v>
      </c>
      <c r="H25" s="319">
        <f>SUM(H23:H24)</f>
        <v>0</v>
      </c>
      <c r="I25" s="319">
        <f t="shared" si="5"/>
        <v>158750</v>
      </c>
      <c r="J25" s="319">
        <f>SUM(J23:J24)</f>
        <v>158750</v>
      </c>
      <c r="K25" s="319">
        <f t="shared" si="5"/>
        <v>0</v>
      </c>
      <c r="L25" s="319">
        <f>SUM(L23:L24)</f>
        <v>0</v>
      </c>
      <c r="M25" s="319">
        <f t="shared" si="5"/>
        <v>0</v>
      </c>
      <c r="N25" s="319">
        <f>SUM(N23:N24)</f>
        <v>0</v>
      </c>
      <c r="O25" s="319">
        <f t="shared" si="5"/>
        <v>0</v>
      </c>
      <c r="P25" s="319">
        <f>SUM(P23:P24)</f>
        <v>0</v>
      </c>
      <c r="Q25" s="319">
        <f t="shared" si="5"/>
        <v>0</v>
      </c>
      <c r="R25" s="319">
        <f>SUM(R23:R24)</f>
        <v>0</v>
      </c>
      <c r="S25" s="319">
        <f t="shared" si="5"/>
        <v>0</v>
      </c>
      <c r="T25" s="319">
        <f>SUM(T23:T24)</f>
        <v>0</v>
      </c>
      <c r="U25" s="319">
        <f t="shared" si="5"/>
        <v>0</v>
      </c>
      <c r="V25" s="319">
        <f>SUM(V23:V24)</f>
        <v>0</v>
      </c>
      <c r="W25" s="319">
        <f t="shared" si="5"/>
        <v>0</v>
      </c>
      <c r="X25" s="319">
        <f>SUM(X23:X24)</f>
        <v>0</v>
      </c>
      <c r="Y25" s="319">
        <f t="shared" si="5"/>
        <v>0</v>
      </c>
      <c r="Z25" s="319">
        <f>SUM(Z23:Z24)</f>
        <v>0</v>
      </c>
      <c r="AA25" s="319">
        <f t="shared" si="5"/>
        <v>0</v>
      </c>
      <c r="AB25" s="319">
        <f>SUM(AB23:AB24)</f>
        <v>0</v>
      </c>
      <c r="AC25" s="319">
        <f t="shared" si="5"/>
        <v>0</v>
      </c>
      <c r="AD25" s="319">
        <f>SUM(AD23:AD24)</f>
        <v>0</v>
      </c>
      <c r="AE25" s="319">
        <f t="shared" si="5"/>
        <v>0</v>
      </c>
      <c r="AF25" s="319">
        <f>SUM(AF23:AF24)</f>
        <v>0</v>
      </c>
      <c r="AG25" s="319">
        <f t="shared" si="5"/>
        <v>0</v>
      </c>
      <c r="AH25" s="319">
        <f>SUM(AH23:AH24)</f>
        <v>0</v>
      </c>
      <c r="AI25" s="319">
        <f t="shared" si="5"/>
        <v>0</v>
      </c>
      <c r="AJ25" s="319">
        <f>SUM(AJ23:AJ24)</f>
        <v>0</v>
      </c>
      <c r="AK25" s="319">
        <f>SUM(AK21:AK24)</f>
        <v>158750</v>
      </c>
      <c r="AL25" s="319">
        <f>SUM(AL21:AL24)</f>
        <v>158750</v>
      </c>
      <c r="AM25" s="149"/>
      <c r="AN25" s="149"/>
      <c r="AO25" s="150"/>
      <c r="AP25" s="151"/>
      <c r="AQ25" s="151"/>
      <c r="AR25" s="152"/>
      <c r="AS25" s="153"/>
      <c r="AT25" s="153"/>
      <c r="AU25" s="152"/>
      <c r="AV25" s="153"/>
      <c r="AW25" s="154"/>
      <c r="AX25" s="152"/>
      <c r="AY25" s="153"/>
      <c r="AZ25" s="153"/>
      <c r="BA25" s="152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</row>
    <row r="26" spans="1:53" ht="19.5" customHeight="1">
      <c r="A26" s="144"/>
      <c r="B26" s="295"/>
      <c r="C26" s="295"/>
      <c r="D26" s="295"/>
      <c r="E26" s="316"/>
      <c r="F26" s="316"/>
      <c r="G26" s="316"/>
      <c r="H26" s="316"/>
      <c r="I26" s="311"/>
      <c r="J26" s="311"/>
      <c r="K26" s="309"/>
      <c r="L26" s="309"/>
      <c r="M26" s="309"/>
      <c r="N26" s="309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>
        <f>SUM(E26,G26,I26,K26,M26,O26,Q26,S26,U26,W26,Y26,AA26,AC26,AE26,AG26,AI26)</f>
        <v>0</v>
      </c>
      <c r="AL26" s="312">
        <f>SUM(F26,H26,J26,L26,N26,P26,R26,T26,V26,X26,Z26,AB26,AD26,AF26,AH26,AJ26)</f>
        <v>0</v>
      </c>
      <c r="AM26" s="78"/>
      <c r="AN26" s="78"/>
      <c r="AO26" s="90"/>
      <c r="AP26" s="86"/>
      <c r="AQ26" s="86"/>
      <c r="AR26" s="84"/>
      <c r="AS26" s="86"/>
      <c r="AT26" s="86"/>
      <c r="AU26" s="84"/>
      <c r="AV26" s="87"/>
      <c r="AW26" s="87"/>
      <c r="AX26" s="88"/>
      <c r="AY26" s="86"/>
      <c r="AZ26" s="86"/>
      <c r="BA26" s="84"/>
    </row>
    <row r="27" spans="1:53" ht="19.5" customHeight="1">
      <c r="A27" s="147" t="s">
        <v>145</v>
      </c>
      <c r="B27" s="120" t="s">
        <v>146</v>
      </c>
      <c r="C27" s="120"/>
      <c r="D27" s="120"/>
      <c r="E27" s="316"/>
      <c r="F27" s="316"/>
      <c r="G27" s="316"/>
      <c r="H27" s="316"/>
      <c r="I27" s="311"/>
      <c r="J27" s="311"/>
      <c r="K27" s="309"/>
      <c r="L27" s="309"/>
      <c r="M27" s="309"/>
      <c r="N27" s="309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>
        <f aca="true" t="shared" si="6" ref="AK27:AL43">SUM(E27,G27,I27,K27,M27,O27,Q27,S27,U27,W27,Y27,AA27,AC27,AE27,AG27,AI27)</f>
        <v>0</v>
      </c>
      <c r="AL27" s="312">
        <f aca="true" t="shared" si="7" ref="AL27:AL32">SUM(F27,H27,J27,L27,N27,P27,R27,T27,V27,X27,Z27,AB27,AD27,AF27,AH27,AJ27)</f>
        <v>0</v>
      </c>
      <c r="AM27" s="78"/>
      <c r="AN27" s="78"/>
      <c r="AO27" s="90"/>
      <c r="AP27" s="86"/>
      <c r="AQ27" s="86"/>
      <c r="AR27" s="84"/>
      <c r="AS27" s="86"/>
      <c r="AT27" s="86"/>
      <c r="AU27" s="84"/>
      <c r="AV27" s="87"/>
      <c r="AW27" s="87"/>
      <c r="AX27" s="88"/>
      <c r="AY27" s="86"/>
      <c r="AZ27" s="86"/>
      <c r="BA27" s="84"/>
    </row>
    <row r="28" spans="1:53" s="156" customFormat="1" ht="19.5" customHeight="1">
      <c r="A28" s="223" t="s">
        <v>147</v>
      </c>
      <c r="B28" s="297" t="s">
        <v>148</v>
      </c>
      <c r="C28" s="297" t="s">
        <v>269</v>
      </c>
      <c r="D28" s="297"/>
      <c r="E28" s="318"/>
      <c r="F28" s="318"/>
      <c r="G28" s="318"/>
      <c r="H28" s="318"/>
      <c r="I28" s="314"/>
      <c r="J28" s="314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4"/>
      <c r="AF28" s="314"/>
      <c r="AG28" s="314"/>
      <c r="AH28" s="314"/>
      <c r="AI28" s="318"/>
      <c r="AJ28" s="318"/>
      <c r="AK28" s="312">
        <f t="shared" si="6"/>
        <v>0</v>
      </c>
      <c r="AL28" s="312">
        <f t="shared" si="7"/>
        <v>0</v>
      </c>
      <c r="AM28" s="150"/>
      <c r="AN28" s="150"/>
      <c r="AO28" s="225"/>
      <c r="AP28" s="151"/>
      <c r="AQ28" s="151"/>
      <c r="AR28" s="151"/>
      <c r="AS28" s="153"/>
      <c r="AT28" s="153"/>
      <c r="AU28" s="153"/>
      <c r="AV28" s="153"/>
      <c r="AW28" s="153"/>
      <c r="AX28" s="153"/>
      <c r="AY28" s="153"/>
      <c r="AZ28" s="153"/>
      <c r="BA28" s="153"/>
    </row>
    <row r="29" spans="1:77" s="156" customFormat="1" ht="19.5" customHeight="1">
      <c r="A29" s="148" t="s">
        <v>449</v>
      </c>
      <c r="B29" s="301" t="s">
        <v>450</v>
      </c>
      <c r="C29" s="301" t="s">
        <v>472</v>
      </c>
      <c r="D29" s="301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2">
        <f t="shared" si="6"/>
        <v>0</v>
      </c>
      <c r="AL29" s="312">
        <f t="shared" si="7"/>
        <v>0</v>
      </c>
      <c r="AM29" s="149"/>
      <c r="AN29" s="149"/>
      <c r="AO29" s="150"/>
      <c r="AP29" s="151"/>
      <c r="AQ29" s="151"/>
      <c r="AR29" s="152"/>
      <c r="AS29" s="153"/>
      <c r="AT29" s="153"/>
      <c r="AU29" s="152"/>
      <c r="AV29" s="153"/>
      <c r="AW29" s="154"/>
      <c r="AX29" s="152"/>
      <c r="AY29" s="153"/>
      <c r="AZ29" s="153"/>
      <c r="BA29" s="152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</row>
    <row r="30" spans="1:53" ht="19.5" customHeight="1">
      <c r="A30" s="144" t="s">
        <v>151</v>
      </c>
      <c r="B30" s="295" t="s">
        <v>60</v>
      </c>
      <c r="C30" s="295" t="s">
        <v>269</v>
      </c>
      <c r="D30" s="295"/>
      <c r="E30" s="309"/>
      <c r="F30" s="309"/>
      <c r="G30" s="309"/>
      <c r="H30" s="309"/>
      <c r="I30" s="309">
        <v>2419350</v>
      </c>
      <c r="J30" s="309">
        <v>2419350</v>
      </c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12">
        <f>SUM(E30,G30,I30,K30,M30,O30,Q30,S30,U30,W30,Y30,AA30,AC30,AE30,AG30,AI30)</f>
        <v>2419350</v>
      </c>
      <c r="AL30" s="312">
        <f>SUM(F30,H30,J30,L30,N30,P30,R30,T30,V30,X30,Z30,AB30,AD30,AF30,AH30,AJ30)</f>
        <v>2419350</v>
      </c>
      <c r="AM30" s="89"/>
      <c r="AN30" s="89"/>
      <c r="AO30" s="81"/>
      <c r="AP30" s="82"/>
      <c r="AQ30" s="82"/>
      <c r="AR30" s="84"/>
      <c r="AS30" s="83"/>
      <c r="AT30" s="83"/>
      <c r="AU30" s="84"/>
      <c r="AV30" s="83"/>
      <c r="AW30" s="83"/>
      <c r="AX30" s="84"/>
      <c r="AY30" s="83"/>
      <c r="AZ30" s="83"/>
      <c r="BA30" s="84"/>
    </row>
    <row r="31" spans="1:77" ht="19.5" customHeight="1">
      <c r="A31" s="144" t="s">
        <v>152</v>
      </c>
      <c r="B31" s="295" t="s">
        <v>61</v>
      </c>
      <c r="C31" s="295" t="s">
        <v>269</v>
      </c>
      <c r="D31" s="295"/>
      <c r="E31" s="309"/>
      <c r="F31" s="309"/>
      <c r="G31" s="309"/>
      <c r="H31" s="309"/>
      <c r="I31" s="309">
        <v>2470150</v>
      </c>
      <c r="J31" s="309">
        <v>2470150</v>
      </c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12">
        <f t="shared" si="6"/>
        <v>2470150</v>
      </c>
      <c r="AL31" s="312">
        <f t="shared" si="7"/>
        <v>2470150</v>
      </c>
      <c r="AM31" s="89"/>
      <c r="AN31" s="89"/>
      <c r="AO31" s="80"/>
      <c r="AP31" s="82"/>
      <c r="AQ31" s="82"/>
      <c r="AR31" s="84"/>
      <c r="AS31" s="83"/>
      <c r="AT31" s="83"/>
      <c r="AU31" s="84"/>
      <c r="AV31" s="83"/>
      <c r="AW31" s="87"/>
      <c r="AX31" s="84"/>
      <c r="AY31" s="83"/>
      <c r="AZ31" s="83"/>
      <c r="BA31" s="84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53" ht="19.5" customHeight="1">
      <c r="A32" s="144" t="s">
        <v>153</v>
      </c>
      <c r="B32" s="295" t="s">
        <v>154</v>
      </c>
      <c r="C32" s="295" t="s">
        <v>269</v>
      </c>
      <c r="D32" s="295"/>
      <c r="E32" s="309"/>
      <c r="F32" s="309"/>
      <c r="G32" s="309"/>
      <c r="H32" s="309"/>
      <c r="I32" s="309">
        <v>2311400</v>
      </c>
      <c r="J32" s="309">
        <v>2311400</v>
      </c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>
        <v>152400</v>
      </c>
      <c r="X32" s="309">
        <v>152400</v>
      </c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12">
        <f t="shared" si="6"/>
        <v>2463800</v>
      </c>
      <c r="AL32" s="312">
        <f t="shared" si="7"/>
        <v>2463800</v>
      </c>
      <c r="AM32" s="89"/>
      <c r="AN32" s="89"/>
      <c r="AO32" s="80"/>
      <c r="AP32" s="82"/>
      <c r="AQ32" s="82"/>
      <c r="AR32" s="84"/>
      <c r="AS32" s="83"/>
      <c r="AT32" s="83"/>
      <c r="AU32" s="84"/>
      <c r="AV32" s="83"/>
      <c r="AW32" s="85"/>
      <c r="AX32" s="84"/>
      <c r="AY32" s="83"/>
      <c r="AZ32" s="83"/>
      <c r="BA32" s="84"/>
    </row>
    <row r="33" spans="1:53" ht="19.5" customHeight="1">
      <c r="A33" s="290"/>
      <c r="B33" s="302" t="s">
        <v>155</v>
      </c>
      <c r="C33" s="302"/>
      <c r="D33" s="302"/>
      <c r="E33" s="319">
        <f aca="true" t="shared" si="8" ref="E33:AI33">SUM(E28:E32)</f>
        <v>0</v>
      </c>
      <c r="F33" s="319">
        <f>SUM(F28:F32)</f>
        <v>0</v>
      </c>
      <c r="G33" s="319">
        <f t="shared" si="8"/>
        <v>0</v>
      </c>
      <c r="H33" s="319">
        <f>SUM(H28:H32)</f>
        <v>0</v>
      </c>
      <c r="I33" s="319">
        <f t="shared" si="8"/>
        <v>7200900</v>
      </c>
      <c r="J33" s="319">
        <f>SUM(J28:J32)</f>
        <v>7200900</v>
      </c>
      <c r="K33" s="319">
        <f t="shared" si="8"/>
        <v>0</v>
      </c>
      <c r="L33" s="319">
        <f>SUM(L28:L32)</f>
        <v>0</v>
      </c>
      <c r="M33" s="319">
        <f t="shared" si="8"/>
        <v>0</v>
      </c>
      <c r="N33" s="319">
        <f>SUM(N28:N32)</f>
        <v>0</v>
      </c>
      <c r="O33" s="319">
        <f t="shared" si="8"/>
        <v>0</v>
      </c>
      <c r="P33" s="319">
        <f>SUM(P28:P32)</f>
        <v>0</v>
      </c>
      <c r="Q33" s="319">
        <f t="shared" si="8"/>
        <v>0</v>
      </c>
      <c r="R33" s="319">
        <f>SUM(R28:R32)</f>
        <v>0</v>
      </c>
      <c r="S33" s="319">
        <f t="shared" si="8"/>
        <v>0</v>
      </c>
      <c r="T33" s="319">
        <f>SUM(T28:T32)</f>
        <v>0</v>
      </c>
      <c r="U33" s="319">
        <f t="shared" si="8"/>
        <v>0</v>
      </c>
      <c r="V33" s="319">
        <f>SUM(V28:V32)</f>
        <v>0</v>
      </c>
      <c r="W33" s="319">
        <f t="shared" si="8"/>
        <v>152400</v>
      </c>
      <c r="X33" s="319">
        <f>SUM(X28:X32)</f>
        <v>152400</v>
      </c>
      <c r="Y33" s="319">
        <f t="shared" si="8"/>
        <v>0</v>
      </c>
      <c r="Z33" s="319">
        <f>SUM(Z28:Z32)</f>
        <v>0</v>
      </c>
      <c r="AA33" s="319">
        <f t="shared" si="8"/>
        <v>0</v>
      </c>
      <c r="AB33" s="319">
        <f>SUM(AB28:AB32)</f>
        <v>0</v>
      </c>
      <c r="AC33" s="319">
        <f t="shared" si="8"/>
        <v>0</v>
      </c>
      <c r="AD33" s="319">
        <f>SUM(AD28:AD32)</f>
        <v>0</v>
      </c>
      <c r="AE33" s="319">
        <f t="shared" si="8"/>
        <v>0</v>
      </c>
      <c r="AF33" s="319">
        <f>SUM(AF28:AF32)</f>
        <v>0</v>
      </c>
      <c r="AG33" s="319">
        <f t="shared" si="8"/>
        <v>0</v>
      </c>
      <c r="AH33" s="319">
        <f>SUM(AH28:AH32)</f>
        <v>0</v>
      </c>
      <c r="AI33" s="319">
        <f t="shared" si="8"/>
        <v>0</v>
      </c>
      <c r="AJ33" s="319">
        <f>SUM(AJ28:AJ32)</f>
        <v>0</v>
      </c>
      <c r="AK33" s="319">
        <f>SUM(AK26:AK32)</f>
        <v>7353300</v>
      </c>
      <c r="AL33" s="319">
        <f>SUM(AL26:AL32)</f>
        <v>7353300</v>
      </c>
      <c r="AM33" s="89"/>
      <c r="AN33" s="89"/>
      <c r="AO33" s="80"/>
      <c r="AP33" s="82"/>
      <c r="AQ33" s="82"/>
      <c r="AR33" s="84"/>
      <c r="AS33" s="83"/>
      <c r="AT33" s="83"/>
      <c r="AU33" s="84"/>
      <c r="AV33" s="83"/>
      <c r="AW33" s="85"/>
      <c r="AX33" s="84"/>
      <c r="AY33" s="83"/>
      <c r="AZ33" s="83"/>
      <c r="BA33" s="84"/>
    </row>
    <row r="34" spans="1:53" ht="19.5" customHeight="1">
      <c r="A34" s="144"/>
      <c r="B34" s="295"/>
      <c r="C34" s="295"/>
      <c r="D34" s="295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>
        <f t="shared" si="6"/>
        <v>0</v>
      </c>
      <c r="AL34" s="309">
        <f t="shared" si="6"/>
        <v>0</v>
      </c>
      <c r="AM34" s="89"/>
      <c r="AN34" s="89"/>
      <c r="AO34" s="80"/>
      <c r="AP34" s="82"/>
      <c r="AQ34" s="82"/>
      <c r="AR34" s="84"/>
      <c r="AS34" s="83"/>
      <c r="AT34" s="83"/>
      <c r="AU34" s="84"/>
      <c r="AV34" s="83"/>
      <c r="AW34" s="85"/>
      <c r="AX34" s="84"/>
      <c r="AY34" s="83"/>
      <c r="AZ34" s="83"/>
      <c r="BA34" s="84"/>
    </row>
    <row r="35" spans="1:53" ht="19.5" customHeight="1">
      <c r="A35" s="147" t="s">
        <v>156</v>
      </c>
      <c r="B35" s="120" t="s">
        <v>157</v>
      </c>
      <c r="C35" s="120"/>
      <c r="D35" s="120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>
        <f t="shared" si="6"/>
        <v>0</v>
      </c>
      <c r="AL35" s="309">
        <f t="shared" si="6"/>
        <v>0</v>
      </c>
      <c r="AM35" s="89"/>
      <c r="AN35" s="89"/>
      <c r="AO35" s="80"/>
      <c r="AP35" s="82"/>
      <c r="AQ35" s="82"/>
      <c r="AR35" s="84"/>
      <c r="AS35" s="83"/>
      <c r="AT35" s="83"/>
      <c r="AU35" s="84"/>
      <c r="AV35" s="83"/>
      <c r="AW35" s="85"/>
      <c r="AX35" s="84"/>
      <c r="AY35" s="83"/>
      <c r="AZ35" s="83"/>
      <c r="BA35" s="84"/>
    </row>
    <row r="36" spans="1:53" ht="19.5" customHeight="1">
      <c r="A36" s="143" t="s">
        <v>399</v>
      </c>
      <c r="B36" s="294" t="s">
        <v>360</v>
      </c>
      <c r="C36" s="294" t="s">
        <v>269</v>
      </c>
      <c r="D36" s="294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>
        <f t="shared" si="6"/>
        <v>0</v>
      </c>
      <c r="AL36" s="309">
        <f t="shared" si="6"/>
        <v>0</v>
      </c>
      <c r="AM36" s="89"/>
      <c r="AN36" s="89"/>
      <c r="AO36" s="80"/>
      <c r="AP36" s="83"/>
      <c r="AQ36" s="83"/>
      <c r="AR36" s="84"/>
      <c r="AS36" s="83"/>
      <c r="AT36" s="83"/>
      <c r="AU36" s="84"/>
      <c r="AV36" s="83"/>
      <c r="AW36" s="85"/>
      <c r="AX36" s="84"/>
      <c r="AY36" s="83"/>
      <c r="AZ36" s="83"/>
      <c r="BA36" s="84"/>
    </row>
    <row r="37" spans="1:53" ht="19.5" customHeight="1">
      <c r="A37" s="143" t="s">
        <v>158</v>
      </c>
      <c r="B37" s="296" t="s">
        <v>62</v>
      </c>
      <c r="C37" s="294" t="s">
        <v>269</v>
      </c>
      <c r="D37" s="294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>
        <f t="shared" si="6"/>
        <v>0</v>
      </c>
      <c r="AL37" s="309">
        <f t="shared" si="6"/>
        <v>0</v>
      </c>
      <c r="AM37" s="89"/>
      <c r="AN37" s="89"/>
      <c r="AO37" s="80"/>
      <c r="AP37" s="83"/>
      <c r="AQ37" s="83"/>
      <c r="AR37" s="84"/>
      <c r="AS37" s="83"/>
      <c r="AT37" s="83"/>
      <c r="AU37" s="84"/>
      <c r="AV37" s="83"/>
      <c r="AW37" s="85"/>
      <c r="AX37" s="84"/>
      <c r="AY37" s="83"/>
      <c r="AZ37" s="83"/>
      <c r="BA37" s="84"/>
    </row>
    <row r="38" spans="1:53" ht="19.5" customHeight="1">
      <c r="A38" s="143" t="s">
        <v>361</v>
      </c>
      <c r="B38" s="296" t="s">
        <v>362</v>
      </c>
      <c r="C38" s="294" t="s">
        <v>269</v>
      </c>
      <c r="D38" s="294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>
        <f t="shared" si="6"/>
        <v>0</v>
      </c>
      <c r="AL38" s="309">
        <f t="shared" si="6"/>
        <v>0</v>
      </c>
      <c r="AM38" s="89"/>
      <c r="AN38" s="89"/>
      <c r="AO38" s="80"/>
      <c r="AP38" s="83"/>
      <c r="AQ38" s="83"/>
      <c r="AR38" s="84"/>
      <c r="AS38" s="83"/>
      <c r="AT38" s="83"/>
      <c r="AU38" s="84"/>
      <c r="AV38" s="83"/>
      <c r="AW38" s="85"/>
      <c r="AX38" s="84"/>
      <c r="AY38" s="83"/>
      <c r="AZ38" s="83"/>
      <c r="BA38" s="84"/>
    </row>
    <row r="39" spans="1:53" ht="19.5" customHeight="1">
      <c r="A39" s="143" t="s">
        <v>159</v>
      </c>
      <c r="B39" s="296" t="s">
        <v>65</v>
      </c>
      <c r="C39" s="294" t="s">
        <v>269</v>
      </c>
      <c r="D39" s="294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>
        <f t="shared" si="6"/>
        <v>0</v>
      </c>
      <c r="AL39" s="309">
        <f t="shared" si="6"/>
        <v>0</v>
      </c>
      <c r="AM39" s="89"/>
      <c r="AN39" s="89"/>
      <c r="AO39" s="80"/>
      <c r="AP39" s="83"/>
      <c r="AQ39" s="83"/>
      <c r="AR39" s="84"/>
      <c r="AS39" s="83"/>
      <c r="AT39" s="83"/>
      <c r="AU39" s="84"/>
      <c r="AV39" s="83"/>
      <c r="AW39" s="85"/>
      <c r="AX39" s="84"/>
      <c r="AY39" s="83"/>
      <c r="AZ39" s="83"/>
      <c r="BA39" s="84"/>
    </row>
    <row r="40" spans="1:53" ht="19.5" customHeight="1">
      <c r="A40" s="143" t="s">
        <v>160</v>
      </c>
      <c r="B40" s="296" t="s">
        <v>161</v>
      </c>
      <c r="C40" s="294" t="s">
        <v>269</v>
      </c>
      <c r="D40" s="294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>
        <f t="shared" si="6"/>
        <v>0</v>
      </c>
      <c r="AL40" s="309">
        <f t="shared" si="6"/>
        <v>0</v>
      </c>
      <c r="AM40" s="80"/>
      <c r="AN40" s="80"/>
      <c r="AO40" s="80"/>
      <c r="AP40" s="83"/>
      <c r="AQ40" s="83"/>
      <c r="AR40" s="84"/>
      <c r="AS40" s="83"/>
      <c r="AT40" s="83"/>
      <c r="AU40" s="84"/>
      <c r="AV40" s="83"/>
      <c r="AW40" s="85"/>
      <c r="AX40" s="84"/>
      <c r="AY40" s="83"/>
      <c r="AZ40" s="83"/>
      <c r="BA40" s="84"/>
    </row>
    <row r="41" spans="1:53" ht="19.5" customHeight="1">
      <c r="A41" s="290"/>
      <c r="B41" s="302" t="s">
        <v>162</v>
      </c>
      <c r="C41" s="302"/>
      <c r="D41" s="319">
        <f aca="true" t="shared" si="9" ref="D41:J41">SUM(D36:D40)</f>
        <v>0</v>
      </c>
      <c r="E41" s="319">
        <f t="shared" si="9"/>
        <v>0</v>
      </c>
      <c r="F41" s="319">
        <f t="shared" si="9"/>
        <v>0</v>
      </c>
      <c r="G41" s="319">
        <f t="shared" si="9"/>
        <v>0</v>
      </c>
      <c r="H41" s="319">
        <f t="shared" si="9"/>
        <v>0</v>
      </c>
      <c r="I41" s="319">
        <f t="shared" si="9"/>
        <v>0</v>
      </c>
      <c r="J41" s="319">
        <f t="shared" si="9"/>
        <v>0</v>
      </c>
      <c r="K41" s="319">
        <f aca="true" t="shared" si="10" ref="K41:AI41">SUM(K36:K40)</f>
        <v>0</v>
      </c>
      <c r="L41" s="319">
        <f>SUM(L36:L40)</f>
        <v>0</v>
      </c>
      <c r="M41" s="319">
        <f t="shared" si="10"/>
        <v>0</v>
      </c>
      <c r="N41" s="319">
        <f>SUM(N36:N40)</f>
        <v>0</v>
      </c>
      <c r="O41" s="319">
        <f t="shared" si="10"/>
        <v>0</v>
      </c>
      <c r="P41" s="319">
        <f>SUM(P36:P40)</f>
        <v>0</v>
      </c>
      <c r="Q41" s="319">
        <f t="shared" si="10"/>
        <v>0</v>
      </c>
      <c r="R41" s="319">
        <f>SUM(R36:R40)</f>
        <v>0</v>
      </c>
      <c r="S41" s="319">
        <f t="shared" si="10"/>
        <v>0</v>
      </c>
      <c r="T41" s="319">
        <f>SUM(T36:T40)</f>
        <v>0</v>
      </c>
      <c r="U41" s="319">
        <f t="shared" si="10"/>
        <v>0</v>
      </c>
      <c r="V41" s="319">
        <f>SUM(V36:V40)</f>
        <v>0</v>
      </c>
      <c r="W41" s="319">
        <f t="shared" si="10"/>
        <v>0</v>
      </c>
      <c r="X41" s="319">
        <f>SUM(X36:X40)</f>
        <v>0</v>
      </c>
      <c r="Y41" s="319">
        <f t="shared" si="10"/>
        <v>0</v>
      </c>
      <c r="Z41" s="319">
        <f>SUM(Z36:Z40)</f>
        <v>0</v>
      </c>
      <c r="AA41" s="319">
        <f t="shared" si="10"/>
        <v>0</v>
      </c>
      <c r="AB41" s="319">
        <f>SUM(AB36:AB40)</f>
        <v>0</v>
      </c>
      <c r="AC41" s="319">
        <f t="shared" si="10"/>
        <v>0</v>
      </c>
      <c r="AD41" s="319">
        <f>SUM(AD36:AD40)</f>
        <v>0</v>
      </c>
      <c r="AE41" s="319">
        <f t="shared" si="10"/>
        <v>0</v>
      </c>
      <c r="AF41" s="319">
        <f>SUM(AF36:AF40)</f>
        <v>0</v>
      </c>
      <c r="AG41" s="319">
        <f t="shared" si="10"/>
        <v>0</v>
      </c>
      <c r="AH41" s="319">
        <f>SUM(AH36:AH40)</f>
        <v>0</v>
      </c>
      <c r="AI41" s="319">
        <f t="shared" si="10"/>
        <v>0</v>
      </c>
      <c r="AJ41" s="319">
        <f>SUM(AJ36:AJ40)</f>
        <v>0</v>
      </c>
      <c r="AK41" s="319">
        <f>SUM(AK34:AK40)</f>
        <v>0</v>
      </c>
      <c r="AL41" s="319">
        <f>SUM(AL34:AL40)</f>
        <v>0</v>
      </c>
      <c r="AM41" s="80"/>
      <c r="AN41" s="80"/>
      <c r="AO41" s="80"/>
      <c r="AP41" s="83"/>
      <c r="AQ41" s="83"/>
      <c r="AR41" s="84"/>
      <c r="AS41" s="83"/>
      <c r="AT41" s="83"/>
      <c r="AU41" s="84"/>
      <c r="AV41" s="83"/>
      <c r="AW41" s="85"/>
      <c r="AX41" s="84"/>
      <c r="AY41" s="83"/>
      <c r="AZ41" s="83"/>
      <c r="BA41" s="84"/>
    </row>
    <row r="42" spans="1:53" ht="19.5" customHeight="1">
      <c r="A42" s="144"/>
      <c r="B42" s="295"/>
      <c r="C42" s="295"/>
      <c r="D42" s="295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>
        <f t="shared" si="6"/>
        <v>0</v>
      </c>
      <c r="AL42" s="309">
        <f t="shared" si="6"/>
        <v>0</v>
      </c>
      <c r="AM42" s="80"/>
      <c r="AN42" s="80"/>
      <c r="AO42" s="80"/>
      <c r="AP42" s="83"/>
      <c r="AQ42" s="83"/>
      <c r="AR42" s="84"/>
      <c r="AS42" s="83"/>
      <c r="AT42" s="83"/>
      <c r="AU42" s="84"/>
      <c r="AV42" s="83"/>
      <c r="AW42" s="85"/>
      <c r="AX42" s="84"/>
      <c r="AY42" s="83"/>
      <c r="AZ42" s="83"/>
      <c r="BA42" s="84"/>
    </row>
    <row r="43" spans="1:53" ht="19.5" customHeight="1">
      <c r="A43" s="147" t="s">
        <v>163</v>
      </c>
      <c r="B43" s="120" t="s">
        <v>164</v>
      </c>
      <c r="C43" s="120"/>
      <c r="D43" s="120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>
        <f t="shared" si="6"/>
        <v>0</v>
      </c>
      <c r="AL43" s="309">
        <f t="shared" si="6"/>
        <v>0</v>
      </c>
      <c r="AM43" s="80"/>
      <c r="AN43" s="80"/>
      <c r="AO43" s="80"/>
      <c r="AP43" s="83"/>
      <c r="AQ43" s="83"/>
      <c r="AR43" s="84"/>
      <c r="AS43" s="83"/>
      <c r="AT43" s="83"/>
      <c r="AU43" s="84"/>
      <c r="AV43" s="83"/>
      <c r="AW43" s="85"/>
      <c r="AX43" s="84"/>
      <c r="AY43" s="83"/>
      <c r="AZ43" s="83"/>
      <c r="BA43" s="84"/>
    </row>
    <row r="44" spans="1:53" ht="19.5" customHeight="1">
      <c r="A44" s="143" t="s">
        <v>165</v>
      </c>
      <c r="B44" s="296" t="s">
        <v>166</v>
      </c>
      <c r="C44" s="295" t="s">
        <v>269</v>
      </c>
      <c r="D44" s="295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>
        <f aca="true" t="shared" si="11" ref="AK44:AL47">SUM(E44,G44,I44,K44,M44,O44,Q44,S44,U44,W44,Y44,AA44,AC44,AE44,AG44,AI44)</f>
        <v>0</v>
      </c>
      <c r="AL44" s="309">
        <f t="shared" si="11"/>
        <v>0</v>
      </c>
      <c r="AM44" s="89"/>
      <c r="AN44" s="89"/>
      <c r="AO44" s="80"/>
      <c r="AP44" s="82"/>
      <c r="AQ44" s="82"/>
      <c r="AR44" s="84"/>
      <c r="AS44" s="83"/>
      <c r="AT44" s="83"/>
      <c r="AU44" s="84"/>
      <c r="AV44" s="83"/>
      <c r="AW44" s="85"/>
      <c r="AX44" s="84"/>
      <c r="AY44" s="83"/>
      <c r="AZ44" s="83"/>
      <c r="BA44" s="84"/>
    </row>
    <row r="45" spans="1:53" ht="19.5" customHeight="1">
      <c r="A45" s="143" t="s">
        <v>371</v>
      </c>
      <c r="B45" s="296" t="s">
        <v>444</v>
      </c>
      <c r="C45" s="295" t="s">
        <v>269</v>
      </c>
      <c r="D45" s="295"/>
      <c r="E45" s="309">
        <v>480000</v>
      </c>
      <c r="F45" s="309">
        <v>480000</v>
      </c>
      <c r="G45" s="309">
        <v>93600</v>
      </c>
      <c r="H45" s="309">
        <v>93600</v>
      </c>
      <c r="I45" s="309">
        <v>1974650</v>
      </c>
      <c r="J45" s="309">
        <v>1974650</v>
      </c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>
        <f t="shared" si="11"/>
        <v>2548250</v>
      </c>
      <c r="AL45" s="309">
        <f t="shared" si="11"/>
        <v>2548250</v>
      </c>
      <c r="AM45" s="89"/>
      <c r="AN45" s="89"/>
      <c r="AO45" s="80"/>
      <c r="AP45" s="82"/>
      <c r="AQ45" s="82"/>
      <c r="AR45" s="84"/>
      <c r="AS45" s="83"/>
      <c r="AT45" s="83"/>
      <c r="AU45" s="84"/>
      <c r="AV45" s="83"/>
      <c r="AW45" s="85"/>
      <c r="AX45" s="84"/>
      <c r="AY45" s="83"/>
      <c r="AZ45" s="83"/>
      <c r="BA45" s="84"/>
    </row>
    <row r="46" spans="1:53" ht="19.5" customHeight="1">
      <c r="A46" s="143" t="s">
        <v>466</v>
      </c>
      <c r="B46" s="296" t="s">
        <v>467</v>
      </c>
      <c r="C46" s="295" t="s">
        <v>269</v>
      </c>
      <c r="D46" s="295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>
        <f t="shared" si="11"/>
        <v>0</v>
      </c>
      <c r="AL46" s="309">
        <f t="shared" si="11"/>
        <v>0</v>
      </c>
      <c r="AM46" s="89"/>
      <c r="AN46" s="89"/>
      <c r="AO46" s="80"/>
      <c r="AP46" s="82"/>
      <c r="AQ46" s="82"/>
      <c r="AR46" s="84"/>
      <c r="AS46" s="83"/>
      <c r="AT46" s="83"/>
      <c r="AU46" s="84"/>
      <c r="AV46" s="83"/>
      <c r="AW46" s="85"/>
      <c r="AX46" s="84"/>
      <c r="AY46" s="83"/>
      <c r="AZ46" s="83"/>
      <c r="BA46" s="84"/>
    </row>
    <row r="47" spans="1:53" s="156" customFormat="1" ht="19.5" customHeight="1">
      <c r="A47" s="143" t="s">
        <v>167</v>
      </c>
      <c r="B47" s="294" t="s">
        <v>78</v>
      </c>
      <c r="C47" s="303" t="s">
        <v>269</v>
      </c>
      <c r="D47" s="303"/>
      <c r="E47" s="314"/>
      <c r="F47" s="314"/>
      <c r="G47" s="314"/>
      <c r="H47" s="314"/>
      <c r="I47" s="314"/>
      <c r="J47" s="314"/>
      <c r="K47" s="317"/>
      <c r="L47" s="317"/>
      <c r="M47" s="317"/>
      <c r="N47" s="317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09">
        <f t="shared" si="11"/>
        <v>0</v>
      </c>
      <c r="AL47" s="309">
        <f t="shared" si="11"/>
        <v>0</v>
      </c>
      <c r="AM47" s="149"/>
      <c r="AN47" s="149"/>
      <c r="AO47" s="226"/>
      <c r="AP47" s="227"/>
      <c r="AQ47" s="227"/>
      <c r="AR47" s="152"/>
      <c r="AS47" s="227"/>
      <c r="AT47" s="227"/>
      <c r="AU47" s="152"/>
      <c r="AV47" s="154"/>
      <c r="AW47" s="154"/>
      <c r="AX47" s="152"/>
      <c r="AY47" s="228"/>
      <c r="AZ47" s="228"/>
      <c r="BA47" s="152"/>
    </row>
    <row r="48" spans="1:53" s="157" customFormat="1" ht="19.5" customHeight="1">
      <c r="A48" s="290"/>
      <c r="B48" s="298" t="s">
        <v>168</v>
      </c>
      <c r="C48" s="298"/>
      <c r="D48" s="298"/>
      <c r="E48" s="315">
        <f>SUM(E44:E47)</f>
        <v>480000</v>
      </c>
      <c r="F48" s="315">
        <f>SUM(F44:F47)</f>
        <v>480000</v>
      </c>
      <c r="G48" s="315">
        <f aca="true" t="shared" si="12" ref="G48:AI48">SUM(G44:G47)</f>
        <v>93600</v>
      </c>
      <c r="H48" s="315">
        <f>SUM(H44:H47)</f>
        <v>93600</v>
      </c>
      <c r="I48" s="315">
        <f t="shared" si="12"/>
        <v>1974650</v>
      </c>
      <c r="J48" s="315">
        <f>SUM(J44:J47)</f>
        <v>1974650</v>
      </c>
      <c r="K48" s="315">
        <f t="shared" si="12"/>
        <v>0</v>
      </c>
      <c r="L48" s="315">
        <f>SUM(L44:L47)</f>
        <v>0</v>
      </c>
      <c r="M48" s="315">
        <f t="shared" si="12"/>
        <v>0</v>
      </c>
      <c r="N48" s="315">
        <f>SUM(N44:N47)</f>
        <v>0</v>
      </c>
      <c r="O48" s="315">
        <f t="shared" si="12"/>
        <v>0</v>
      </c>
      <c r="P48" s="315">
        <f>SUM(P44:P47)</f>
        <v>0</v>
      </c>
      <c r="Q48" s="315">
        <f t="shared" si="12"/>
        <v>0</v>
      </c>
      <c r="R48" s="315">
        <f>SUM(R44:R47)</f>
        <v>0</v>
      </c>
      <c r="S48" s="315">
        <f t="shared" si="12"/>
        <v>0</v>
      </c>
      <c r="T48" s="315">
        <f>SUM(T44:T47)</f>
        <v>0</v>
      </c>
      <c r="U48" s="315">
        <f t="shared" si="12"/>
        <v>0</v>
      </c>
      <c r="V48" s="315">
        <f>SUM(V44:V47)</f>
        <v>0</v>
      </c>
      <c r="W48" s="315">
        <f t="shared" si="12"/>
        <v>0</v>
      </c>
      <c r="X48" s="315">
        <f>SUM(X44:X47)</f>
        <v>0</v>
      </c>
      <c r="Y48" s="315">
        <f t="shared" si="12"/>
        <v>0</v>
      </c>
      <c r="Z48" s="315">
        <f>SUM(Z44:Z47)</f>
        <v>0</v>
      </c>
      <c r="AA48" s="315">
        <f t="shared" si="12"/>
        <v>0</v>
      </c>
      <c r="AB48" s="315">
        <f>SUM(AB44:AB47)</f>
        <v>0</v>
      </c>
      <c r="AC48" s="315">
        <f t="shared" si="12"/>
        <v>0</v>
      </c>
      <c r="AD48" s="315">
        <f>SUM(AD44:AD47)</f>
        <v>0</v>
      </c>
      <c r="AE48" s="315">
        <f t="shared" si="12"/>
        <v>0</v>
      </c>
      <c r="AF48" s="315">
        <f>SUM(AF44:AF47)</f>
        <v>0</v>
      </c>
      <c r="AG48" s="315">
        <f t="shared" si="12"/>
        <v>0</v>
      </c>
      <c r="AH48" s="315">
        <f>SUM(AH44:AH47)</f>
        <v>0</v>
      </c>
      <c r="AI48" s="315">
        <f t="shared" si="12"/>
        <v>0</v>
      </c>
      <c r="AJ48" s="315">
        <f>SUM(AJ44:AJ47)</f>
        <v>0</v>
      </c>
      <c r="AK48" s="315">
        <f>SUM(AK42:AK47)</f>
        <v>2548250</v>
      </c>
      <c r="AL48" s="315">
        <f>SUM(AL42:AL47)</f>
        <v>2548250</v>
      </c>
      <c r="AM48" s="89"/>
      <c r="AN48" s="89"/>
      <c r="AO48" s="78"/>
      <c r="AP48" s="86"/>
      <c r="AQ48" s="86"/>
      <c r="AR48" s="84"/>
      <c r="AS48" s="86"/>
      <c r="AT48" s="86"/>
      <c r="AU48" s="84"/>
      <c r="AV48" s="87"/>
      <c r="AW48" s="87"/>
      <c r="AX48" s="84"/>
      <c r="AY48" s="93"/>
      <c r="AZ48" s="93"/>
      <c r="BA48" s="84"/>
    </row>
    <row r="49" spans="1:53" s="157" customFormat="1" ht="19.5" customHeight="1">
      <c r="A49" s="527" t="s">
        <v>363</v>
      </c>
      <c r="B49" s="299" t="s">
        <v>364</v>
      </c>
      <c r="C49" s="299"/>
      <c r="D49" s="299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8"/>
      <c r="Y49" s="528"/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>
        <f>SUM(E49,G49,I49,K49,M49,O49,Q49,S49,U49,W49,Y49,AA49,AC49,AE49,AG49,AI49)</f>
        <v>0</v>
      </c>
      <c r="AL49" s="528">
        <f>SUM(F49,H49,J49,L49,N49,P49,R49,T49,V49,X49,Z49,AB49,AD49,AF49,AH49,AJ49)</f>
        <v>0</v>
      </c>
      <c r="AM49" s="89"/>
      <c r="AN49" s="89"/>
      <c r="AO49" s="78"/>
      <c r="AP49" s="86"/>
      <c r="AQ49" s="86"/>
      <c r="AR49" s="84"/>
      <c r="AS49" s="86"/>
      <c r="AT49" s="86"/>
      <c r="AU49" s="84"/>
      <c r="AV49" s="87"/>
      <c r="AW49" s="87"/>
      <c r="AX49" s="84"/>
      <c r="AY49" s="93"/>
      <c r="AZ49" s="93"/>
      <c r="BA49" s="84"/>
    </row>
    <row r="50" spans="1:53" s="157" customFormat="1" ht="19.5" customHeight="1">
      <c r="A50" s="527" t="s">
        <v>527</v>
      </c>
      <c r="B50" s="299" t="s">
        <v>524</v>
      </c>
      <c r="C50" s="299"/>
      <c r="D50" s="299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>
        <f>-1526731-127000</f>
        <v>-1653731</v>
      </c>
      <c r="W50" s="528"/>
      <c r="X50" s="528">
        <v>1526731</v>
      </c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>
        <f aca="true" t="shared" si="13" ref="AK50:AL52">SUM(E50,G50,I50,K50,M50,O50,Q50,S50,U50,W50,Y50,AA50,AC50,AE50,AG50,AI50)</f>
        <v>0</v>
      </c>
      <c r="AL50" s="528">
        <f>SUM(F50,H50,J50,L50,N50,P50,R50,T50,V50,X50,Z50,AB50,AD50,AF50,AH50,AJ50)</f>
        <v>-127000</v>
      </c>
      <c r="AM50" s="89"/>
      <c r="AN50" s="89"/>
      <c r="AO50" s="78"/>
      <c r="AP50" s="86"/>
      <c r="AQ50" s="86"/>
      <c r="AR50" s="84"/>
      <c r="AS50" s="86"/>
      <c r="AT50" s="86"/>
      <c r="AU50" s="84"/>
      <c r="AV50" s="87"/>
      <c r="AW50" s="87"/>
      <c r="AX50" s="84"/>
      <c r="AY50" s="93"/>
      <c r="AZ50" s="93"/>
      <c r="BA50" s="84"/>
    </row>
    <row r="51" spans="1:53" s="157" customFormat="1" ht="19.5" customHeight="1">
      <c r="A51" s="290"/>
      <c r="B51" s="298" t="s">
        <v>365</v>
      </c>
      <c r="C51" s="298"/>
      <c r="D51" s="298"/>
      <c r="E51" s="315">
        <f>SUM(E50)</f>
        <v>0</v>
      </c>
      <c r="F51" s="315">
        <f aca="true" t="shared" si="14" ref="F51:AJ51">SUM(F50)</f>
        <v>0</v>
      </c>
      <c r="G51" s="315">
        <f t="shared" si="14"/>
        <v>0</v>
      </c>
      <c r="H51" s="315">
        <f t="shared" si="14"/>
        <v>0</v>
      </c>
      <c r="I51" s="315">
        <f t="shared" si="14"/>
        <v>0</v>
      </c>
      <c r="J51" s="315">
        <f t="shared" si="14"/>
        <v>0</v>
      </c>
      <c r="K51" s="315">
        <f t="shared" si="14"/>
        <v>0</v>
      </c>
      <c r="L51" s="315">
        <f t="shared" si="14"/>
        <v>0</v>
      </c>
      <c r="M51" s="315">
        <f t="shared" si="14"/>
        <v>0</v>
      </c>
      <c r="N51" s="315">
        <f t="shared" si="14"/>
        <v>0</v>
      </c>
      <c r="O51" s="315">
        <f t="shared" si="14"/>
        <v>0</v>
      </c>
      <c r="P51" s="315">
        <f t="shared" si="14"/>
        <v>0</v>
      </c>
      <c r="Q51" s="315">
        <f t="shared" si="14"/>
        <v>0</v>
      </c>
      <c r="R51" s="315">
        <f t="shared" si="14"/>
        <v>0</v>
      </c>
      <c r="S51" s="315">
        <f t="shared" si="14"/>
        <v>0</v>
      </c>
      <c r="T51" s="315">
        <f t="shared" si="14"/>
        <v>0</v>
      </c>
      <c r="U51" s="315">
        <f t="shared" si="14"/>
        <v>0</v>
      </c>
      <c r="V51" s="315">
        <f t="shared" si="14"/>
        <v>-1653731</v>
      </c>
      <c r="W51" s="315">
        <f t="shared" si="14"/>
        <v>0</v>
      </c>
      <c r="X51" s="315">
        <f t="shared" si="14"/>
        <v>1526731</v>
      </c>
      <c r="Y51" s="315">
        <f t="shared" si="14"/>
        <v>0</v>
      </c>
      <c r="Z51" s="315">
        <f t="shared" si="14"/>
        <v>0</v>
      </c>
      <c r="AA51" s="315">
        <f t="shared" si="14"/>
        <v>0</v>
      </c>
      <c r="AB51" s="315">
        <f t="shared" si="14"/>
        <v>0</v>
      </c>
      <c r="AC51" s="315">
        <f t="shared" si="14"/>
        <v>0</v>
      </c>
      <c r="AD51" s="315">
        <f t="shared" si="14"/>
        <v>0</v>
      </c>
      <c r="AE51" s="315">
        <f t="shared" si="14"/>
        <v>0</v>
      </c>
      <c r="AF51" s="315">
        <f t="shared" si="14"/>
        <v>0</v>
      </c>
      <c r="AG51" s="315">
        <f t="shared" si="14"/>
        <v>0</v>
      </c>
      <c r="AH51" s="315">
        <f t="shared" si="14"/>
        <v>0</v>
      </c>
      <c r="AI51" s="315">
        <f t="shared" si="14"/>
        <v>0</v>
      </c>
      <c r="AJ51" s="315">
        <f t="shared" si="14"/>
        <v>0</v>
      </c>
      <c r="AK51" s="315">
        <f>SUM(AK49:AK50)</f>
        <v>0</v>
      </c>
      <c r="AL51" s="315">
        <f>SUM(AL49:AL50)</f>
        <v>-127000</v>
      </c>
      <c r="AM51" s="89"/>
      <c r="AN51" s="89"/>
      <c r="AO51" s="78"/>
      <c r="AP51" s="86"/>
      <c r="AQ51" s="86"/>
      <c r="AR51" s="84"/>
      <c r="AS51" s="86"/>
      <c r="AT51" s="86"/>
      <c r="AU51" s="84"/>
      <c r="AV51" s="87"/>
      <c r="AW51" s="87"/>
      <c r="AX51" s="84"/>
      <c r="AY51" s="93"/>
      <c r="AZ51" s="93"/>
      <c r="BA51" s="84"/>
    </row>
    <row r="52" spans="1:53" ht="19.5" customHeight="1">
      <c r="A52" s="144"/>
      <c r="B52" s="295"/>
      <c r="C52" s="295"/>
      <c r="D52" s="295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>
        <f t="shared" si="13"/>
        <v>0</v>
      </c>
      <c r="AL52" s="309">
        <f t="shared" si="13"/>
        <v>0</v>
      </c>
      <c r="AM52" s="89"/>
      <c r="AN52" s="89"/>
      <c r="AO52" s="80"/>
      <c r="AP52" s="82"/>
      <c r="AQ52" s="82"/>
      <c r="AR52" s="84"/>
      <c r="AS52" s="83"/>
      <c r="AT52" s="83"/>
      <c r="AU52" s="84"/>
      <c r="AV52" s="83"/>
      <c r="AW52" s="85"/>
      <c r="AX52" s="84"/>
      <c r="AY52" s="83"/>
      <c r="AZ52" s="83"/>
      <c r="BA52" s="84"/>
    </row>
    <row r="53" spans="1:53" ht="19.5" customHeight="1">
      <c r="A53" s="147" t="s">
        <v>13</v>
      </c>
      <c r="B53" s="120" t="s">
        <v>169</v>
      </c>
      <c r="C53" s="120"/>
      <c r="D53" s="120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>
        <f aca="true" t="shared" si="15" ref="AK53:AK61">SUM(E53,G53,I53,K53,M53,O53,Q53,S53,U53,W53,Y53,AA53,AC53,AE53,AG53,AI53)</f>
        <v>0</v>
      </c>
      <c r="AL53" s="309">
        <f aca="true" t="shared" si="16" ref="AL53:AL61">SUM(F53,H53,J53,L53,N53,P53,R53,T53,V53,X53,Z53,AB53,AD53,AF53,AH53,AJ53)</f>
        <v>0</v>
      </c>
      <c r="AM53" s="89"/>
      <c r="AN53" s="89"/>
      <c r="AO53" s="80"/>
      <c r="AP53" s="82"/>
      <c r="AQ53" s="82"/>
      <c r="AR53" s="84"/>
      <c r="AS53" s="83"/>
      <c r="AT53" s="83"/>
      <c r="AU53" s="84"/>
      <c r="AV53" s="83"/>
      <c r="AW53" s="85"/>
      <c r="AX53" s="84"/>
      <c r="AY53" s="83"/>
      <c r="AZ53" s="83"/>
      <c r="BA53" s="84"/>
    </row>
    <row r="54" spans="1:53" ht="19.5" customHeight="1">
      <c r="A54" s="144" t="s">
        <v>461</v>
      </c>
      <c r="B54" s="118" t="s">
        <v>462</v>
      </c>
      <c r="C54" s="118" t="s">
        <v>269</v>
      </c>
      <c r="D54" s="118"/>
      <c r="E54" s="309"/>
      <c r="F54" s="309"/>
      <c r="G54" s="309"/>
      <c r="H54" s="309"/>
      <c r="I54" s="309">
        <v>258780</v>
      </c>
      <c r="J54" s="309">
        <v>258780</v>
      </c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>
        <f t="shared" si="15"/>
        <v>258780</v>
      </c>
      <c r="AL54" s="309">
        <f t="shared" si="16"/>
        <v>258780</v>
      </c>
      <c r="AM54" s="89"/>
      <c r="AN54" s="89"/>
      <c r="AO54" s="80"/>
      <c r="AP54" s="82"/>
      <c r="AQ54" s="82"/>
      <c r="AR54" s="84"/>
      <c r="AS54" s="83"/>
      <c r="AT54" s="83"/>
      <c r="AU54" s="84"/>
      <c r="AV54" s="83"/>
      <c r="AW54" s="85"/>
      <c r="AX54" s="84"/>
      <c r="AY54" s="83"/>
      <c r="AZ54" s="83"/>
      <c r="BA54" s="84"/>
    </row>
    <row r="55" spans="1:53" ht="19.5" customHeight="1">
      <c r="A55" s="144" t="s">
        <v>395</v>
      </c>
      <c r="B55" s="294" t="s">
        <v>368</v>
      </c>
      <c r="C55" s="118" t="s">
        <v>269</v>
      </c>
      <c r="D55" s="118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>
        <f t="shared" si="15"/>
        <v>0</v>
      </c>
      <c r="AL55" s="309">
        <f t="shared" si="16"/>
        <v>0</v>
      </c>
      <c r="AM55" s="89"/>
      <c r="AN55" s="89"/>
      <c r="AO55" s="80"/>
      <c r="AP55" s="82"/>
      <c r="AQ55" s="82"/>
      <c r="AR55" s="84"/>
      <c r="AS55" s="83"/>
      <c r="AT55" s="83"/>
      <c r="AU55" s="84"/>
      <c r="AV55" s="83"/>
      <c r="AW55" s="85"/>
      <c r="AX55" s="84"/>
      <c r="AY55" s="83"/>
      <c r="AZ55" s="83"/>
      <c r="BA55" s="84"/>
    </row>
    <row r="56" spans="1:53" ht="19.5" customHeight="1">
      <c r="A56" s="144" t="s">
        <v>249</v>
      </c>
      <c r="B56" s="118" t="s">
        <v>393</v>
      </c>
      <c r="C56" s="118" t="s">
        <v>269</v>
      </c>
      <c r="D56" s="118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>
        <f t="shared" si="15"/>
        <v>0</v>
      </c>
      <c r="AL56" s="309">
        <f t="shared" si="16"/>
        <v>0</v>
      </c>
      <c r="AM56" s="89"/>
      <c r="AN56" s="89"/>
      <c r="AO56" s="80"/>
      <c r="AP56" s="82"/>
      <c r="AQ56" s="82"/>
      <c r="AR56" s="84"/>
      <c r="AS56" s="83"/>
      <c r="AT56" s="83"/>
      <c r="AU56" s="84"/>
      <c r="AV56" s="83"/>
      <c r="AW56" s="85"/>
      <c r="AX56" s="84"/>
      <c r="AY56" s="83"/>
      <c r="AZ56" s="83"/>
      <c r="BA56" s="84"/>
    </row>
    <row r="57" spans="1:53" ht="19.5" customHeight="1">
      <c r="A57" s="144" t="s">
        <v>250</v>
      </c>
      <c r="B57" s="118" t="s">
        <v>251</v>
      </c>
      <c r="C57" s="118" t="s">
        <v>269</v>
      </c>
      <c r="D57" s="118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>
        <f t="shared" si="15"/>
        <v>0</v>
      </c>
      <c r="AL57" s="309">
        <f t="shared" si="16"/>
        <v>0</v>
      </c>
      <c r="AM57" s="89"/>
      <c r="AN57" s="89"/>
      <c r="AO57" s="80"/>
      <c r="AP57" s="82"/>
      <c r="AQ57" s="82"/>
      <c r="AR57" s="84"/>
      <c r="AS57" s="83"/>
      <c r="AT57" s="83"/>
      <c r="AU57" s="84"/>
      <c r="AV57" s="83"/>
      <c r="AW57" s="85"/>
      <c r="AX57" s="84"/>
      <c r="AY57" s="83"/>
      <c r="AZ57" s="83"/>
      <c r="BA57" s="84"/>
    </row>
    <row r="58" spans="1:53" ht="19.5" customHeight="1">
      <c r="A58" s="144" t="s">
        <v>252</v>
      </c>
      <c r="B58" s="118" t="s">
        <v>394</v>
      </c>
      <c r="C58" s="118" t="s">
        <v>269</v>
      </c>
      <c r="D58" s="118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>
        <f t="shared" si="15"/>
        <v>0</v>
      </c>
      <c r="AL58" s="309">
        <f t="shared" si="16"/>
        <v>0</v>
      </c>
      <c r="AM58" s="89"/>
      <c r="AN58" s="89"/>
      <c r="AO58" s="80"/>
      <c r="AP58" s="82"/>
      <c r="AQ58" s="82"/>
      <c r="AR58" s="84"/>
      <c r="AS58" s="83"/>
      <c r="AT58" s="83"/>
      <c r="AU58" s="84"/>
      <c r="AV58" s="83"/>
      <c r="AW58" s="85"/>
      <c r="AX58" s="84"/>
      <c r="AY58" s="83"/>
      <c r="AZ58" s="83"/>
      <c r="BA58" s="84"/>
    </row>
    <row r="59" spans="1:53" ht="19.5" customHeight="1">
      <c r="A59" s="95">
        <v>107051</v>
      </c>
      <c r="B59" s="295" t="s">
        <v>63</v>
      </c>
      <c r="C59" s="295" t="s">
        <v>269</v>
      </c>
      <c r="D59" s="295"/>
      <c r="E59" s="309"/>
      <c r="F59" s="309"/>
      <c r="G59" s="309"/>
      <c r="H59" s="309"/>
      <c r="I59" s="309">
        <v>4821220</v>
      </c>
      <c r="J59" s="309">
        <v>4821220</v>
      </c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>
        <f t="shared" si="15"/>
        <v>4821220</v>
      </c>
      <c r="AL59" s="309">
        <f t="shared" si="16"/>
        <v>4821220</v>
      </c>
      <c r="AM59" s="89"/>
      <c r="AN59" s="89"/>
      <c r="AO59" s="80"/>
      <c r="AP59" s="83"/>
      <c r="AQ59" s="83"/>
      <c r="AR59" s="84"/>
      <c r="AS59" s="83"/>
      <c r="AT59" s="83"/>
      <c r="AU59" s="84"/>
      <c r="AV59" s="83"/>
      <c r="AW59" s="85"/>
      <c r="AX59" s="84"/>
      <c r="AY59" s="84"/>
      <c r="AZ59" s="84"/>
      <c r="BA59" s="84"/>
    </row>
    <row r="60" spans="1:53" ht="19.5" customHeight="1">
      <c r="A60" s="143" t="s">
        <v>533</v>
      </c>
      <c r="B60" s="294" t="s">
        <v>534</v>
      </c>
      <c r="C60" s="304" t="s">
        <v>269</v>
      </c>
      <c r="D60" s="304">
        <v>1</v>
      </c>
      <c r="E60" s="320"/>
      <c r="F60" s="320"/>
      <c r="G60" s="320"/>
      <c r="H60" s="320"/>
      <c r="I60" s="320">
        <v>527800</v>
      </c>
      <c r="J60" s="320">
        <v>527800</v>
      </c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09">
        <f t="shared" si="15"/>
        <v>527800</v>
      </c>
      <c r="AL60" s="309">
        <f t="shared" si="16"/>
        <v>527800</v>
      </c>
      <c r="AM60" s="89"/>
      <c r="AN60" s="89"/>
      <c r="AO60" s="80"/>
      <c r="AP60" s="83"/>
      <c r="AQ60" s="83"/>
      <c r="AR60" s="84"/>
      <c r="AS60" s="83"/>
      <c r="AT60" s="83"/>
      <c r="AU60" s="84"/>
      <c r="AV60" s="83"/>
      <c r="AW60" s="85"/>
      <c r="AX60" s="84"/>
      <c r="AY60" s="84"/>
      <c r="AZ60" s="84"/>
      <c r="BA60" s="84"/>
    </row>
    <row r="61" spans="1:53" s="156" customFormat="1" ht="19.5" customHeight="1">
      <c r="A61" s="293">
        <v>107060</v>
      </c>
      <c r="B61" s="296" t="s">
        <v>396</v>
      </c>
      <c r="C61" s="305" t="s">
        <v>269</v>
      </c>
      <c r="D61" s="305"/>
      <c r="E61" s="321"/>
      <c r="F61" s="321"/>
      <c r="G61" s="321"/>
      <c r="H61" s="321"/>
      <c r="I61" s="321"/>
      <c r="J61" s="321"/>
      <c r="K61" s="321">
        <v>4395000</v>
      </c>
      <c r="L61" s="321">
        <f>4395000+266700</f>
        <v>4661700</v>
      </c>
      <c r="M61" s="321"/>
      <c r="N61" s="321"/>
      <c r="O61" s="321">
        <v>560000</v>
      </c>
      <c r="P61" s="321">
        <v>560000</v>
      </c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09">
        <f t="shared" si="15"/>
        <v>4955000</v>
      </c>
      <c r="AL61" s="309">
        <f t="shared" si="16"/>
        <v>5221700</v>
      </c>
      <c r="AM61" s="150"/>
      <c r="AN61" s="150"/>
      <c r="AO61" s="150"/>
      <c r="AP61" s="153"/>
      <c r="AQ61" s="153"/>
      <c r="AR61" s="152"/>
      <c r="AS61" s="153"/>
      <c r="AT61" s="153"/>
      <c r="AU61" s="152"/>
      <c r="AV61" s="153"/>
      <c r="AW61" s="229"/>
      <c r="AX61" s="152"/>
      <c r="AY61" s="153"/>
      <c r="AZ61" s="153"/>
      <c r="BA61" s="152"/>
    </row>
    <row r="62" spans="1:53" ht="19.5" customHeight="1">
      <c r="A62" s="96"/>
      <c r="B62" s="302" t="s">
        <v>171</v>
      </c>
      <c r="C62" s="302"/>
      <c r="D62" s="319">
        <f aca="true" t="shared" si="17" ref="D62:AI62">SUM(D54:D61)</f>
        <v>1</v>
      </c>
      <c r="E62" s="319">
        <f t="shared" si="17"/>
        <v>0</v>
      </c>
      <c r="F62" s="319">
        <f>SUM(F54:F61)</f>
        <v>0</v>
      </c>
      <c r="G62" s="319">
        <f t="shared" si="17"/>
        <v>0</v>
      </c>
      <c r="H62" s="319">
        <f>SUM(H54:H61)</f>
        <v>0</v>
      </c>
      <c r="I62" s="319">
        <f t="shared" si="17"/>
        <v>5607800</v>
      </c>
      <c r="J62" s="319">
        <f>SUM(J54:J61)</f>
        <v>5607800</v>
      </c>
      <c r="K62" s="319">
        <f t="shared" si="17"/>
        <v>4395000</v>
      </c>
      <c r="L62" s="319">
        <f>SUM(L54:L61)</f>
        <v>4661700</v>
      </c>
      <c r="M62" s="319">
        <f t="shared" si="17"/>
        <v>0</v>
      </c>
      <c r="N62" s="319">
        <f>SUM(N54:N61)</f>
        <v>0</v>
      </c>
      <c r="O62" s="319">
        <f t="shared" si="17"/>
        <v>560000</v>
      </c>
      <c r="P62" s="319">
        <f>SUM(P54:P61)</f>
        <v>560000</v>
      </c>
      <c r="Q62" s="319">
        <f t="shared" si="17"/>
        <v>0</v>
      </c>
      <c r="R62" s="319">
        <f>SUM(R54:R61)</f>
        <v>0</v>
      </c>
      <c r="S62" s="319">
        <f t="shared" si="17"/>
        <v>0</v>
      </c>
      <c r="T62" s="319">
        <f>SUM(T54:T61)</f>
        <v>0</v>
      </c>
      <c r="U62" s="319">
        <f t="shared" si="17"/>
        <v>0</v>
      </c>
      <c r="V62" s="319">
        <f>SUM(V54:V61)</f>
        <v>0</v>
      </c>
      <c r="W62" s="319">
        <f t="shared" si="17"/>
        <v>0</v>
      </c>
      <c r="X62" s="319">
        <f>SUM(X54:X61)</f>
        <v>0</v>
      </c>
      <c r="Y62" s="319">
        <f t="shared" si="17"/>
        <v>0</v>
      </c>
      <c r="Z62" s="319">
        <f>SUM(Z54:Z61)</f>
        <v>0</v>
      </c>
      <c r="AA62" s="319">
        <f t="shared" si="17"/>
        <v>0</v>
      </c>
      <c r="AB62" s="319">
        <f>SUM(AB54:AB61)</f>
        <v>0</v>
      </c>
      <c r="AC62" s="319">
        <f t="shared" si="17"/>
        <v>0</v>
      </c>
      <c r="AD62" s="319">
        <f>SUM(AD54:AD61)</f>
        <v>0</v>
      </c>
      <c r="AE62" s="319">
        <f t="shared" si="17"/>
        <v>0</v>
      </c>
      <c r="AF62" s="319">
        <f>SUM(AF54:AF61)</f>
        <v>0</v>
      </c>
      <c r="AG62" s="319">
        <f t="shared" si="17"/>
        <v>0</v>
      </c>
      <c r="AH62" s="319">
        <f>SUM(AH54:AH61)</f>
        <v>0</v>
      </c>
      <c r="AI62" s="319">
        <f t="shared" si="17"/>
        <v>0</v>
      </c>
      <c r="AJ62" s="319">
        <f>SUM(AJ54:AJ61)</f>
        <v>0</v>
      </c>
      <c r="AK62" s="319">
        <f>SUM(AK52:AK61)</f>
        <v>10562800</v>
      </c>
      <c r="AL62" s="319">
        <f>SUM(AL52:AL61)</f>
        <v>10829500</v>
      </c>
      <c r="AM62" s="80"/>
      <c r="AN62" s="80"/>
      <c r="AO62" s="80"/>
      <c r="AP62" s="83"/>
      <c r="AQ62" s="83"/>
      <c r="AR62" s="84"/>
      <c r="AS62" s="83"/>
      <c r="AT62" s="83"/>
      <c r="AU62" s="84"/>
      <c r="AV62" s="83"/>
      <c r="AW62" s="85"/>
      <c r="AX62" s="84"/>
      <c r="AY62" s="83"/>
      <c r="AZ62" s="83"/>
      <c r="BA62" s="84"/>
    </row>
    <row r="63" spans="1:53" s="156" customFormat="1" ht="19.5" customHeight="1">
      <c r="A63" s="264" t="s">
        <v>185</v>
      </c>
      <c r="B63" s="298" t="s">
        <v>186</v>
      </c>
      <c r="C63" s="306"/>
      <c r="D63" s="306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150"/>
      <c r="AN63" s="150"/>
      <c r="AO63" s="225"/>
      <c r="AP63" s="151"/>
      <c r="AQ63" s="151"/>
      <c r="AR63" s="151"/>
      <c r="AS63" s="153"/>
      <c r="AT63" s="153"/>
      <c r="AU63" s="153"/>
      <c r="AV63" s="153"/>
      <c r="AW63" s="153"/>
      <c r="AX63" s="153"/>
      <c r="AY63" s="153"/>
      <c r="AZ63" s="153"/>
      <c r="BA63" s="153"/>
    </row>
    <row r="64" spans="1:53" s="156" customFormat="1" ht="19.5" customHeight="1">
      <c r="A64" s="291"/>
      <c r="B64" s="307" t="s">
        <v>74</v>
      </c>
      <c r="C64" s="307"/>
      <c r="D64" s="322">
        <f>SUM(D12,D20,D25,D33,D41,D48,D62,D63)</f>
        <v>10</v>
      </c>
      <c r="E64" s="322">
        <f>SUM(E12,E20,E25,E33,E41,E48,E62,E63,E51)</f>
        <v>4176390</v>
      </c>
      <c r="F64" s="322">
        <f>SUM(F12,F20,F25,F33,F41,F48,F62,F63,F51)</f>
        <v>7683554</v>
      </c>
      <c r="G64" s="322">
        <f aca="true" t="shared" si="18" ref="G64:M64">SUM(G12,G20,G25,G33,G41,G48,G62,G63,G51)</f>
        <v>742850</v>
      </c>
      <c r="H64" s="322">
        <f t="shared" si="18"/>
        <v>1379522</v>
      </c>
      <c r="I64" s="322">
        <f t="shared" si="18"/>
        <v>20785430</v>
      </c>
      <c r="J64" s="322">
        <f t="shared" si="18"/>
        <v>29092532</v>
      </c>
      <c r="K64" s="322">
        <f t="shared" si="18"/>
        <v>4395000</v>
      </c>
      <c r="L64" s="322">
        <f t="shared" si="18"/>
        <v>4661700</v>
      </c>
      <c r="M64" s="322">
        <f t="shared" si="18"/>
        <v>684900</v>
      </c>
      <c r="N64" s="322">
        <f aca="true" t="shared" si="19" ref="N64:AL64">SUM(N12,N20,N25,N33,N41,N48,N62,N63,N51)</f>
        <v>697166</v>
      </c>
      <c r="O64" s="322">
        <f t="shared" si="19"/>
        <v>2100180</v>
      </c>
      <c r="P64" s="322">
        <f t="shared" si="19"/>
        <v>2100180</v>
      </c>
      <c r="Q64" s="322">
        <f t="shared" si="19"/>
        <v>0</v>
      </c>
      <c r="R64" s="322">
        <f t="shared" si="19"/>
        <v>0</v>
      </c>
      <c r="S64" s="322">
        <f t="shared" si="19"/>
        <v>100000</v>
      </c>
      <c r="T64" s="322">
        <f t="shared" si="19"/>
        <v>100000</v>
      </c>
      <c r="U64" s="322">
        <f t="shared" si="19"/>
        <v>17377931</v>
      </c>
      <c r="V64" s="322">
        <f t="shared" si="19"/>
        <v>15826194</v>
      </c>
      <c r="W64" s="322">
        <f t="shared" si="19"/>
        <v>152400</v>
      </c>
      <c r="X64" s="322">
        <f t="shared" si="19"/>
        <v>4086407</v>
      </c>
      <c r="Y64" s="322">
        <f t="shared" si="19"/>
        <v>89036672</v>
      </c>
      <c r="Z64" s="322">
        <f t="shared" si="19"/>
        <v>79497770</v>
      </c>
      <c r="AA64" s="322">
        <f t="shared" si="19"/>
        <v>0</v>
      </c>
      <c r="AB64" s="322">
        <f t="shared" si="19"/>
        <v>0</v>
      </c>
      <c r="AC64" s="322">
        <f t="shared" si="19"/>
        <v>0</v>
      </c>
      <c r="AD64" s="322">
        <f t="shared" si="19"/>
        <v>0</v>
      </c>
      <c r="AE64" s="322">
        <f t="shared" si="19"/>
        <v>0</v>
      </c>
      <c r="AF64" s="322">
        <f t="shared" si="19"/>
        <v>0</v>
      </c>
      <c r="AG64" s="322">
        <f t="shared" si="19"/>
        <v>0</v>
      </c>
      <c r="AH64" s="322">
        <f t="shared" si="19"/>
        <v>0</v>
      </c>
      <c r="AI64" s="322">
        <f t="shared" si="19"/>
        <v>1411250</v>
      </c>
      <c r="AJ64" s="322">
        <f t="shared" si="19"/>
        <v>1411250</v>
      </c>
      <c r="AK64" s="322">
        <f t="shared" si="19"/>
        <v>140963003</v>
      </c>
      <c r="AL64" s="322">
        <f t="shared" si="19"/>
        <v>146536275</v>
      </c>
      <c r="AM64" s="150"/>
      <c r="AN64" s="150"/>
      <c r="AO64" s="225"/>
      <c r="AP64" s="151"/>
      <c r="AQ64" s="151"/>
      <c r="AR64" s="151"/>
      <c r="AS64" s="153"/>
      <c r="AT64" s="153"/>
      <c r="AU64" s="153"/>
      <c r="AV64" s="153"/>
      <c r="AW64" s="153"/>
      <c r="AX64" s="153"/>
      <c r="AY64" s="153"/>
      <c r="AZ64" s="153"/>
      <c r="BA64" s="153"/>
    </row>
    <row r="65" spans="1:53" s="156" customFormat="1" ht="19.5" customHeight="1">
      <c r="A65" s="439"/>
      <c r="B65" s="440" t="s">
        <v>526</v>
      </c>
      <c r="C65" s="440"/>
      <c r="D65" s="441"/>
      <c r="E65" s="441"/>
      <c r="F65" s="441"/>
      <c r="G65" s="441"/>
      <c r="H65" s="441"/>
      <c r="I65" s="441"/>
      <c r="J65" s="441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1">
        <f aca="true" t="shared" si="20" ref="AK65:AL72">SUM(E65,G65,I65,K65,M65,O65,Q65,S65,U65,W65,Y65,AA65,AC65,AE65,AG65,AI65)</f>
        <v>0</v>
      </c>
      <c r="AL65" s="441">
        <f t="shared" si="20"/>
        <v>0</v>
      </c>
      <c r="AM65" s="150"/>
      <c r="AN65" s="150"/>
      <c r="AO65" s="225"/>
      <c r="AP65" s="151"/>
      <c r="AQ65" s="151"/>
      <c r="AR65" s="151"/>
      <c r="AS65" s="153"/>
      <c r="AT65" s="153"/>
      <c r="AU65" s="153"/>
      <c r="AV65" s="153"/>
      <c r="AW65" s="153"/>
      <c r="AX65" s="153"/>
      <c r="AY65" s="153"/>
      <c r="AZ65" s="153"/>
      <c r="BA65" s="153"/>
    </row>
    <row r="66" spans="1:53" s="156" customFormat="1" ht="19.5" customHeight="1">
      <c r="A66" s="444">
        <v>91110</v>
      </c>
      <c r="B66" s="438" t="s">
        <v>535</v>
      </c>
      <c r="C66" s="440"/>
      <c r="D66" s="441"/>
      <c r="E66" s="441">
        <v>14017046</v>
      </c>
      <c r="F66" s="441">
        <f>14017046+157711+400000</f>
        <v>14574757</v>
      </c>
      <c r="G66" s="441">
        <v>2810367</v>
      </c>
      <c r="H66" s="441">
        <f>2810367+30754+108000</f>
        <v>2949121</v>
      </c>
      <c r="I66" s="441">
        <v>689130</v>
      </c>
      <c r="J66" s="441">
        <v>689130</v>
      </c>
      <c r="K66" s="442"/>
      <c r="L66" s="442"/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  <c r="AA66" s="442"/>
      <c r="AB66" s="442"/>
      <c r="AC66" s="442"/>
      <c r="AD66" s="442"/>
      <c r="AE66" s="442"/>
      <c r="AF66" s="442"/>
      <c r="AG66" s="442"/>
      <c r="AH66" s="442"/>
      <c r="AI66" s="442"/>
      <c r="AJ66" s="442"/>
      <c r="AK66" s="441">
        <f t="shared" si="20"/>
        <v>17516543</v>
      </c>
      <c r="AL66" s="441">
        <f t="shared" si="20"/>
        <v>18213008</v>
      </c>
      <c r="AM66" s="150"/>
      <c r="AN66" s="150"/>
      <c r="AO66" s="225"/>
      <c r="AP66" s="151"/>
      <c r="AQ66" s="151"/>
      <c r="AR66" s="151"/>
      <c r="AS66" s="153"/>
      <c r="AT66" s="153"/>
      <c r="AU66" s="153"/>
      <c r="AV66" s="153"/>
      <c r="AW66" s="153"/>
      <c r="AX66" s="153"/>
      <c r="AY66" s="153"/>
      <c r="AZ66" s="153"/>
      <c r="BA66" s="153"/>
    </row>
    <row r="67" spans="1:53" s="156" customFormat="1" ht="19.5" customHeight="1">
      <c r="A67" s="444">
        <v>91140</v>
      </c>
      <c r="B67" s="438" t="s">
        <v>523</v>
      </c>
      <c r="C67" s="440"/>
      <c r="D67" s="441"/>
      <c r="E67" s="441"/>
      <c r="F67" s="441"/>
      <c r="G67" s="441"/>
      <c r="H67" s="441"/>
      <c r="I67" s="441">
        <v>1651000</v>
      </c>
      <c r="J67" s="441">
        <v>1651000</v>
      </c>
      <c r="K67" s="442"/>
      <c r="L67" s="442"/>
      <c r="M67" s="442"/>
      <c r="N67" s="442"/>
      <c r="O67" s="442"/>
      <c r="P67" s="442"/>
      <c r="Q67" s="442"/>
      <c r="R67" s="442"/>
      <c r="S67" s="442"/>
      <c r="T67" s="442"/>
      <c r="U67" s="442"/>
      <c r="V67" s="442"/>
      <c r="W67" s="442"/>
      <c r="X67" s="442"/>
      <c r="Y67" s="442"/>
      <c r="Z67" s="442"/>
      <c r="AA67" s="442"/>
      <c r="AB67" s="442"/>
      <c r="AC67" s="442"/>
      <c r="AD67" s="442"/>
      <c r="AE67" s="442"/>
      <c r="AF67" s="442"/>
      <c r="AG67" s="442"/>
      <c r="AH67" s="442"/>
      <c r="AI67" s="442"/>
      <c r="AJ67" s="442"/>
      <c r="AK67" s="441">
        <f t="shared" si="20"/>
        <v>1651000</v>
      </c>
      <c r="AL67" s="441">
        <f t="shared" si="20"/>
        <v>1651000</v>
      </c>
      <c r="AM67" s="150"/>
      <c r="AN67" s="150"/>
      <c r="AO67" s="225"/>
      <c r="AP67" s="151"/>
      <c r="AQ67" s="151"/>
      <c r="AR67" s="151"/>
      <c r="AS67" s="153"/>
      <c r="AT67" s="153"/>
      <c r="AU67" s="153"/>
      <c r="AV67" s="153"/>
      <c r="AW67" s="153"/>
      <c r="AX67" s="153"/>
      <c r="AY67" s="153"/>
      <c r="AZ67" s="153"/>
      <c r="BA67" s="153"/>
    </row>
    <row r="68" spans="1:53" s="156" customFormat="1" ht="19.5" customHeight="1">
      <c r="A68" s="444">
        <v>96015</v>
      </c>
      <c r="B68" s="438" t="s">
        <v>524</v>
      </c>
      <c r="C68" s="440"/>
      <c r="D68" s="441"/>
      <c r="E68" s="441">
        <v>827892</v>
      </c>
      <c r="F68" s="441">
        <v>827892</v>
      </c>
      <c r="G68" s="441">
        <v>174726</v>
      </c>
      <c r="H68" s="441">
        <v>174726</v>
      </c>
      <c r="I68" s="441">
        <v>1307246</v>
      </c>
      <c r="J68" s="441">
        <v>1307246</v>
      </c>
      <c r="K68" s="442"/>
      <c r="L68" s="442"/>
      <c r="M68" s="442"/>
      <c r="N68" s="442"/>
      <c r="O68" s="442"/>
      <c r="P68" s="442"/>
      <c r="Q68" s="442"/>
      <c r="R68" s="442"/>
      <c r="S68" s="442"/>
      <c r="T68" s="442"/>
      <c r="U68" s="442"/>
      <c r="V68" s="442"/>
      <c r="W68" s="442">
        <v>200000</v>
      </c>
      <c r="X68" s="442">
        <f>200000+127000</f>
        <v>327000</v>
      </c>
      <c r="Y68" s="442"/>
      <c r="Z68" s="442"/>
      <c r="AA68" s="442"/>
      <c r="AB68" s="442"/>
      <c r="AC68" s="442"/>
      <c r="AD68" s="442"/>
      <c r="AE68" s="442"/>
      <c r="AF68" s="442"/>
      <c r="AG68" s="442"/>
      <c r="AH68" s="442"/>
      <c r="AI68" s="442"/>
      <c r="AJ68" s="442"/>
      <c r="AK68" s="441">
        <f t="shared" si="20"/>
        <v>2509864</v>
      </c>
      <c r="AL68" s="441">
        <f t="shared" si="20"/>
        <v>2636864</v>
      </c>
      <c r="AM68" s="150"/>
      <c r="AN68" s="150"/>
      <c r="AO68" s="225"/>
      <c r="AP68" s="151"/>
      <c r="AQ68" s="151"/>
      <c r="AR68" s="151"/>
      <c r="AS68" s="153"/>
      <c r="AT68" s="153"/>
      <c r="AU68" s="153"/>
      <c r="AV68" s="153"/>
      <c r="AW68" s="153"/>
      <c r="AX68" s="153"/>
      <c r="AY68" s="153"/>
      <c r="AZ68" s="153"/>
      <c r="BA68" s="153"/>
    </row>
    <row r="69" spans="1:53" s="156" customFormat="1" ht="19.5" customHeight="1">
      <c r="A69" s="444">
        <v>35390</v>
      </c>
      <c r="B69" s="443" t="s">
        <v>536</v>
      </c>
      <c r="C69" s="440"/>
      <c r="D69" s="441"/>
      <c r="E69" s="441">
        <v>7451024</v>
      </c>
      <c r="F69" s="441">
        <v>7451024</v>
      </c>
      <c r="G69" s="441">
        <v>1572542</v>
      </c>
      <c r="H69" s="441">
        <v>1572542</v>
      </c>
      <c r="I69" s="441">
        <v>11765212</v>
      </c>
      <c r="J69" s="441">
        <v>11765212</v>
      </c>
      <c r="K69" s="442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H69" s="442"/>
      <c r="AI69" s="442"/>
      <c r="AJ69" s="442"/>
      <c r="AK69" s="441">
        <f t="shared" si="20"/>
        <v>20788778</v>
      </c>
      <c r="AL69" s="441">
        <f t="shared" si="20"/>
        <v>20788778</v>
      </c>
      <c r="AM69" s="150"/>
      <c r="AN69" s="150"/>
      <c r="AO69" s="225"/>
      <c r="AP69" s="151"/>
      <c r="AQ69" s="151"/>
      <c r="AR69" s="151"/>
      <c r="AS69" s="153"/>
      <c r="AT69" s="153"/>
      <c r="AU69" s="153"/>
      <c r="AV69" s="153"/>
      <c r="AW69" s="153"/>
      <c r="AX69" s="153"/>
      <c r="AY69" s="153"/>
      <c r="AZ69" s="153"/>
      <c r="BA69" s="153"/>
    </row>
    <row r="70" spans="1:53" s="156" customFormat="1" ht="19.5" customHeight="1">
      <c r="A70" s="444">
        <v>96025</v>
      </c>
      <c r="B70" s="438" t="s">
        <v>537</v>
      </c>
      <c r="C70" s="440"/>
      <c r="D70" s="441"/>
      <c r="E70" s="441"/>
      <c r="F70" s="441"/>
      <c r="G70" s="441"/>
      <c r="H70" s="441"/>
      <c r="I70" s="441"/>
      <c r="J70" s="441"/>
      <c r="K70" s="442"/>
      <c r="L70" s="442"/>
      <c r="M70" s="442"/>
      <c r="N70" s="442"/>
      <c r="O70" s="442"/>
      <c r="P70" s="442"/>
      <c r="Q70" s="442"/>
      <c r="R70" s="442"/>
      <c r="S70" s="442"/>
      <c r="T70" s="442"/>
      <c r="U70" s="442"/>
      <c r="V70" s="442"/>
      <c r="W70" s="442"/>
      <c r="X70" s="442"/>
      <c r="Y70" s="442"/>
      <c r="Z70" s="442"/>
      <c r="AA70" s="442"/>
      <c r="AB70" s="442"/>
      <c r="AC70" s="442"/>
      <c r="AD70" s="442"/>
      <c r="AE70" s="442"/>
      <c r="AF70" s="442"/>
      <c r="AG70" s="442"/>
      <c r="AH70" s="442"/>
      <c r="AI70" s="442"/>
      <c r="AJ70" s="442"/>
      <c r="AK70" s="441">
        <f t="shared" si="20"/>
        <v>0</v>
      </c>
      <c r="AL70" s="441">
        <f t="shared" si="20"/>
        <v>0</v>
      </c>
      <c r="AM70" s="150"/>
      <c r="AN70" s="150"/>
      <c r="AO70" s="225"/>
      <c r="AP70" s="151"/>
      <c r="AQ70" s="151"/>
      <c r="AR70" s="151"/>
      <c r="AS70" s="153"/>
      <c r="AT70" s="153"/>
      <c r="AU70" s="153"/>
      <c r="AV70" s="153"/>
      <c r="AW70" s="153"/>
      <c r="AX70" s="153"/>
      <c r="AY70" s="153"/>
      <c r="AZ70" s="153"/>
      <c r="BA70" s="153"/>
    </row>
    <row r="71" spans="1:53" s="156" customFormat="1" ht="19.5" customHeight="1">
      <c r="A71" s="223" t="s">
        <v>172</v>
      </c>
      <c r="B71" s="443" t="s">
        <v>184</v>
      </c>
      <c r="C71" s="440"/>
      <c r="D71" s="441"/>
      <c r="E71" s="441"/>
      <c r="F71" s="441"/>
      <c r="G71" s="441"/>
      <c r="H71" s="441"/>
      <c r="I71" s="441"/>
      <c r="J71" s="441"/>
      <c r="K71" s="442"/>
      <c r="L71" s="442"/>
      <c r="M71" s="442">
        <v>0</v>
      </c>
      <c r="N71" s="442">
        <v>1529736</v>
      </c>
      <c r="O71" s="442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  <c r="AF71" s="442"/>
      <c r="AG71" s="442"/>
      <c r="AH71" s="442"/>
      <c r="AI71" s="442"/>
      <c r="AJ71" s="442"/>
      <c r="AK71" s="441"/>
      <c r="AL71" s="441"/>
      <c r="AM71" s="150"/>
      <c r="AN71" s="150"/>
      <c r="AO71" s="225"/>
      <c r="AP71" s="151"/>
      <c r="AQ71" s="151"/>
      <c r="AR71" s="151"/>
      <c r="AS71" s="153"/>
      <c r="AT71" s="153"/>
      <c r="AU71" s="153"/>
      <c r="AV71" s="153"/>
      <c r="AW71" s="153"/>
      <c r="AX71" s="153"/>
      <c r="AY71" s="153"/>
      <c r="AZ71" s="153"/>
      <c r="BA71" s="153"/>
    </row>
    <row r="72" spans="1:53" ht="19.5" customHeight="1">
      <c r="A72" s="75"/>
      <c r="B72" s="300" t="s">
        <v>531</v>
      </c>
      <c r="C72" s="300"/>
      <c r="D72" s="300"/>
      <c r="E72" s="312">
        <f>SUM(E66:E70)</f>
        <v>22295962</v>
      </c>
      <c r="F72" s="312">
        <f>SUM(F66:F70)</f>
        <v>22853673</v>
      </c>
      <c r="G72" s="312">
        <f aca="true" t="shared" si="21" ref="G72:AI72">SUM(G66:G70)</f>
        <v>4557635</v>
      </c>
      <c r="H72" s="312">
        <f>SUM(H66:H70)</f>
        <v>4696389</v>
      </c>
      <c r="I72" s="312">
        <f t="shared" si="21"/>
        <v>15412588</v>
      </c>
      <c r="J72" s="312">
        <f>SUM(J66:J70)</f>
        <v>15412588</v>
      </c>
      <c r="K72" s="323">
        <f t="shared" si="21"/>
        <v>0</v>
      </c>
      <c r="L72" s="323">
        <f>SUM(L66:L70)</f>
        <v>0</v>
      </c>
      <c r="M72" s="323">
        <f t="shared" si="21"/>
        <v>0</v>
      </c>
      <c r="N72" s="323">
        <f>SUM(N66:N71)</f>
        <v>1529736</v>
      </c>
      <c r="O72" s="323">
        <f t="shared" si="21"/>
        <v>0</v>
      </c>
      <c r="P72" s="323">
        <f>SUM(P66:P70)</f>
        <v>0</v>
      </c>
      <c r="Q72" s="323">
        <f t="shared" si="21"/>
        <v>0</v>
      </c>
      <c r="R72" s="323">
        <f>SUM(R66:R70)</f>
        <v>0</v>
      </c>
      <c r="S72" s="323">
        <f t="shared" si="21"/>
        <v>0</v>
      </c>
      <c r="T72" s="323">
        <f>SUM(T66:T70)</f>
        <v>0</v>
      </c>
      <c r="U72" s="323">
        <f t="shared" si="21"/>
        <v>0</v>
      </c>
      <c r="V72" s="323">
        <f>SUM(V66:V70)</f>
        <v>0</v>
      </c>
      <c r="W72" s="323">
        <f t="shared" si="21"/>
        <v>200000</v>
      </c>
      <c r="X72" s="323">
        <f>SUM(X66:X70)</f>
        <v>327000</v>
      </c>
      <c r="Y72" s="323">
        <f t="shared" si="21"/>
        <v>0</v>
      </c>
      <c r="Z72" s="323">
        <f>SUM(Z66:Z70)</f>
        <v>0</v>
      </c>
      <c r="AA72" s="323">
        <f t="shared" si="21"/>
        <v>0</v>
      </c>
      <c r="AB72" s="323">
        <f>SUM(AB66:AB70)</f>
        <v>0</v>
      </c>
      <c r="AC72" s="323">
        <f t="shared" si="21"/>
        <v>0</v>
      </c>
      <c r="AD72" s="323">
        <f>SUM(AD66:AD70)</f>
        <v>0</v>
      </c>
      <c r="AE72" s="323">
        <f t="shared" si="21"/>
        <v>0</v>
      </c>
      <c r="AF72" s="323">
        <f>SUM(AF66:AF70)</f>
        <v>0</v>
      </c>
      <c r="AG72" s="323">
        <f t="shared" si="21"/>
        <v>0</v>
      </c>
      <c r="AH72" s="323">
        <f>SUM(AH66:AH70)</f>
        <v>0</v>
      </c>
      <c r="AI72" s="323">
        <f t="shared" si="21"/>
        <v>0</v>
      </c>
      <c r="AJ72" s="323">
        <f>SUM(AJ66:AJ70)</f>
        <v>0</v>
      </c>
      <c r="AK72" s="441">
        <f>SUM(E72,G72,I72,K72,M72,O72,Q72,S72,U72,W72,Y72,AA72,AC72,AE72,AG72,AI72)</f>
        <v>42466185</v>
      </c>
      <c r="AL72" s="441">
        <f t="shared" si="20"/>
        <v>44819386</v>
      </c>
      <c r="AM72" s="80"/>
      <c r="AN72" s="80"/>
      <c r="AO72" s="81"/>
      <c r="AP72" s="82"/>
      <c r="AQ72" s="82"/>
      <c r="AR72" s="82"/>
      <c r="AS72" s="83"/>
      <c r="AT72" s="83"/>
      <c r="AU72" s="83"/>
      <c r="AV72" s="83"/>
      <c r="AW72" s="83"/>
      <c r="AX72" s="83"/>
      <c r="AY72" s="83"/>
      <c r="AZ72" s="83"/>
      <c r="BA72" s="83"/>
    </row>
    <row r="73" spans="1:53" s="265" customFormat="1" ht="24.75" customHeight="1">
      <c r="A73" s="292"/>
      <c r="B73" s="308" t="s">
        <v>187</v>
      </c>
      <c r="C73" s="308"/>
      <c r="D73" s="414">
        <f>SUM(D64)</f>
        <v>10</v>
      </c>
      <c r="E73" s="414">
        <f>SUM(E64+E72)</f>
        <v>26472352</v>
      </c>
      <c r="F73" s="414">
        <f>SUM(F64+F72)</f>
        <v>30537227</v>
      </c>
      <c r="G73" s="414">
        <f aca="true" t="shared" si="22" ref="G73:AI73">SUM(G64+G72)</f>
        <v>5300485</v>
      </c>
      <c r="H73" s="414">
        <f>SUM(H64+H72)</f>
        <v>6075911</v>
      </c>
      <c r="I73" s="414">
        <f t="shared" si="22"/>
        <v>36198018</v>
      </c>
      <c r="J73" s="414">
        <f>SUM(J64+J72)</f>
        <v>44505120</v>
      </c>
      <c r="K73" s="414">
        <f t="shared" si="22"/>
        <v>4395000</v>
      </c>
      <c r="L73" s="414">
        <f>SUM(L64+L72)</f>
        <v>4661700</v>
      </c>
      <c r="M73" s="414">
        <f t="shared" si="22"/>
        <v>684900</v>
      </c>
      <c r="N73" s="414">
        <f>SUM(N64+N72)</f>
        <v>2226902</v>
      </c>
      <c r="O73" s="414">
        <f t="shared" si="22"/>
        <v>2100180</v>
      </c>
      <c r="P73" s="414">
        <f>SUM(P64+P72)</f>
        <v>2100180</v>
      </c>
      <c r="Q73" s="414">
        <f t="shared" si="22"/>
        <v>0</v>
      </c>
      <c r="R73" s="414">
        <f>SUM(R64+R72)</f>
        <v>0</v>
      </c>
      <c r="S73" s="414">
        <f t="shared" si="22"/>
        <v>100000</v>
      </c>
      <c r="T73" s="414">
        <f>SUM(T64+T72)</f>
        <v>100000</v>
      </c>
      <c r="U73" s="414">
        <f t="shared" si="22"/>
        <v>17377931</v>
      </c>
      <c r="V73" s="414">
        <f>SUM(V64+V72)</f>
        <v>15826194</v>
      </c>
      <c r="W73" s="414">
        <f t="shared" si="22"/>
        <v>352400</v>
      </c>
      <c r="X73" s="414">
        <f>SUM(X64+X72)</f>
        <v>4413407</v>
      </c>
      <c r="Y73" s="414">
        <f t="shared" si="22"/>
        <v>89036672</v>
      </c>
      <c r="Z73" s="414">
        <f>SUM(Z64+Z72)</f>
        <v>79497770</v>
      </c>
      <c r="AA73" s="414">
        <f t="shared" si="22"/>
        <v>0</v>
      </c>
      <c r="AB73" s="414">
        <f>SUM(AB64+AB72)</f>
        <v>0</v>
      </c>
      <c r="AC73" s="414">
        <f t="shared" si="22"/>
        <v>0</v>
      </c>
      <c r="AD73" s="414">
        <f>SUM(AD64+AD72)</f>
        <v>0</v>
      </c>
      <c r="AE73" s="414">
        <f t="shared" si="22"/>
        <v>0</v>
      </c>
      <c r="AF73" s="414">
        <f>SUM(AF64+AF72)</f>
        <v>0</v>
      </c>
      <c r="AG73" s="414">
        <f t="shared" si="22"/>
        <v>0</v>
      </c>
      <c r="AH73" s="414">
        <f>SUM(AH64+AH72)</f>
        <v>0</v>
      </c>
      <c r="AI73" s="414">
        <f t="shared" si="22"/>
        <v>1411250</v>
      </c>
      <c r="AJ73" s="414">
        <f>SUM(AJ64+AJ72)</f>
        <v>1411250</v>
      </c>
      <c r="AK73" s="414">
        <f>SUM(AK64+AK72)</f>
        <v>183429188</v>
      </c>
      <c r="AL73" s="414">
        <f>SUM(AL64+AL72)</f>
        <v>191355661</v>
      </c>
      <c r="AM73" s="271"/>
      <c r="AN73" s="271"/>
      <c r="AO73" s="272"/>
      <c r="AP73" s="270"/>
      <c r="AQ73" s="270"/>
      <c r="AR73" s="269"/>
      <c r="AS73" s="270"/>
      <c r="AT73" s="270"/>
      <c r="AU73" s="269"/>
      <c r="AV73" s="270"/>
      <c r="AW73" s="270"/>
      <c r="AX73" s="269"/>
      <c r="AY73" s="269"/>
      <c r="AZ73" s="270"/>
      <c r="BA73" s="269"/>
    </row>
    <row r="74" spans="2:39" ht="24.75" customHeight="1">
      <c r="B74" s="90"/>
      <c r="C74" s="281"/>
      <c r="D74" s="281"/>
      <c r="E74" s="275"/>
      <c r="F74" s="275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</row>
    <row r="75" ht="13.5" customHeight="1"/>
    <row r="76" spans="2:8" ht="13.5" customHeight="1">
      <c r="B76" s="108"/>
      <c r="C76" s="283"/>
      <c r="D76" s="283"/>
      <c r="E76" s="108"/>
      <c r="F76" s="108"/>
      <c r="G76" s="108"/>
      <c r="H76" s="108"/>
    </row>
    <row r="77" ht="13.5" customHeight="1"/>
    <row r="78" ht="13.5" customHeight="1"/>
    <row r="79" ht="13.5" customHeight="1"/>
  </sheetData>
  <sheetProtection/>
  <mergeCells count="26">
    <mergeCell ref="Q2:R2"/>
    <mergeCell ref="S2:T2"/>
    <mergeCell ref="U2:V2"/>
    <mergeCell ref="W1:X2"/>
    <mergeCell ref="Y1:Z2"/>
    <mergeCell ref="AI1:AJ2"/>
    <mergeCell ref="AG2:AH2"/>
    <mergeCell ref="AE2:AF2"/>
    <mergeCell ref="AC2:AD2"/>
    <mergeCell ref="AA2:AB2"/>
    <mergeCell ref="M1:U1"/>
    <mergeCell ref="A1:A2"/>
    <mergeCell ref="B1:B2"/>
    <mergeCell ref="D1:D2"/>
    <mergeCell ref="E1:F2"/>
    <mergeCell ref="G1:H2"/>
    <mergeCell ref="I1:J2"/>
    <mergeCell ref="M2:N2"/>
    <mergeCell ref="O2:P2"/>
    <mergeCell ref="AZ1:BB1"/>
    <mergeCell ref="AT1:AV1"/>
    <mergeCell ref="AW1:AY1"/>
    <mergeCell ref="AQ1:AS1"/>
    <mergeCell ref="AK1:AL2"/>
    <mergeCell ref="AA1:AH1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600" verticalDpi="600" orientation="landscape" paperSize="9" r:id="rId1"/>
  <headerFooter alignWithMargins="0">
    <oddHeader>&amp;C&amp;"Garamond,Félkövér"&amp;12 9/2018. (XI.07.) számú költségvetési rendelethez
ZALASZABAR KÖZSÉG ÖNKORMÁNYZATA 
2018. ÉVI KIADÁSI ELŐIRÁNYZATAI 
 &amp;R&amp;A
&amp;P.oldal
Forintban
</oddHeader>
  </headerFooter>
  <rowBreaks count="1" manualBreakCount="1">
    <brk id="73" max="20" man="1"/>
  </rowBreaks>
  <colBreaks count="1" manualBreakCount="1"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Layout" zoomScale="90" zoomScaleSheetLayoutView="100" zoomScalePageLayoutView="90" workbookViewId="0" topLeftCell="A1">
      <selection activeCell="E19" sqref="E19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4.125" style="5" customWidth="1"/>
    <col min="4" max="4" width="13.00390625" style="5" customWidth="1"/>
    <col min="5" max="5" width="13.875" style="5" customWidth="1"/>
    <col min="6" max="16384" width="11.375" style="5" customWidth="1"/>
  </cols>
  <sheetData>
    <row r="1" spans="1:5" ht="19.5" customHeight="1">
      <c r="A1" s="180" t="s">
        <v>11</v>
      </c>
      <c r="B1" s="181" t="s">
        <v>10</v>
      </c>
      <c r="C1" s="612" t="s">
        <v>406</v>
      </c>
      <c r="D1" s="612" t="s">
        <v>453</v>
      </c>
      <c r="E1" s="612" t="s">
        <v>610</v>
      </c>
    </row>
    <row r="2" spans="1:5" ht="19.5" customHeight="1">
      <c r="A2" s="182"/>
      <c r="B2" s="183"/>
      <c r="C2" s="613"/>
      <c r="D2" s="613"/>
      <c r="E2" s="613"/>
    </row>
    <row r="3" spans="1:5" ht="30" customHeight="1">
      <c r="A3" s="445"/>
      <c r="B3" s="446" t="s">
        <v>282</v>
      </c>
      <c r="C3" s="447"/>
      <c r="D3" s="447"/>
      <c r="E3" s="447"/>
    </row>
    <row r="4" spans="1:5" ht="24.75" customHeight="1">
      <c r="A4" s="9" t="s">
        <v>83</v>
      </c>
      <c r="B4" s="217" t="s">
        <v>85</v>
      </c>
      <c r="C4" s="12"/>
      <c r="D4" s="12"/>
      <c r="E4" s="12"/>
    </row>
    <row r="5" spans="1:5" ht="24.75" customHeight="1">
      <c r="A5" s="9" t="s">
        <v>2</v>
      </c>
      <c r="B5" s="9" t="s">
        <v>113</v>
      </c>
      <c r="C5" s="7"/>
      <c r="D5" s="7"/>
      <c r="E5" s="7"/>
    </row>
    <row r="6" spans="1:5" ht="24.75" customHeight="1">
      <c r="A6" s="9"/>
      <c r="B6" s="10" t="s">
        <v>538</v>
      </c>
      <c r="C6" s="69">
        <v>640000</v>
      </c>
      <c r="D6" s="69">
        <v>560000</v>
      </c>
      <c r="E6" s="69">
        <v>560000</v>
      </c>
    </row>
    <row r="7" spans="1:5" ht="24.75" customHeight="1">
      <c r="A7" s="9"/>
      <c r="B7" s="10" t="s">
        <v>407</v>
      </c>
      <c r="C7" s="69">
        <v>0</v>
      </c>
      <c r="D7" s="69">
        <v>0</v>
      </c>
      <c r="E7" s="69">
        <v>0</v>
      </c>
    </row>
    <row r="8" spans="1:5" ht="24.75" customHeight="1">
      <c r="A8" s="9"/>
      <c r="B8" s="10" t="s">
        <v>255</v>
      </c>
      <c r="C8" s="69">
        <v>800000</v>
      </c>
      <c r="D8" s="69">
        <v>840180</v>
      </c>
      <c r="E8" s="69">
        <v>840180</v>
      </c>
    </row>
    <row r="9" spans="1:5" ht="24.75" customHeight="1">
      <c r="A9" s="9"/>
      <c r="B9" s="10" t="s">
        <v>539</v>
      </c>
      <c r="C9" s="69">
        <v>0</v>
      </c>
      <c r="D9" s="69">
        <v>0</v>
      </c>
      <c r="E9" s="69">
        <v>0</v>
      </c>
    </row>
    <row r="10" spans="1:5" ht="24.75" customHeight="1">
      <c r="A10" s="9"/>
      <c r="B10" s="10" t="s">
        <v>540</v>
      </c>
      <c r="C10" s="69">
        <v>481000</v>
      </c>
      <c r="D10" s="69">
        <v>700000</v>
      </c>
      <c r="E10" s="69">
        <v>700000</v>
      </c>
    </row>
    <row r="11" spans="1:5" ht="24.75" customHeight="1">
      <c r="A11" s="9"/>
      <c r="B11" s="10" t="s">
        <v>541</v>
      </c>
      <c r="C11" s="69">
        <v>250000</v>
      </c>
      <c r="D11" s="69">
        <v>0</v>
      </c>
      <c r="E11" s="69">
        <v>0</v>
      </c>
    </row>
    <row r="12" spans="1:5" ht="24.75" customHeight="1">
      <c r="A12" s="105"/>
      <c r="B12" s="10" t="s">
        <v>542</v>
      </c>
      <c r="C12" s="69">
        <v>29000</v>
      </c>
      <c r="D12" s="69">
        <v>0</v>
      </c>
      <c r="E12" s="69">
        <v>0</v>
      </c>
    </row>
    <row r="13" spans="1:5" ht="24.75" customHeight="1">
      <c r="A13" s="105"/>
      <c r="B13" s="217" t="s">
        <v>116</v>
      </c>
      <c r="C13" s="116">
        <f>SUM(C6:C12)</f>
        <v>2200000</v>
      </c>
      <c r="D13" s="116">
        <f>SUM(D6:D12)</f>
        <v>2100180</v>
      </c>
      <c r="E13" s="116">
        <f>SUM(E6:E12)</f>
        <v>2100180</v>
      </c>
    </row>
    <row r="14" spans="1:5" ht="24.75" customHeight="1">
      <c r="A14" s="218" t="s">
        <v>3</v>
      </c>
      <c r="B14" s="6" t="s">
        <v>543</v>
      </c>
      <c r="C14" s="116"/>
      <c r="D14" s="116">
        <v>100000</v>
      </c>
      <c r="E14" s="116">
        <v>100000</v>
      </c>
    </row>
    <row r="15" spans="1:5" ht="24.75" customHeight="1">
      <c r="A15" s="218"/>
      <c r="B15" s="483" t="s">
        <v>597</v>
      </c>
      <c r="C15" s="116"/>
      <c r="D15" s="484">
        <v>100000</v>
      </c>
      <c r="E15" s="484">
        <v>100000</v>
      </c>
    </row>
    <row r="16" spans="1:5" ht="24.75" customHeight="1">
      <c r="A16" s="10" t="s">
        <v>321</v>
      </c>
      <c r="B16" s="217" t="s">
        <v>408</v>
      </c>
      <c r="C16" s="116"/>
      <c r="D16" s="116"/>
      <c r="E16" s="116"/>
    </row>
    <row r="17" spans="1:5" ht="24.75" customHeight="1">
      <c r="A17" s="10"/>
      <c r="B17" s="217" t="s">
        <v>322</v>
      </c>
      <c r="C17" s="116">
        <v>0</v>
      </c>
      <c r="D17" s="116">
        <v>0</v>
      </c>
      <c r="E17" s="116">
        <v>0</v>
      </c>
    </row>
    <row r="18" spans="1:5" ht="24.75" customHeight="1">
      <c r="A18" s="6" t="s">
        <v>5</v>
      </c>
      <c r="B18" s="217" t="s">
        <v>422</v>
      </c>
      <c r="C18" s="116"/>
      <c r="D18" s="116">
        <v>684900</v>
      </c>
      <c r="E18" s="116">
        <f>684900+12266+1529736</f>
        <v>2226902</v>
      </c>
    </row>
    <row r="19" spans="1:5" ht="24.75" customHeight="1">
      <c r="A19" s="6" t="s">
        <v>544</v>
      </c>
      <c r="B19" s="9" t="s">
        <v>409</v>
      </c>
      <c r="C19" s="116">
        <v>7386927</v>
      </c>
      <c r="D19" s="116">
        <v>17377931</v>
      </c>
      <c r="E19" s="116">
        <v>15826194</v>
      </c>
    </row>
    <row r="20" spans="1:5" ht="24.75" customHeight="1">
      <c r="A20" s="448"/>
      <c r="B20" s="445" t="s">
        <v>281</v>
      </c>
      <c r="C20" s="449">
        <f>C13+C14+C16+C18+C19</f>
        <v>9586927</v>
      </c>
      <c r="D20" s="449">
        <f>D13+D14+D16+D18+D19</f>
        <v>20263011</v>
      </c>
      <c r="E20" s="449">
        <f>E13+E14+E16+E18+E19</f>
        <v>20253276</v>
      </c>
    </row>
    <row r="21" spans="1:5" ht="30" customHeight="1">
      <c r="A21" s="450"/>
      <c r="B21" s="446" t="s">
        <v>115</v>
      </c>
      <c r="C21" s="449"/>
      <c r="D21" s="449"/>
      <c r="E21" s="449"/>
    </row>
    <row r="22" spans="1:5" ht="24.75" customHeight="1">
      <c r="A22" s="6" t="s">
        <v>83</v>
      </c>
      <c r="B22" s="217" t="s">
        <v>85</v>
      </c>
      <c r="C22" s="70"/>
      <c r="D22" s="70"/>
      <c r="E22" s="70"/>
    </row>
    <row r="23" spans="1:5" ht="24.75" customHeight="1">
      <c r="A23" s="6" t="s">
        <v>2</v>
      </c>
      <c r="B23" s="217" t="s">
        <v>545</v>
      </c>
      <c r="C23" s="70"/>
      <c r="D23" s="70"/>
      <c r="E23" s="70"/>
    </row>
    <row r="24" spans="1:5" ht="24.75" customHeight="1">
      <c r="A24" s="6" t="s">
        <v>3</v>
      </c>
      <c r="B24" s="9" t="s">
        <v>546</v>
      </c>
      <c r="C24" s="70">
        <v>0</v>
      </c>
      <c r="D24" s="70">
        <v>0</v>
      </c>
      <c r="E24" s="70">
        <v>0</v>
      </c>
    </row>
    <row r="25" spans="1:5" ht="24.75" customHeight="1">
      <c r="A25" s="10"/>
      <c r="B25" s="217" t="s">
        <v>547</v>
      </c>
      <c r="C25" s="70"/>
      <c r="D25" s="70"/>
      <c r="E25" s="70"/>
    </row>
    <row r="26" spans="1:5" ht="24.75" customHeight="1">
      <c r="A26" s="6"/>
      <c r="B26" s="452" t="s">
        <v>548</v>
      </c>
      <c r="C26" s="70"/>
      <c r="D26" s="70"/>
      <c r="E26" s="70"/>
    </row>
    <row r="27" spans="1:5" ht="24.75" customHeight="1">
      <c r="A27" s="6" t="s">
        <v>4</v>
      </c>
      <c r="B27" s="6" t="s">
        <v>328</v>
      </c>
      <c r="C27" s="70">
        <f>C24+C26</f>
        <v>0</v>
      </c>
      <c r="D27" s="70">
        <f>D24+D26</f>
        <v>0</v>
      </c>
      <c r="E27" s="70">
        <f>E24+E26</f>
        <v>0</v>
      </c>
    </row>
    <row r="28" spans="1:5" s="138" customFormat="1" ht="24.75" customHeight="1">
      <c r="A28" s="6" t="s">
        <v>5</v>
      </c>
      <c r="B28" s="6" t="s">
        <v>549</v>
      </c>
      <c r="C28" s="70">
        <v>0</v>
      </c>
      <c r="D28" s="70">
        <v>0</v>
      </c>
      <c r="E28" s="70">
        <v>0</v>
      </c>
    </row>
    <row r="29" spans="1:5" s="138" customFormat="1" ht="27" customHeight="1">
      <c r="A29" s="6"/>
      <c r="B29" s="450" t="s">
        <v>423</v>
      </c>
      <c r="C29" s="451">
        <v>0</v>
      </c>
      <c r="D29" s="451">
        <v>0</v>
      </c>
      <c r="E29" s="451">
        <v>0</v>
      </c>
    </row>
    <row r="30" spans="1:3" s="138" customFormat="1" ht="27" customHeight="1">
      <c r="A30" s="33"/>
      <c r="B30" s="33"/>
      <c r="C30" s="184"/>
    </row>
    <row r="31" spans="1:3" ht="24.75" customHeight="1">
      <c r="A31" s="33"/>
      <c r="B31" s="33"/>
      <c r="C31" s="33"/>
    </row>
    <row r="32" ht="24.75" customHeight="1">
      <c r="C32" s="33"/>
    </row>
  </sheetData>
  <sheetProtection/>
  <mergeCells count="3">
    <mergeCell ref="C1:C2"/>
    <mergeCell ref="D1:D2"/>
    <mergeCell ref="E1:E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9/2018. (XI.07.) számú költségvetési rendelethez
ZALASZABAR KÖZSÉG ÖNKORMÁNYZATA ÉS INTÉZMÉNYE   
EGYÉB MŰKÖDÉSI ÉS EGYÉB FEJLESZTÉSI CÉLÚ KIADÁSAI 
ÁLLAMHÁZTARTÁSON BELÜLRE ÉS KÍVÜLRE 2018.évben
&amp;R&amp;A
&amp;P.oldal
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27"/>
  <sheetViews>
    <sheetView view="pageLayout" workbookViewId="0" topLeftCell="A1">
      <selection activeCell="E32" sqref="E32"/>
    </sheetView>
  </sheetViews>
  <sheetFormatPr defaultColWidth="9.00390625" defaultRowHeight="12.75"/>
  <cols>
    <col min="1" max="1" width="5.875" style="22" customWidth="1"/>
    <col min="2" max="2" width="56.75390625" style="22" customWidth="1"/>
    <col min="3" max="3" width="18.25390625" style="22" customWidth="1"/>
    <col min="4" max="5" width="21.375" style="22" customWidth="1"/>
    <col min="6" max="16384" width="9.125" style="22" customWidth="1"/>
  </cols>
  <sheetData>
    <row r="2" spans="1:5" ht="15" customHeight="1">
      <c r="A2" s="614" t="s">
        <v>52</v>
      </c>
      <c r="B2" s="615" t="s">
        <v>10</v>
      </c>
      <c r="C2" s="616" t="s">
        <v>465</v>
      </c>
      <c r="D2" s="616" t="s">
        <v>476</v>
      </c>
      <c r="E2" s="614" t="s">
        <v>610</v>
      </c>
    </row>
    <row r="3" spans="1:5" ht="15" customHeight="1">
      <c r="A3" s="614"/>
      <c r="B3" s="615"/>
      <c r="C3" s="617"/>
      <c r="D3" s="617"/>
      <c r="E3" s="614"/>
    </row>
    <row r="4" spans="1:5" ht="15" customHeight="1">
      <c r="A4" s="614"/>
      <c r="B4" s="615"/>
      <c r="C4" s="617"/>
      <c r="D4" s="617"/>
      <c r="E4" s="614"/>
    </row>
    <row r="5" spans="1:5" ht="15" customHeight="1">
      <c r="A5" s="614"/>
      <c r="B5" s="615"/>
      <c r="C5" s="618"/>
      <c r="D5" s="618"/>
      <c r="E5" s="614"/>
    </row>
    <row r="6" spans="1:5" ht="27.75" customHeight="1">
      <c r="A6" s="619" t="s">
        <v>208</v>
      </c>
      <c r="B6" s="620"/>
      <c r="C6" s="620"/>
      <c r="D6" s="621"/>
      <c r="E6" s="529"/>
    </row>
    <row r="7" spans="1:5" ht="27.75" customHeight="1">
      <c r="A7" s="454"/>
      <c r="B7" s="455" t="s">
        <v>550</v>
      </c>
      <c r="C7" s="454"/>
      <c r="D7" s="454"/>
      <c r="E7" s="454"/>
    </row>
    <row r="8" spans="1:5" ht="27.75" customHeight="1">
      <c r="A8" s="454"/>
      <c r="B8" s="456" t="s">
        <v>551</v>
      </c>
      <c r="C8" s="454"/>
      <c r="D8" s="454"/>
      <c r="E8" s="454"/>
    </row>
    <row r="9" spans="1:5" ht="27.75" customHeight="1">
      <c r="A9" s="453" t="s">
        <v>2</v>
      </c>
      <c r="B9" s="457" t="s">
        <v>552</v>
      </c>
      <c r="C9" s="458">
        <v>0</v>
      </c>
      <c r="D9" s="458">
        <v>0</v>
      </c>
      <c r="E9" s="458">
        <v>0</v>
      </c>
    </row>
    <row r="10" spans="1:5" ht="24.75" customHeight="1">
      <c r="A10" s="459"/>
      <c r="B10" s="460" t="s">
        <v>88</v>
      </c>
      <c r="C10" s="461"/>
      <c r="D10" s="461"/>
      <c r="E10" s="461"/>
    </row>
    <row r="11" spans="1:5" ht="24.75" customHeight="1">
      <c r="A11" s="459"/>
      <c r="B11" s="462" t="s">
        <v>197</v>
      </c>
      <c r="C11" s="107"/>
      <c r="D11" s="107"/>
      <c r="E11" s="107"/>
    </row>
    <row r="12" spans="1:5" ht="24.75" customHeight="1">
      <c r="A12" s="459" t="s">
        <v>3</v>
      </c>
      <c r="B12" s="126" t="s">
        <v>198</v>
      </c>
      <c r="C12" s="135">
        <f>SUM(C10:C11)</f>
        <v>0</v>
      </c>
      <c r="D12" s="135">
        <f>SUM(D10:D11)</f>
        <v>0</v>
      </c>
      <c r="E12" s="135">
        <f>SUM(E10:E11)</f>
        <v>0</v>
      </c>
    </row>
    <row r="13" spans="1:5" ht="24.75" customHeight="1">
      <c r="A13" s="459" t="s">
        <v>4</v>
      </c>
      <c r="B13" s="126" t="s">
        <v>200</v>
      </c>
      <c r="C13" s="107"/>
      <c r="D13" s="107"/>
      <c r="E13" s="107"/>
    </row>
    <row r="14" spans="1:5" ht="24.75" customHeight="1">
      <c r="A14" s="459"/>
      <c r="B14" s="462" t="s">
        <v>199</v>
      </c>
      <c r="C14" s="107"/>
      <c r="D14" s="107"/>
      <c r="E14" s="107"/>
    </row>
    <row r="15" spans="1:5" ht="24.75" customHeight="1">
      <c r="A15" s="459"/>
      <c r="B15" s="126" t="s">
        <v>201</v>
      </c>
      <c r="C15" s="177">
        <f>SUM(C14)</f>
        <v>0</v>
      </c>
      <c r="D15" s="177">
        <f>SUM(D14)</f>
        <v>0</v>
      </c>
      <c r="E15" s="177">
        <f>SUM(E14)</f>
        <v>0</v>
      </c>
    </row>
    <row r="16" spans="1:5" ht="24.75" customHeight="1">
      <c r="A16" s="459" t="s">
        <v>5</v>
      </c>
      <c r="B16" s="126" t="s">
        <v>202</v>
      </c>
      <c r="C16" s="68"/>
      <c r="D16" s="68"/>
      <c r="E16" s="68"/>
    </row>
    <row r="17" spans="1:5" ht="24.75" customHeight="1">
      <c r="A17" s="459"/>
      <c r="B17" s="462" t="s">
        <v>203</v>
      </c>
      <c r="C17" s="113">
        <v>1200000</v>
      </c>
      <c r="D17" s="113">
        <v>1200000</v>
      </c>
      <c r="E17" s="113">
        <v>1200000</v>
      </c>
    </row>
    <row r="18" spans="1:5" ht="24.75" customHeight="1">
      <c r="A18" s="459"/>
      <c r="B18" s="462" t="s">
        <v>204</v>
      </c>
      <c r="C18" s="113">
        <v>0</v>
      </c>
      <c r="D18" s="113">
        <v>0</v>
      </c>
      <c r="E18" s="113">
        <v>0</v>
      </c>
    </row>
    <row r="19" spans="1:5" ht="24.75" customHeight="1">
      <c r="A19" s="463"/>
      <c r="B19" s="126" t="s">
        <v>202</v>
      </c>
      <c r="C19" s="135">
        <f>SUM(C17:C18)</f>
        <v>1200000</v>
      </c>
      <c r="D19" s="135">
        <f>SUM(D17:D18)</f>
        <v>1200000</v>
      </c>
      <c r="E19" s="135">
        <f>SUM(E17:E18)</f>
        <v>1200000</v>
      </c>
    </row>
    <row r="20" spans="1:5" ht="24.75" customHeight="1">
      <c r="A20" s="459" t="s">
        <v>544</v>
      </c>
      <c r="B20" s="126" t="s">
        <v>205</v>
      </c>
      <c r="C20" s="113"/>
      <c r="D20" s="113"/>
      <c r="E20" s="113"/>
    </row>
    <row r="21" spans="1:5" ht="24.75" customHeight="1">
      <c r="A21" s="463"/>
      <c r="B21" s="126" t="s">
        <v>206</v>
      </c>
      <c r="C21" s="113">
        <v>3420000</v>
      </c>
      <c r="D21" s="113">
        <v>3195000</v>
      </c>
      <c r="E21" s="113">
        <v>3195000</v>
      </c>
    </row>
    <row r="22" spans="1:5" ht="24.75" customHeight="1">
      <c r="A22" s="463"/>
      <c r="B22" s="126" t="s">
        <v>207</v>
      </c>
      <c r="C22" s="135">
        <f>C21</f>
        <v>3420000</v>
      </c>
      <c r="D22" s="177">
        <f>D21</f>
        <v>3195000</v>
      </c>
      <c r="E22" s="177">
        <f>E21+266700</f>
        <v>3461700</v>
      </c>
    </row>
    <row r="23" spans="1:5" ht="24.75" customHeight="1">
      <c r="A23" s="464"/>
      <c r="B23" s="465" t="s">
        <v>209</v>
      </c>
      <c r="C23" s="136">
        <f>C12+C15+C19+C22</f>
        <v>4620000</v>
      </c>
      <c r="D23" s="136">
        <f>D12+D15+D19+D22</f>
        <v>4395000</v>
      </c>
      <c r="E23" s="136">
        <f>E12+E15+E19+E22</f>
        <v>4661700</v>
      </c>
    </row>
    <row r="26" spans="2:3" ht="12.75">
      <c r="B26" s="466"/>
      <c r="C26" s="466"/>
    </row>
    <row r="27" spans="2:3" ht="12.75">
      <c r="B27" s="466"/>
      <c r="C27" s="466"/>
    </row>
  </sheetData>
  <sheetProtection/>
  <mergeCells count="6">
    <mergeCell ref="E2:E5"/>
    <mergeCell ref="A2:A5"/>
    <mergeCell ref="B2:B5"/>
    <mergeCell ref="C2:C5"/>
    <mergeCell ref="D2:D5"/>
    <mergeCell ref="A6:D6"/>
  </mergeCells>
  <printOptions horizontalCentered="1"/>
  <pageMargins left="0.2362204724409449" right="0.2362204724409449" top="1.09" bottom="0.19" header="0.36" footer="0.19"/>
  <pageSetup fitToHeight="0" fitToWidth="1" horizontalDpi="600" verticalDpi="600" orientation="portrait" paperSize="9" scale="82" r:id="rId1"/>
  <headerFooter alignWithMargins="0">
    <oddHeader>&amp;C&amp;"Garamond,Félkövér"&amp;14  9/2018. (XI.07.) számú költségvetési rendelethez
Z&amp;12ALASZABAR KÖZSÉG ÖNKORMÁNYZATA ÁLTAL FOLYÓSÍTOTT 
ELLÁTÁSOK (SZOCIÁLIS) RÉSZLETEZÉSE  2018.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34"/>
  <sheetViews>
    <sheetView view="pageLayout" zoomScaleSheetLayoutView="80" workbookViewId="0" topLeftCell="A1">
      <selection activeCell="E29" sqref="E29"/>
    </sheetView>
  </sheetViews>
  <sheetFormatPr defaultColWidth="9.00390625" defaultRowHeight="12.75"/>
  <cols>
    <col min="1" max="1" width="7.125" style="22" customWidth="1"/>
    <col min="2" max="2" width="60.875" style="22" customWidth="1"/>
    <col min="3" max="3" width="14.00390625" style="22" customWidth="1"/>
    <col min="4" max="4" width="14.125" style="22" customWidth="1"/>
    <col min="5" max="5" width="13.625" style="22" customWidth="1"/>
    <col min="6" max="16384" width="9.125" style="22" customWidth="1"/>
  </cols>
  <sheetData>
    <row r="2" spans="1:5" ht="15" customHeight="1">
      <c r="A2" s="614" t="s">
        <v>52</v>
      </c>
      <c r="B2" s="615" t="s">
        <v>9</v>
      </c>
      <c r="C2" s="616" t="s">
        <v>553</v>
      </c>
      <c r="D2" s="616" t="s">
        <v>563</v>
      </c>
      <c r="E2" s="616" t="s">
        <v>611</v>
      </c>
    </row>
    <row r="3" spans="1:5" ht="15" customHeight="1">
      <c r="A3" s="614"/>
      <c r="B3" s="615"/>
      <c r="C3" s="617"/>
      <c r="D3" s="617"/>
      <c r="E3" s="617"/>
    </row>
    <row r="4" spans="1:5" ht="15" customHeight="1">
      <c r="A4" s="614"/>
      <c r="B4" s="615"/>
      <c r="C4" s="617"/>
      <c r="D4" s="617"/>
      <c r="E4" s="617"/>
    </row>
    <row r="5" spans="1:5" ht="15" customHeight="1">
      <c r="A5" s="614"/>
      <c r="B5" s="615"/>
      <c r="C5" s="618"/>
      <c r="D5" s="618"/>
      <c r="E5" s="618"/>
    </row>
    <row r="6" spans="1:5" ht="19.5" customHeight="1">
      <c r="A6" s="23"/>
      <c r="B6" s="123" t="s">
        <v>69</v>
      </c>
      <c r="C6" s="23"/>
      <c r="D6" s="23"/>
      <c r="E6" s="23"/>
    </row>
    <row r="7" spans="1:5" ht="19.5" customHeight="1">
      <c r="A7" s="124" t="s">
        <v>29</v>
      </c>
      <c r="B7" s="131" t="s">
        <v>70</v>
      </c>
      <c r="C7" s="23"/>
      <c r="D7" s="23"/>
      <c r="E7" s="23"/>
    </row>
    <row r="8" spans="1:5" ht="19.5" customHeight="1">
      <c r="A8" s="124"/>
      <c r="B8" s="123" t="s">
        <v>554</v>
      </c>
      <c r="C8" s="23"/>
      <c r="D8" s="23"/>
      <c r="E8" s="23"/>
    </row>
    <row r="9" spans="1:5" ht="19.5" customHeight="1">
      <c r="A9" s="359" t="s">
        <v>2</v>
      </c>
      <c r="B9" s="106" t="s">
        <v>564</v>
      </c>
      <c r="C9" s="107"/>
      <c r="D9" s="107">
        <v>152400</v>
      </c>
      <c r="E9" s="107">
        <v>152400</v>
      </c>
    </row>
    <row r="10" spans="1:5" ht="19.5" customHeight="1">
      <c r="A10" s="359" t="s">
        <v>3</v>
      </c>
      <c r="B10" s="106" t="s">
        <v>612</v>
      </c>
      <c r="C10" s="107"/>
      <c r="D10" s="107">
        <v>0</v>
      </c>
      <c r="E10" s="107">
        <f>13436+1057250</f>
        <v>1070686</v>
      </c>
    </row>
    <row r="11" spans="1:5" ht="19.5" customHeight="1">
      <c r="A11" s="359" t="s">
        <v>4</v>
      </c>
      <c r="B11" s="471" t="s">
        <v>615</v>
      </c>
      <c r="C11" s="107"/>
      <c r="D11" s="107"/>
      <c r="E11" s="107">
        <v>1231800</v>
      </c>
    </row>
    <row r="12" spans="1:5" ht="19.5" customHeight="1">
      <c r="A12" s="359" t="s">
        <v>5</v>
      </c>
      <c r="B12" s="106" t="s">
        <v>613</v>
      </c>
      <c r="C12" s="107"/>
      <c r="D12" s="107">
        <v>0</v>
      </c>
      <c r="E12" s="107">
        <v>104790</v>
      </c>
    </row>
    <row r="13" spans="1:5" ht="19.5" customHeight="1">
      <c r="A13" s="359" t="s">
        <v>544</v>
      </c>
      <c r="B13" s="106" t="s">
        <v>614</v>
      </c>
      <c r="C13" s="107"/>
      <c r="D13" s="107">
        <v>0</v>
      </c>
      <c r="E13" s="107">
        <v>1526731</v>
      </c>
    </row>
    <row r="14" spans="1:5" ht="19.5" customHeight="1">
      <c r="A14" s="467"/>
      <c r="B14" s="468" t="s">
        <v>555</v>
      </c>
      <c r="C14" s="469">
        <f>SUM(C9:C9)</f>
        <v>0</v>
      </c>
      <c r="D14" s="177">
        <f>SUM(D9:D13)</f>
        <v>152400</v>
      </c>
      <c r="E14" s="177">
        <f>SUM(E9:E13)</f>
        <v>4086407</v>
      </c>
    </row>
    <row r="15" spans="1:5" ht="19.5" customHeight="1">
      <c r="A15" s="467"/>
      <c r="B15" s="470"/>
      <c r="C15" s="68"/>
      <c r="D15" s="68"/>
      <c r="E15" s="68"/>
    </row>
    <row r="16" spans="1:5" ht="19.5" customHeight="1">
      <c r="A16" s="467"/>
      <c r="B16" s="470" t="s">
        <v>556</v>
      </c>
      <c r="C16" s="68"/>
      <c r="D16" s="68"/>
      <c r="E16" s="68"/>
    </row>
    <row r="17" spans="1:5" ht="19.5" customHeight="1">
      <c r="A17" s="467" t="s">
        <v>2</v>
      </c>
      <c r="B17" s="106" t="s">
        <v>557</v>
      </c>
      <c r="C17" s="68">
        <v>600000</v>
      </c>
      <c r="D17" s="68">
        <v>200000</v>
      </c>
      <c r="E17" s="68">
        <v>200000</v>
      </c>
    </row>
    <row r="18" spans="1:5" ht="19.5" customHeight="1">
      <c r="A18" s="467" t="s">
        <v>3</v>
      </c>
      <c r="B18" s="106" t="s">
        <v>617</v>
      </c>
      <c r="C18" s="68">
        <v>0</v>
      </c>
      <c r="D18" s="68">
        <v>0</v>
      </c>
      <c r="E18" s="68">
        <v>127000</v>
      </c>
    </row>
    <row r="19" spans="1:5" ht="19.5" customHeight="1">
      <c r="A19" s="467"/>
      <c r="B19" s="468" t="s">
        <v>558</v>
      </c>
      <c r="C19" s="135">
        <f>SUM(C17:C17)</f>
        <v>600000</v>
      </c>
      <c r="D19" s="135">
        <f>SUM(D17:D17)</f>
        <v>200000</v>
      </c>
      <c r="E19" s="135">
        <f>SUM(E17:E18)</f>
        <v>327000</v>
      </c>
    </row>
    <row r="20" spans="1:5" ht="19.5" customHeight="1">
      <c r="A20" s="467"/>
      <c r="B20" s="470"/>
      <c r="C20" s="472"/>
      <c r="D20" s="68"/>
      <c r="E20" s="68"/>
    </row>
    <row r="21" spans="1:5" ht="19.5" customHeight="1">
      <c r="A21" s="360"/>
      <c r="B21" s="220" t="s">
        <v>72</v>
      </c>
      <c r="C21" s="221">
        <f>SUM(C14,C19)</f>
        <v>600000</v>
      </c>
      <c r="D21" s="221">
        <f>SUM(D14,D19)</f>
        <v>352400</v>
      </c>
      <c r="E21" s="221">
        <f>SUM(E14,E19)</f>
        <v>4413407</v>
      </c>
    </row>
    <row r="22" spans="1:5" ht="19.5" customHeight="1">
      <c r="A22" s="467"/>
      <c r="B22" s="468"/>
      <c r="C22" s="473"/>
      <c r="D22" s="476"/>
      <c r="E22" s="476"/>
    </row>
    <row r="23" spans="1:5" ht="19.5" customHeight="1">
      <c r="A23" s="124" t="s">
        <v>559</v>
      </c>
      <c r="B23" s="474" t="s">
        <v>92</v>
      </c>
      <c r="C23" s="475"/>
      <c r="D23" s="68"/>
      <c r="E23" s="68"/>
    </row>
    <row r="24" spans="1:5" ht="19.5" customHeight="1">
      <c r="A24" s="467"/>
      <c r="B24" s="470" t="s">
        <v>560</v>
      </c>
      <c r="C24" s="475"/>
      <c r="D24" s="68"/>
      <c r="E24" s="68"/>
    </row>
    <row r="25" spans="1:5" ht="19.5" customHeight="1">
      <c r="A25" s="467" t="s">
        <v>2</v>
      </c>
      <c r="B25" s="471" t="s">
        <v>565</v>
      </c>
      <c r="C25" s="475">
        <v>1800000</v>
      </c>
      <c r="D25" s="68">
        <v>10342956</v>
      </c>
      <c r="E25" s="68">
        <v>10342956</v>
      </c>
    </row>
    <row r="26" spans="1:5" ht="19.5" customHeight="1">
      <c r="A26" s="467" t="s">
        <v>3</v>
      </c>
      <c r="B26" s="106" t="s">
        <v>561</v>
      </c>
      <c r="C26" s="475">
        <v>200000</v>
      </c>
      <c r="D26" s="68">
        <v>0</v>
      </c>
      <c r="E26" s="68">
        <v>0</v>
      </c>
    </row>
    <row r="27" spans="1:5" ht="19.5" customHeight="1">
      <c r="A27" s="467" t="s">
        <v>4</v>
      </c>
      <c r="B27" s="106" t="s">
        <v>566</v>
      </c>
      <c r="C27" s="475"/>
      <c r="D27" s="68">
        <v>36890000</v>
      </c>
      <c r="E27" s="68">
        <v>36890000</v>
      </c>
    </row>
    <row r="28" spans="1:5" ht="19.5" customHeight="1">
      <c r="A28" s="467" t="s">
        <v>5</v>
      </c>
      <c r="B28" s="106" t="s">
        <v>567</v>
      </c>
      <c r="C28" s="475"/>
      <c r="D28" s="68">
        <v>16842000</v>
      </c>
      <c r="E28" s="68">
        <v>16842000</v>
      </c>
    </row>
    <row r="29" spans="1:5" ht="19.5" customHeight="1">
      <c r="A29" s="467" t="s">
        <v>544</v>
      </c>
      <c r="B29" s="106" t="s">
        <v>492</v>
      </c>
      <c r="C29" s="475"/>
      <c r="D29" s="68">
        <v>24961716</v>
      </c>
      <c r="E29" s="68">
        <f>24961716-7692752-1231800-614350</f>
        <v>15422814</v>
      </c>
    </row>
    <row r="30" spans="1:5" ht="19.5" customHeight="1">
      <c r="A30" s="467"/>
      <c r="B30" s="106"/>
      <c r="C30" s="475"/>
      <c r="D30" s="68"/>
      <c r="E30" s="68"/>
    </row>
    <row r="31" spans="1:5" ht="19.5" customHeight="1">
      <c r="A31" s="467"/>
      <c r="B31" s="471"/>
      <c r="C31" s="475"/>
      <c r="D31" s="68"/>
      <c r="E31" s="68"/>
    </row>
    <row r="32" spans="1:5" ht="19.5" customHeight="1">
      <c r="A32" s="467"/>
      <c r="B32" s="106"/>
      <c r="C32" s="475"/>
      <c r="D32" s="68"/>
      <c r="E32" s="68"/>
    </row>
    <row r="33" spans="1:5" ht="19.5" customHeight="1">
      <c r="A33" s="219"/>
      <c r="B33" s="220" t="s">
        <v>562</v>
      </c>
      <c r="C33" s="221">
        <f>C25+C27</f>
        <v>1800000</v>
      </c>
      <c r="D33" s="221">
        <f>SUM(D25:D32)</f>
        <v>89036672</v>
      </c>
      <c r="E33" s="221">
        <f>SUM(E25:E32)</f>
        <v>79497770</v>
      </c>
    </row>
    <row r="34" spans="1:5" ht="19.5" customHeight="1">
      <c r="A34" s="219"/>
      <c r="B34" s="220" t="s">
        <v>421</v>
      </c>
      <c r="C34" s="221">
        <f>C21+C33</f>
        <v>2400000</v>
      </c>
      <c r="D34" s="221">
        <f>D21+D33</f>
        <v>89389072</v>
      </c>
      <c r="E34" s="221">
        <f>E21+E33</f>
        <v>83911177</v>
      </c>
    </row>
  </sheetData>
  <sheetProtection/>
  <mergeCells count="5">
    <mergeCell ref="A2:A5"/>
    <mergeCell ref="B2:B5"/>
    <mergeCell ref="C2:C5"/>
    <mergeCell ref="D2:D5"/>
    <mergeCell ref="E2:E5"/>
  </mergeCells>
  <printOptions horizontalCentered="1"/>
  <pageMargins left="0.2362204724409449" right="0.2362204724409449" top="1.09" bottom="0.19" header="0.36" footer="0.19"/>
  <pageSetup fitToHeight="1" fitToWidth="1" horizontalDpi="600" verticalDpi="600" orientation="portrait" paperSize="9" scale="92" r:id="rId1"/>
  <headerFooter alignWithMargins="0">
    <oddHeader>&amp;C9/2018. (XI.07.) számú költségvetési rendelethez 
ZALASZABAR KÖZSÉG ÖNKORMÁNYZATÁNAK ÉS INTÉZMÉNYÉNEK
2018.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2018-11-05T15:11:14Z</cp:lastPrinted>
  <dcterms:created xsi:type="dcterms:W3CDTF">2001-01-10T12:44:25Z</dcterms:created>
  <dcterms:modified xsi:type="dcterms:W3CDTF">2018-11-07T14:21:55Z</dcterms:modified>
  <cp:category/>
  <cp:version/>
  <cp:contentType/>
  <cp:contentStatus/>
</cp:coreProperties>
</file>