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D2B91894-3A25-42B5-A44F-B9740295331E}" xr6:coauthVersionLast="40" xr6:coauthVersionMax="40" xr10:uidLastSave="{00000000-0000-0000-0000-000000000000}"/>
  <bookViews>
    <workbookView xWindow="-120" yWindow="-120" windowWidth="20730" windowHeight="11160" xr2:uid="{A6EDC1FB-95DA-4599-B6CE-B8D83B94A9F2}"/>
  </bookViews>
  <sheets>
    <sheet name="9.1.1. sz. mell. " sheetId="1" r:id="rId1"/>
  </sheets>
  <definedNames>
    <definedName name="_xlnm.Print_Titles" localSheetId="0">'9.1.1. sz. mell. 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6" i="1" l="1"/>
  <c r="C140" i="1"/>
  <c r="C133" i="1"/>
  <c r="C129" i="1"/>
  <c r="C154" i="1" s="1"/>
  <c r="C127" i="1"/>
  <c r="C119" i="1"/>
  <c r="C118" i="1"/>
  <c r="C117" i="1"/>
  <c r="C116" i="1"/>
  <c r="C115" i="1"/>
  <c r="C114" i="1" s="1"/>
  <c r="C113" i="1"/>
  <c r="C112" i="1"/>
  <c r="C111" i="1"/>
  <c r="C110" i="1"/>
  <c r="C105" i="1"/>
  <c r="C99" i="1"/>
  <c r="C98" i="1"/>
  <c r="C97" i="1"/>
  <c r="C96" i="1"/>
  <c r="C95" i="1"/>
  <c r="C94" i="1"/>
  <c r="C93" i="1" s="1"/>
  <c r="C128" i="1" s="1"/>
  <c r="C155" i="1" s="1"/>
  <c r="C82" i="1"/>
  <c r="C79" i="1"/>
  <c r="C78" i="1"/>
  <c r="C76" i="1"/>
  <c r="C75" i="1"/>
  <c r="C70" i="1"/>
  <c r="C67" i="1"/>
  <c r="C66" i="1" s="1"/>
  <c r="C89" i="1" s="1"/>
  <c r="C60" i="1"/>
  <c r="C58" i="1"/>
  <c r="C55" i="1" s="1"/>
  <c r="C49" i="1"/>
  <c r="C48" i="1"/>
  <c r="C47" i="1"/>
  <c r="C43" i="1"/>
  <c r="C40" i="1"/>
  <c r="C37" i="1" s="1"/>
  <c r="C39" i="1"/>
  <c r="C36" i="1"/>
  <c r="C35" i="1"/>
  <c r="C34" i="1"/>
  <c r="C32" i="1"/>
  <c r="C31" i="1"/>
  <c r="C30" i="1"/>
  <c r="C29" i="1" s="1"/>
  <c r="C28" i="1"/>
  <c r="C27" i="1"/>
  <c r="C23" i="1"/>
  <c r="C22" i="1" s="1"/>
  <c r="C20" i="1"/>
  <c r="C15" i="1" s="1"/>
  <c r="C13" i="1"/>
  <c r="C12" i="1"/>
  <c r="C11" i="1"/>
  <c r="C10" i="1"/>
  <c r="C9" i="1"/>
  <c r="C8" i="1" s="1"/>
  <c r="C65" i="1" l="1"/>
  <c r="C90" i="1" s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<sst xmlns="http://schemas.openxmlformats.org/spreadsheetml/2006/main" count="309" uniqueCount="271">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</sst>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13">
    <xf numFmtId="0" fontId="0" fillId="0" borderId="0" xfId="0"/>
    <xf numFmtId="164" fontId="2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 inden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right" vertical="center" wrapText="1" inden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center" wrapText="1" indent="1"/>
    </xf>
    <xf numFmtId="164" fontId="9" fillId="0" borderId="12" xfId="1" applyNumberFormat="1" applyFont="1" applyBorder="1" applyAlignment="1">
      <alignment horizontal="right" vertical="center" wrapText="1" indent="1"/>
    </xf>
    <xf numFmtId="49" fontId="11" fillId="0" borderId="16" xfId="1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wrapText="1" indent="1"/>
    </xf>
    <xf numFmtId="164" fontId="13" fillId="0" borderId="18" xfId="1" applyNumberFormat="1" applyFont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>
      <alignment vertical="center" wrapText="1"/>
    </xf>
    <xf numFmtId="49" fontId="11" fillId="0" borderId="19" xfId="1" applyNumberFormat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wrapText="1" indent="1"/>
    </xf>
    <xf numFmtId="164" fontId="13" fillId="0" borderId="21" xfId="1" applyNumberFormat="1" applyFont="1" applyBorder="1" applyAlignment="1" applyProtection="1">
      <alignment horizontal="right" vertical="center" wrapText="1" indent="1"/>
      <protection locked="0"/>
    </xf>
    <xf numFmtId="0" fontId="15" fillId="0" borderId="0" xfId="0" applyFont="1" applyAlignment="1">
      <alignment vertical="center" wrapText="1"/>
    </xf>
    <xf numFmtId="49" fontId="11" fillId="0" borderId="22" xfId="1" applyNumberFormat="1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wrapText="1" indent="1"/>
    </xf>
    <xf numFmtId="164" fontId="16" fillId="0" borderId="24" xfId="1" applyNumberFormat="1" applyFont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>
      <alignment horizontal="left" vertical="center" wrapText="1" indent="1"/>
    </xf>
    <xf numFmtId="164" fontId="11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Border="1" applyAlignment="1">
      <alignment horizontal="right" vertical="center" wrapText="1" indent="1"/>
    </xf>
    <xf numFmtId="164" fontId="13" fillId="0" borderId="25" xfId="1" applyNumberFormat="1" applyFont="1" applyBorder="1" applyAlignment="1">
      <alignment horizontal="right" vertical="center" wrapText="1" indent="1"/>
    </xf>
    <xf numFmtId="164" fontId="16" fillId="0" borderId="21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18" xfId="1" applyNumberFormat="1" applyFont="1" applyBorder="1" applyAlignment="1" applyProtection="1">
      <alignment horizontal="right" vertical="center" wrapText="1" indent="1"/>
      <protection locked="0"/>
    </xf>
    <xf numFmtId="0" fontId="9" fillId="0" borderId="27" xfId="1" applyFont="1" applyBorder="1" applyAlignment="1">
      <alignment horizontal="left" vertical="center" wrapText="1" indent="1"/>
    </xf>
    <xf numFmtId="164" fontId="9" fillId="0" borderId="28" xfId="1" applyNumberFormat="1" applyFont="1" applyBorder="1" applyAlignment="1">
      <alignment horizontal="right" vertical="center" wrapText="1" indent="1"/>
    </xf>
    <xf numFmtId="164" fontId="11" fillId="0" borderId="26" xfId="1" applyNumberFormat="1" applyFont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>
      <alignment horizontal="center" wrapText="1"/>
    </xf>
    <xf numFmtId="0" fontId="12" fillId="0" borderId="23" xfId="0" applyFont="1" applyBorder="1" applyAlignment="1">
      <alignment wrapText="1"/>
    </xf>
    <xf numFmtId="164" fontId="13" fillId="0" borderId="24" xfId="1" applyNumberFormat="1" applyFont="1" applyBorder="1" applyAlignment="1" applyProtection="1">
      <alignment horizontal="right" vertical="center" wrapText="1" indent="1"/>
      <protection locked="0"/>
    </xf>
    <xf numFmtId="0" fontId="12" fillId="0" borderId="16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164" fontId="9" fillId="0" borderId="12" xfId="1" applyNumberFormat="1" applyFont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>
      <alignment wrapText="1"/>
    </xf>
    <xf numFmtId="0" fontId="17" fillId="0" borderId="29" xfId="0" applyFont="1" applyBorder="1" applyAlignment="1">
      <alignment horizontal="center" wrapText="1"/>
    </xf>
    <xf numFmtId="0" fontId="17" fillId="0" borderId="30" xfId="0" applyFont="1" applyBorder="1" applyAlignment="1">
      <alignment wrapText="1"/>
    </xf>
    <xf numFmtId="164" fontId="14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9" fillId="0" borderId="0" xfId="0" applyNumberFormat="1" applyFont="1" applyAlignment="1">
      <alignment horizontal="right" vertical="center" wrapText="1" indent="1"/>
    </xf>
    <xf numFmtId="0" fontId="9" fillId="0" borderId="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164" fontId="9" fillId="0" borderId="32" xfId="0" applyNumberFormat="1" applyFont="1" applyBorder="1" applyAlignment="1">
      <alignment horizontal="right" vertical="center" wrapText="1" indent="1"/>
    </xf>
    <xf numFmtId="0" fontId="9" fillId="0" borderId="33" xfId="1" applyFont="1" applyBorder="1" applyAlignment="1">
      <alignment horizontal="center" vertical="center" wrapText="1"/>
    </xf>
    <xf numFmtId="0" fontId="9" fillId="0" borderId="8" xfId="1" applyFont="1" applyBorder="1" applyAlignment="1">
      <alignment vertical="center" wrapText="1"/>
    </xf>
    <xf numFmtId="164" fontId="9" fillId="0" borderId="9" xfId="1" applyNumberFormat="1" applyFont="1" applyBorder="1" applyAlignment="1">
      <alignment horizontal="right" vertical="center" wrapText="1" indent="1"/>
    </xf>
    <xf numFmtId="0" fontId="19" fillId="0" borderId="0" xfId="0" applyFont="1" applyAlignment="1">
      <alignment vertical="center" wrapText="1"/>
    </xf>
    <xf numFmtId="49" fontId="11" fillId="0" borderId="34" xfId="1" applyNumberFormat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 indent="1"/>
    </xf>
    <xf numFmtId="164" fontId="13" fillId="0" borderId="35" xfId="1" applyNumberFormat="1" applyFont="1" applyBorder="1" applyAlignment="1" applyProtection="1">
      <alignment horizontal="right" vertical="center" wrapText="1" indent="1"/>
      <protection locked="0"/>
    </xf>
    <xf numFmtId="0" fontId="11" fillId="0" borderId="20" xfId="1" applyFont="1" applyBorder="1" applyAlignment="1">
      <alignment horizontal="left" vertical="center" wrapText="1" indent="1"/>
    </xf>
    <xf numFmtId="0" fontId="11" fillId="0" borderId="36" xfId="1" applyFont="1" applyBorder="1" applyAlignment="1">
      <alignment horizontal="left" vertical="center" wrapText="1" indent="1"/>
    </xf>
    <xf numFmtId="0" fontId="11" fillId="0" borderId="0" xfId="1" applyFont="1" applyAlignment="1">
      <alignment horizontal="left" vertical="center" wrapText="1" indent="1"/>
    </xf>
    <xf numFmtId="164" fontId="16" fillId="0" borderId="15" xfId="1" applyNumberFormat="1" applyFont="1" applyBorder="1" applyAlignment="1" applyProtection="1">
      <alignment horizontal="right" vertical="center" wrapText="1" indent="1"/>
      <protection locked="0"/>
    </xf>
    <xf numFmtId="0" fontId="11" fillId="0" borderId="20" xfId="1" applyFont="1" applyBorder="1" applyAlignment="1">
      <alignment horizontal="left" indent="6"/>
    </xf>
    <xf numFmtId="0" fontId="11" fillId="0" borderId="20" xfId="1" applyFont="1" applyBorder="1" applyAlignment="1">
      <alignment horizontal="left" vertical="center" wrapText="1" indent="6"/>
    </xf>
    <xf numFmtId="49" fontId="11" fillId="0" borderId="37" xfId="1" applyNumberFormat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left" vertical="center" wrapText="1" indent="6"/>
    </xf>
    <xf numFmtId="49" fontId="11" fillId="0" borderId="38" xfId="1" applyNumberFormat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left" vertical="center" wrapText="1" indent="6"/>
    </xf>
    <xf numFmtId="164" fontId="16" fillId="0" borderId="39" xfId="1" applyNumberFormat="1" applyFont="1" applyBorder="1" applyAlignment="1" applyProtection="1">
      <alignment horizontal="right" vertical="center" wrapText="1" indent="1"/>
      <protection locked="0"/>
    </xf>
    <xf numFmtId="0" fontId="9" fillId="0" borderId="11" xfId="1" applyFont="1" applyBorder="1" applyAlignment="1">
      <alignment vertical="center" wrapText="1"/>
    </xf>
    <xf numFmtId="0" fontId="11" fillId="0" borderId="23" xfId="1" applyFont="1" applyBorder="1" applyAlignment="1">
      <alignment horizontal="left" vertical="center" wrapText="1" indent="1"/>
    </xf>
    <xf numFmtId="0" fontId="12" fillId="0" borderId="23" xfId="0" applyFont="1" applyBorder="1" applyAlignment="1">
      <alignment horizontal="left" vertical="center" wrapText="1" indent="1"/>
    </xf>
    <xf numFmtId="0" fontId="12" fillId="0" borderId="20" xfId="0" applyFont="1" applyBorder="1" applyAlignment="1">
      <alignment horizontal="left" vertical="center" wrapText="1" indent="1"/>
    </xf>
    <xf numFmtId="0" fontId="11" fillId="0" borderId="17" xfId="1" applyFont="1" applyBorder="1" applyAlignment="1">
      <alignment horizontal="left" vertical="center" wrapText="1" indent="6"/>
    </xf>
    <xf numFmtId="0" fontId="18" fillId="0" borderId="11" xfId="1" applyFont="1" applyBorder="1" applyAlignment="1">
      <alignment horizontal="left" vertical="center" wrapText="1" indent="1"/>
    </xf>
    <xf numFmtId="0" fontId="20" fillId="0" borderId="0" xfId="0" applyFont="1" applyAlignment="1">
      <alignment vertical="center" wrapText="1"/>
    </xf>
    <xf numFmtId="0" fontId="11" fillId="0" borderId="17" xfId="1" applyFont="1" applyBorder="1" applyAlignment="1">
      <alignment horizontal="left" vertical="center" wrapText="1" indent="1"/>
    </xf>
    <xf numFmtId="164" fontId="11" fillId="0" borderId="21" xfId="1" applyNumberFormat="1" applyFont="1" applyBorder="1" applyAlignment="1" applyProtection="1">
      <alignment horizontal="right" vertical="center" wrapText="1" indent="1"/>
      <protection locked="0"/>
    </xf>
    <xf numFmtId="0" fontId="11" fillId="0" borderId="40" xfId="1" applyFont="1" applyBorder="1" applyAlignment="1">
      <alignment horizontal="left" vertical="center" wrapText="1" indent="1"/>
    </xf>
    <xf numFmtId="16" fontId="0" fillId="0" borderId="0" xfId="0" applyNumberFormat="1" applyAlignment="1">
      <alignment vertical="center" wrapText="1"/>
    </xf>
    <xf numFmtId="164" fontId="17" fillId="0" borderId="12" xfId="0" applyNumberFormat="1" applyFont="1" applyBorder="1" applyAlignment="1">
      <alignment horizontal="right" vertical="center" wrapText="1" indent="1"/>
    </xf>
    <xf numFmtId="164" fontId="11" fillId="0" borderId="15" xfId="1" applyNumberFormat="1" applyFont="1" applyBorder="1" applyAlignment="1" applyProtection="1">
      <alignment horizontal="right" vertical="center" wrapText="1" indent="1"/>
      <protection locked="0"/>
    </xf>
    <xf numFmtId="49" fontId="18" fillId="0" borderId="10" xfId="1" applyNumberFormat="1" applyFont="1" applyBorder="1" applyAlignment="1">
      <alignment horizontal="center" vertical="center" wrapText="1"/>
    </xf>
    <xf numFmtId="164" fontId="21" fillId="0" borderId="12" xfId="0" quotePrefix="1" applyNumberFormat="1" applyFont="1" applyBorder="1" applyAlignment="1">
      <alignment horizontal="right" vertical="center" wrapText="1" indent="1"/>
    </xf>
    <xf numFmtId="0" fontId="17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left" vertical="center" wrapText="1" indent="1"/>
    </xf>
    <xf numFmtId="164" fontId="0" fillId="0" borderId="0" xfId="0" applyNumberForma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 indent="1"/>
    </xf>
    <xf numFmtId="0" fontId="8" fillId="0" borderId="10" xfId="0" applyFont="1" applyBorder="1" applyAlignment="1">
      <alignment horizontal="left" vertical="center"/>
    </xf>
    <xf numFmtId="0" fontId="8" fillId="0" borderId="41" xfId="0" applyFont="1" applyBorder="1" applyAlignment="1">
      <alignment vertical="center" wrapText="1"/>
    </xf>
    <xf numFmtId="3" fontId="8" fillId="0" borderId="12" xfId="0" applyNumberFormat="1" applyFont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644232F6-58A4-40D4-9A83-EE2048BE31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E6A35-6D3D-46C0-8DA6-56AFB5A5FA06}">
  <sheetPr codeName="Munka11">
    <tabColor rgb="FF92D050"/>
  </sheetPr>
  <dimension ref="A1:K158"/>
  <sheetViews>
    <sheetView tabSelected="1" view="pageLayout" zoomScaleNormal="115" zoomScaleSheetLayoutView="85" workbookViewId="0">
      <selection activeCell="D2" sqref="D2"/>
    </sheetView>
  </sheetViews>
  <sheetFormatPr defaultRowHeight="12.75" x14ac:dyDescent="0.2"/>
  <cols>
    <col min="1" max="1" width="19.5" style="107" customWidth="1"/>
    <col min="2" max="2" width="72" style="108" customWidth="1"/>
    <col min="3" max="3" width="25" style="109" customWidth="1"/>
    <col min="4" max="5" width="9.33203125" style="18"/>
    <col min="6" max="6" width="17.33203125" style="18" bestFit="1" customWidth="1"/>
    <col min="7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955758885</v>
      </c>
    </row>
    <row r="9" spans="1:3" s="32" customFormat="1" ht="12" customHeight="1" x14ac:dyDescent="0.2">
      <c r="A9" s="29" t="s">
        <v>16</v>
      </c>
      <c r="B9" s="30" t="s">
        <v>17</v>
      </c>
      <c r="C9" s="31">
        <f>227855923+534048</f>
        <v>228389971</v>
      </c>
    </row>
    <row r="10" spans="1:3" s="36" customFormat="1" ht="12" customHeight="1" x14ac:dyDescent="0.2">
      <c r="A10" s="33" t="s">
        <v>18</v>
      </c>
      <c r="B10" s="34" t="s">
        <v>19</v>
      </c>
      <c r="C10" s="35">
        <f>224734134+735168+2268933-430767</f>
        <v>227307468</v>
      </c>
    </row>
    <row r="11" spans="1:3" s="36" customFormat="1" ht="12" customHeight="1" x14ac:dyDescent="0.2">
      <c r="A11" s="33" t="s">
        <v>20</v>
      </c>
      <c r="B11" s="34" t="s">
        <v>21</v>
      </c>
      <c r="C11" s="35">
        <f>126991000+65060600+192410145+62092600+7543000-2426400+8618094-5657410+4090477</f>
        <v>458722106</v>
      </c>
    </row>
    <row r="12" spans="1:3" s="36" customFormat="1" ht="12" customHeight="1" x14ac:dyDescent="0.2">
      <c r="A12" s="33" t="s">
        <v>22</v>
      </c>
      <c r="B12" s="34" t="s">
        <v>23</v>
      </c>
      <c r="C12" s="35">
        <f>16122040+1398336+4545780+305691-397621</f>
        <v>21974226</v>
      </c>
    </row>
    <row r="13" spans="1:3" s="36" customFormat="1" ht="12" customHeight="1" x14ac:dyDescent="0.2">
      <c r="A13" s="33" t="s">
        <v>24</v>
      </c>
      <c r="B13" s="34" t="s">
        <v>25</v>
      </c>
      <c r="C13" s="35">
        <f>16254886+190231327+1309600+298022-4545780-8453447-1002120-15000000+7332000-58000000-1330167+6500000-114229207</f>
        <v>19365114</v>
      </c>
    </row>
    <row r="14" spans="1:3" s="32" customFormat="1" ht="12" customHeight="1" thickBot="1" x14ac:dyDescent="0.25">
      <c r="A14" s="37" t="s">
        <v>26</v>
      </c>
      <c r="B14" s="38" t="s">
        <v>27</v>
      </c>
      <c r="C14" s="39"/>
    </row>
    <row r="15" spans="1:3" s="32" customFormat="1" ht="12" customHeight="1" thickBot="1" x14ac:dyDescent="0.25">
      <c r="A15" s="26" t="s">
        <v>28</v>
      </c>
      <c r="B15" s="40" t="s">
        <v>29</v>
      </c>
      <c r="C15" s="28">
        <f>+C16+C17+C18+C19+C20</f>
        <v>113101256</v>
      </c>
    </row>
    <row r="16" spans="1:3" s="32" customFormat="1" ht="12" customHeight="1" x14ac:dyDescent="0.2">
      <c r="A16" s="29" t="s">
        <v>30</v>
      </c>
      <c r="B16" s="30" t="s">
        <v>31</v>
      </c>
      <c r="C16" s="41"/>
    </row>
    <row r="17" spans="1:3" s="32" customFormat="1" ht="12" customHeight="1" x14ac:dyDescent="0.2">
      <c r="A17" s="33" t="s">
        <v>32</v>
      </c>
      <c r="B17" s="34" t="s">
        <v>33</v>
      </c>
      <c r="C17" s="42"/>
    </row>
    <row r="18" spans="1:3" s="32" customFormat="1" ht="12" customHeight="1" x14ac:dyDescent="0.2">
      <c r="A18" s="33" t="s">
        <v>34</v>
      </c>
      <c r="B18" s="34" t="s">
        <v>35</v>
      </c>
      <c r="C18" s="39"/>
    </row>
    <row r="19" spans="1:3" s="32" customFormat="1" ht="12" customHeight="1" x14ac:dyDescent="0.2">
      <c r="A19" s="33" t="s">
        <v>36</v>
      </c>
      <c r="B19" s="34" t="s">
        <v>37</v>
      </c>
      <c r="C19" s="39"/>
    </row>
    <row r="20" spans="1:3" s="32" customFormat="1" ht="12" customHeight="1" x14ac:dyDescent="0.2">
      <c r="A20" s="33" t="s">
        <v>38</v>
      </c>
      <c r="B20" s="34" t="s">
        <v>39</v>
      </c>
      <c r="C20" s="35">
        <f>4320000+24250000+85531256+11367000-11367000-1000000</f>
        <v>113101256</v>
      </c>
    </row>
    <row r="21" spans="1:3" s="36" customFormat="1" ht="12" customHeight="1" thickBot="1" x14ac:dyDescent="0.25">
      <c r="A21" s="37" t="s">
        <v>40</v>
      </c>
      <c r="B21" s="38" t="s">
        <v>41</v>
      </c>
      <c r="C21" s="43">
        <v>85531256</v>
      </c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78421454</v>
      </c>
    </row>
    <row r="23" spans="1:3" s="36" customFormat="1" ht="12" customHeight="1" x14ac:dyDescent="0.2">
      <c r="A23" s="29" t="s">
        <v>44</v>
      </c>
      <c r="B23" s="30" t="s">
        <v>45</v>
      </c>
      <c r="C23" s="44">
        <f>322000+19431000</f>
        <v>19753000</v>
      </c>
    </row>
    <row r="24" spans="1:3" s="32" customFormat="1" ht="12" customHeight="1" x14ac:dyDescent="0.2">
      <c r="A24" s="33" t="s">
        <v>46</v>
      </c>
      <c r="B24" s="34" t="s">
        <v>47</v>
      </c>
      <c r="C24" s="39"/>
    </row>
    <row r="25" spans="1:3" s="36" customFormat="1" ht="12" customHeight="1" x14ac:dyDescent="0.2">
      <c r="A25" s="33" t="s">
        <v>48</v>
      </c>
      <c r="B25" s="34" t="s">
        <v>49</v>
      </c>
      <c r="C25" s="39"/>
    </row>
    <row r="26" spans="1:3" s="36" customFormat="1" ht="12" customHeight="1" x14ac:dyDescent="0.2">
      <c r="A26" s="33" t="s">
        <v>50</v>
      </c>
      <c r="B26" s="34" t="s">
        <v>51</v>
      </c>
      <c r="C26" s="39"/>
    </row>
    <row r="27" spans="1:3" s="36" customFormat="1" ht="12" customHeight="1" x14ac:dyDescent="0.2">
      <c r="A27" s="33" t="s">
        <v>52</v>
      </c>
      <c r="B27" s="34" t="s">
        <v>53</v>
      </c>
      <c r="C27" s="35">
        <f>5866130+3779393+3796748+55505576-10279393</f>
        <v>58668454</v>
      </c>
    </row>
    <row r="28" spans="1:3" s="36" customFormat="1" ht="12" customHeight="1" thickBot="1" x14ac:dyDescent="0.25">
      <c r="A28" s="37" t="s">
        <v>54</v>
      </c>
      <c r="B28" s="38" t="s">
        <v>55</v>
      </c>
      <c r="C28" s="45">
        <f>58668454</f>
        <v>58668454</v>
      </c>
    </row>
    <row r="29" spans="1:3" s="36" customFormat="1" ht="12" customHeight="1" thickBot="1" x14ac:dyDescent="0.25">
      <c r="A29" s="26" t="s">
        <v>56</v>
      </c>
      <c r="B29" s="27" t="s">
        <v>57</v>
      </c>
      <c r="C29" s="46">
        <f>+C30+C34+C35+C36</f>
        <v>402108000</v>
      </c>
    </row>
    <row r="30" spans="1:3" s="36" customFormat="1" ht="12" customHeight="1" x14ac:dyDescent="0.2">
      <c r="A30" s="29" t="s">
        <v>58</v>
      </c>
      <c r="B30" s="30" t="s">
        <v>59</v>
      </c>
      <c r="C30" s="47">
        <f>SUM(C31:C33)</f>
        <v>361554000</v>
      </c>
    </row>
    <row r="31" spans="1:3" s="36" customFormat="1" ht="12" customHeight="1" x14ac:dyDescent="0.2">
      <c r="A31" s="33" t="s">
        <v>60</v>
      </c>
      <c r="B31" s="34" t="s">
        <v>61</v>
      </c>
      <c r="C31" s="35">
        <f>77500000+5000000-5600000</f>
        <v>76900000</v>
      </c>
    </row>
    <row r="32" spans="1:3" s="36" customFormat="1" ht="12" customHeight="1" x14ac:dyDescent="0.2">
      <c r="A32" s="33" t="s">
        <v>62</v>
      </c>
      <c r="B32" s="34" t="s">
        <v>63</v>
      </c>
      <c r="C32" s="35">
        <f>231154000+52000000+50000000-48500000</f>
        <v>284654000</v>
      </c>
    </row>
    <row r="33" spans="1:3" s="36" customFormat="1" ht="12" customHeight="1" x14ac:dyDescent="0.2">
      <c r="A33" s="33" t="s">
        <v>64</v>
      </c>
      <c r="B33" s="34" t="s">
        <v>65</v>
      </c>
      <c r="C33" s="48"/>
    </row>
    <row r="34" spans="1:3" s="36" customFormat="1" ht="12" customHeight="1" x14ac:dyDescent="0.2">
      <c r="A34" s="33" t="s">
        <v>66</v>
      </c>
      <c r="B34" s="34" t="s">
        <v>67</v>
      </c>
      <c r="C34" s="35">
        <f>28000000+3000000-950000</f>
        <v>30050000</v>
      </c>
    </row>
    <row r="35" spans="1:3" s="36" customFormat="1" ht="12" customHeight="1" x14ac:dyDescent="0.2">
      <c r="A35" s="33" t="s">
        <v>68</v>
      </c>
      <c r="B35" s="34" t="s">
        <v>69</v>
      </c>
      <c r="C35" s="48">
        <f>4504000-4500000</f>
        <v>4000</v>
      </c>
    </row>
    <row r="36" spans="1:3" s="36" customFormat="1" ht="12" customHeight="1" thickBot="1" x14ac:dyDescent="0.25">
      <c r="A36" s="37" t="s">
        <v>70</v>
      </c>
      <c r="B36" s="38" t="s">
        <v>71</v>
      </c>
      <c r="C36" s="49">
        <f>11500000+4500000-5500000</f>
        <v>10500000</v>
      </c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45252064</v>
      </c>
    </row>
    <row r="38" spans="1:3" s="36" customFormat="1" ht="12" customHeight="1" x14ac:dyDescent="0.2">
      <c r="A38" s="29" t="s">
        <v>74</v>
      </c>
      <c r="B38" s="30" t="s">
        <v>75</v>
      </c>
      <c r="C38" s="50"/>
    </row>
    <row r="39" spans="1:3" s="36" customFormat="1" ht="12" customHeight="1" x14ac:dyDescent="0.2">
      <c r="A39" s="33" t="s">
        <v>76</v>
      </c>
      <c r="B39" s="34" t="s">
        <v>77</v>
      </c>
      <c r="C39" s="35">
        <f>13910169+100000+7239600+3200000</f>
        <v>24449769</v>
      </c>
    </row>
    <row r="40" spans="1:3" s="36" customFormat="1" ht="12" customHeight="1" x14ac:dyDescent="0.2">
      <c r="A40" s="33" t="s">
        <v>78</v>
      </c>
      <c r="B40" s="34" t="s">
        <v>79</v>
      </c>
      <c r="C40" s="35">
        <f>500000+300000+50000+1400000+947000+300000+2500000+400000+723064-1437000</f>
        <v>5683064</v>
      </c>
    </row>
    <row r="41" spans="1:3" s="36" customFormat="1" ht="12" customHeight="1" x14ac:dyDescent="0.2">
      <c r="A41" s="33" t="s">
        <v>80</v>
      </c>
      <c r="B41" s="34" t="s">
        <v>81</v>
      </c>
      <c r="C41" s="48">
        <v>430000</v>
      </c>
    </row>
    <row r="42" spans="1:3" s="36" customFormat="1" ht="12" customHeight="1" x14ac:dyDescent="0.2">
      <c r="A42" s="33" t="s">
        <v>82</v>
      </c>
      <c r="B42" s="34" t="s">
        <v>83</v>
      </c>
      <c r="C42" s="48"/>
    </row>
    <row r="43" spans="1:3" s="36" customFormat="1" ht="12" customHeight="1" x14ac:dyDescent="0.2">
      <c r="A43" s="33" t="s">
        <v>84</v>
      </c>
      <c r="B43" s="34" t="s">
        <v>85</v>
      </c>
      <c r="C43" s="35">
        <f>5162000+81000+13500+378000+81000+682000+1954692+675000+108000+195228-370000</f>
        <v>8960420</v>
      </c>
    </row>
    <row r="44" spans="1:3" s="36" customFormat="1" ht="12" customHeight="1" x14ac:dyDescent="0.2">
      <c r="A44" s="33" t="s">
        <v>86</v>
      </c>
      <c r="B44" s="34" t="s">
        <v>87</v>
      </c>
      <c r="C44" s="48"/>
    </row>
    <row r="45" spans="1:3" s="36" customFormat="1" ht="12" customHeight="1" x14ac:dyDescent="0.2">
      <c r="A45" s="33" t="s">
        <v>88</v>
      </c>
      <c r="B45" s="34" t="s">
        <v>89</v>
      </c>
      <c r="C45" s="48">
        <v>30000</v>
      </c>
    </row>
    <row r="46" spans="1:3" s="36" customFormat="1" ht="12" customHeight="1" x14ac:dyDescent="0.2">
      <c r="A46" s="33" t="s">
        <v>90</v>
      </c>
      <c r="B46" s="34" t="s">
        <v>91</v>
      </c>
      <c r="C46" s="48"/>
    </row>
    <row r="47" spans="1:3" s="36" customFormat="1" ht="12" customHeight="1" x14ac:dyDescent="0.2">
      <c r="A47" s="37" t="s">
        <v>92</v>
      </c>
      <c r="B47" s="38" t="s">
        <v>93</v>
      </c>
      <c r="C47" s="49">
        <f>500000-300000</f>
        <v>200000</v>
      </c>
    </row>
    <row r="48" spans="1:3" s="36" customFormat="1" ht="12" customHeight="1" thickBot="1" x14ac:dyDescent="0.25">
      <c r="A48" s="37" t="s">
        <v>94</v>
      </c>
      <c r="B48" s="38" t="s">
        <v>95</v>
      </c>
      <c r="C48" s="45">
        <f>600000+1577143+3223528+1452268+180000-1534128</f>
        <v>5498811</v>
      </c>
    </row>
    <row r="49" spans="1:3" s="36" customFormat="1" ht="12" customHeight="1" thickBot="1" x14ac:dyDescent="0.25">
      <c r="A49" s="26" t="s">
        <v>96</v>
      </c>
      <c r="B49" s="51" t="s">
        <v>97</v>
      </c>
      <c r="C49" s="52">
        <f>SUM(C50:C54)</f>
        <v>30332500</v>
      </c>
    </row>
    <row r="50" spans="1:3" s="36" customFormat="1" ht="12" customHeight="1" x14ac:dyDescent="0.2">
      <c r="A50" s="29" t="s">
        <v>98</v>
      </c>
      <c r="B50" s="30" t="s">
        <v>99</v>
      </c>
      <c r="C50" s="44"/>
    </row>
    <row r="51" spans="1:3" s="36" customFormat="1" ht="12" customHeight="1" x14ac:dyDescent="0.2">
      <c r="A51" s="33" t="s">
        <v>100</v>
      </c>
      <c r="B51" s="34" t="s">
        <v>101</v>
      </c>
      <c r="C51" s="48">
        <v>30332500</v>
      </c>
    </row>
    <row r="52" spans="1:3" s="36" customFormat="1" ht="12" customHeight="1" x14ac:dyDescent="0.2">
      <c r="A52" s="33" t="s">
        <v>102</v>
      </c>
      <c r="B52" s="34" t="s">
        <v>103</v>
      </c>
      <c r="C52" s="39"/>
    </row>
    <row r="53" spans="1:3" s="36" customFormat="1" ht="12" customHeight="1" x14ac:dyDescent="0.2">
      <c r="A53" s="33" t="s">
        <v>104</v>
      </c>
      <c r="B53" s="34" t="s">
        <v>105</v>
      </c>
      <c r="C53" s="39"/>
    </row>
    <row r="54" spans="1:3" s="36" customFormat="1" ht="12" customHeight="1" thickBot="1" x14ac:dyDescent="0.25">
      <c r="A54" s="37" t="s">
        <v>106</v>
      </c>
      <c r="B54" s="38" t="s">
        <v>107</v>
      </c>
      <c r="C54" s="43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1900000</v>
      </c>
    </row>
    <row r="56" spans="1:3" s="36" customFormat="1" ht="12" customHeight="1" x14ac:dyDescent="0.2">
      <c r="A56" s="29" t="s">
        <v>110</v>
      </c>
      <c r="B56" s="30" t="s">
        <v>111</v>
      </c>
      <c r="C56" s="41"/>
    </row>
    <row r="57" spans="1:3" s="36" customFormat="1" ht="12" customHeight="1" x14ac:dyDescent="0.2">
      <c r="A57" s="33" t="s">
        <v>112</v>
      </c>
      <c r="B57" s="34" t="s">
        <v>113</v>
      </c>
      <c r="C57" s="39"/>
    </row>
    <row r="58" spans="1:3" s="36" customFormat="1" ht="12" customHeight="1" x14ac:dyDescent="0.2">
      <c r="A58" s="33" t="s">
        <v>114</v>
      </c>
      <c r="B58" s="34" t="s">
        <v>115</v>
      </c>
      <c r="C58" s="35">
        <f>2900000-1000000</f>
        <v>1900000</v>
      </c>
    </row>
    <row r="59" spans="1:3" s="36" customFormat="1" ht="12" customHeight="1" thickBot="1" x14ac:dyDescent="0.25">
      <c r="A59" s="37" t="s">
        <v>116</v>
      </c>
      <c r="B59" s="38" t="s">
        <v>117</v>
      </c>
      <c r="C59" s="53"/>
    </row>
    <row r="60" spans="1:3" s="36" customFormat="1" ht="12" customHeight="1" thickBot="1" x14ac:dyDescent="0.25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39"/>
    </row>
    <row r="62" spans="1:3" s="36" customFormat="1" ht="12" customHeight="1" x14ac:dyDescent="0.2">
      <c r="A62" s="33" t="s">
        <v>122</v>
      </c>
      <c r="B62" s="34" t="s">
        <v>123</v>
      </c>
      <c r="C62" s="39"/>
    </row>
    <row r="63" spans="1:3" s="36" customFormat="1" ht="12" customHeight="1" x14ac:dyDescent="0.2">
      <c r="A63" s="33" t="s">
        <v>124</v>
      </c>
      <c r="B63" s="34" t="s">
        <v>125</v>
      </c>
      <c r="C63" s="39"/>
    </row>
    <row r="64" spans="1:3" s="36" customFormat="1" ht="12" customHeight="1" thickBot="1" x14ac:dyDescent="0.25">
      <c r="A64" s="37" t="s">
        <v>126</v>
      </c>
      <c r="B64" s="38" t="s">
        <v>127</v>
      </c>
      <c r="C64" s="39"/>
    </row>
    <row r="65" spans="1:3" s="36" customFormat="1" ht="12" customHeight="1" thickBot="1" x14ac:dyDescent="0.25">
      <c r="A65" s="26" t="s">
        <v>128</v>
      </c>
      <c r="B65" s="27" t="s">
        <v>129</v>
      </c>
      <c r="C65" s="46">
        <f>+C8+C15+C22+C29+C37+C49+C55+C60</f>
        <v>1626874159</v>
      </c>
    </row>
    <row r="66" spans="1:3" s="36" customFormat="1" ht="12" customHeight="1" thickBot="1" x14ac:dyDescent="0.2">
      <c r="A66" s="54" t="s">
        <v>130</v>
      </c>
      <c r="B66" s="40" t="s">
        <v>131</v>
      </c>
      <c r="C66" s="28">
        <f>SUM(C67:C69)</f>
        <v>212343590</v>
      </c>
    </row>
    <row r="67" spans="1:3" s="36" customFormat="1" ht="12" customHeight="1" x14ac:dyDescent="0.2">
      <c r="A67" s="29" t="s">
        <v>132</v>
      </c>
      <c r="B67" s="30" t="s">
        <v>133</v>
      </c>
      <c r="C67" s="48">
        <f>93478462+25000000-315732-5819140</f>
        <v>112343590</v>
      </c>
    </row>
    <row r="68" spans="1:3" s="36" customFormat="1" ht="12" customHeight="1" x14ac:dyDescent="0.2">
      <c r="A68" s="33" t="s">
        <v>134</v>
      </c>
      <c r="B68" s="34" t="s">
        <v>135</v>
      </c>
      <c r="C68" s="48">
        <v>100000000</v>
      </c>
    </row>
    <row r="69" spans="1:3" s="36" customFormat="1" ht="12" customHeight="1" thickBot="1" x14ac:dyDescent="0.25">
      <c r="A69" s="37" t="s">
        <v>136</v>
      </c>
      <c r="B69" s="55" t="s">
        <v>137</v>
      </c>
      <c r="C69" s="39"/>
    </row>
    <row r="70" spans="1:3" s="36" customFormat="1" ht="12" customHeight="1" thickBot="1" x14ac:dyDescent="0.2">
      <c r="A70" s="54" t="s">
        <v>138</v>
      </c>
      <c r="B70" s="40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39"/>
    </row>
    <row r="72" spans="1:3" s="36" customFormat="1" ht="12" customHeight="1" x14ac:dyDescent="0.2">
      <c r="A72" s="33" t="s">
        <v>142</v>
      </c>
      <c r="B72" s="34" t="s">
        <v>143</v>
      </c>
      <c r="C72" s="39"/>
    </row>
    <row r="73" spans="1:3" s="36" customFormat="1" ht="12" customHeight="1" x14ac:dyDescent="0.2">
      <c r="A73" s="33" t="s">
        <v>144</v>
      </c>
      <c r="B73" s="34" t="s">
        <v>145</v>
      </c>
      <c r="C73" s="39"/>
    </row>
    <row r="74" spans="1:3" s="36" customFormat="1" ht="12" customHeight="1" thickBot="1" x14ac:dyDescent="0.25">
      <c r="A74" s="37" t="s">
        <v>146</v>
      </c>
      <c r="B74" s="38" t="s">
        <v>147</v>
      </c>
      <c r="C74" s="39"/>
    </row>
    <row r="75" spans="1:3" s="36" customFormat="1" ht="12" customHeight="1" thickBot="1" x14ac:dyDescent="0.2">
      <c r="A75" s="54" t="s">
        <v>148</v>
      </c>
      <c r="B75" s="40" t="s">
        <v>149</v>
      </c>
      <c r="C75" s="28">
        <f>SUM(C76:C77)</f>
        <v>594503758</v>
      </c>
    </row>
    <row r="76" spans="1:3" s="36" customFormat="1" ht="12" customHeight="1" x14ac:dyDescent="0.2">
      <c r="A76" s="29" t="s">
        <v>150</v>
      </c>
      <c r="B76" s="30" t="s">
        <v>151</v>
      </c>
      <c r="C76" s="48">
        <f>569119704+25384054</f>
        <v>594503758</v>
      </c>
    </row>
    <row r="77" spans="1:3" s="36" customFormat="1" ht="12" customHeight="1" thickBot="1" x14ac:dyDescent="0.25">
      <c r="A77" s="37" t="s">
        <v>152</v>
      </c>
      <c r="B77" s="38" t="s">
        <v>153</v>
      </c>
      <c r="C77" s="39"/>
    </row>
    <row r="78" spans="1:3" s="32" customFormat="1" ht="12" customHeight="1" thickBot="1" x14ac:dyDescent="0.2">
      <c r="A78" s="54" t="s">
        <v>154</v>
      </c>
      <c r="B78" s="40" t="s">
        <v>155</v>
      </c>
      <c r="C78" s="28">
        <f>SUM(C79:C81)</f>
        <v>41904332</v>
      </c>
    </row>
    <row r="79" spans="1:3" s="36" customFormat="1" ht="12" customHeight="1" x14ac:dyDescent="0.2">
      <c r="A79" s="29" t="s">
        <v>156</v>
      </c>
      <c r="B79" s="30" t="s">
        <v>157</v>
      </c>
      <c r="C79" s="56">
        <f>41904332</f>
        <v>41904332</v>
      </c>
    </row>
    <row r="80" spans="1:3" s="36" customFormat="1" ht="12" customHeight="1" x14ac:dyDescent="0.2">
      <c r="A80" s="33" t="s">
        <v>158</v>
      </c>
      <c r="B80" s="34" t="s">
        <v>159</v>
      </c>
      <c r="C80" s="39"/>
    </row>
    <row r="81" spans="1:6" s="36" customFormat="1" ht="12" customHeight="1" thickBot="1" x14ac:dyDescent="0.25">
      <c r="A81" s="37" t="s">
        <v>160</v>
      </c>
      <c r="B81" s="38" t="s">
        <v>161</v>
      </c>
      <c r="C81" s="39"/>
    </row>
    <row r="82" spans="1:6" s="36" customFormat="1" ht="12" customHeight="1" thickBot="1" x14ac:dyDescent="0.2">
      <c r="A82" s="54" t="s">
        <v>162</v>
      </c>
      <c r="B82" s="40" t="s">
        <v>163</v>
      </c>
      <c r="C82" s="28">
        <f>SUM(C83:C86)</f>
        <v>0</v>
      </c>
    </row>
    <row r="83" spans="1:6" s="36" customFormat="1" ht="12" customHeight="1" x14ac:dyDescent="0.2">
      <c r="A83" s="57" t="s">
        <v>164</v>
      </c>
      <c r="B83" s="30" t="s">
        <v>165</v>
      </c>
      <c r="C83" s="39"/>
    </row>
    <row r="84" spans="1:6" s="36" customFormat="1" ht="12" customHeight="1" x14ac:dyDescent="0.2">
      <c r="A84" s="58" t="s">
        <v>166</v>
      </c>
      <c r="B84" s="34" t="s">
        <v>167</v>
      </c>
      <c r="C84" s="39"/>
    </row>
    <row r="85" spans="1:6" s="36" customFormat="1" ht="12" customHeight="1" x14ac:dyDescent="0.2">
      <c r="A85" s="58" t="s">
        <v>168</v>
      </c>
      <c r="B85" s="34" t="s">
        <v>169</v>
      </c>
      <c r="C85" s="39"/>
    </row>
    <row r="86" spans="1:6" s="32" customFormat="1" ht="12" customHeight="1" thickBot="1" x14ac:dyDescent="0.25">
      <c r="A86" s="59" t="s">
        <v>170</v>
      </c>
      <c r="B86" s="38" t="s">
        <v>171</v>
      </c>
      <c r="C86" s="39"/>
    </row>
    <row r="87" spans="1:6" s="32" customFormat="1" ht="12" customHeight="1" thickBot="1" x14ac:dyDescent="0.2">
      <c r="A87" s="54" t="s">
        <v>172</v>
      </c>
      <c r="B87" s="40" t="s">
        <v>173</v>
      </c>
      <c r="C87" s="60"/>
    </row>
    <row r="88" spans="1:6" s="32" customFormat="1" ht="12" customHeight="1" thickBot="1" x14ac:dyDescent="0.2">
      <c r="A88" s="54" t="s">
        <v>174</v>
      </c>
      <c r="B88" s="40" t="s">
        <v>175</v>
      </c>
      <c r="C88" s="60"/>
    </row>
    <row r="89" spans="1:6" s="32" customFormat="1" ht="12" customHeight="1" thickBot="1" x14ac:dyDescent="0.2">
      <c r="A89" s="54" t="s">
        <v>176</v>
      </c>
      <c r="B89" s="61" t="s">
        <v>177</v>
      </c>
      <c r="C89" s="46">
        <f>+C66+C70+C75+C78+C82+C88+C87</f>
        <v>848751680</v>
      </c>
    </row>
    <row r="90" spans="1:6" s="32" customFormat="1" ht="12" customHeight="1" thickBot="1" x14ac:dyDescent="0.2">
      <c r="A90" s="62" t="s">
        <v>178</v>
      </c>
      <c r="B90" s="63" t="s">
        <v>179</v>
      </c>
      <c r="C90" s="46">
        <f>+C65+C89</f>
        <v>2475625839</v>
      </c>
      <c r="F90" s="64"/>
    </row>
    <row r="91" spans="1:6" s="36" customFormat="1" ht="15" customHeight="1" thickBot="1" x14ac:dyDescent="0.25">
      <c r="A91" s="65"/>
      <c r="B91" s="66"/>
      <c r="C91" s="67"/>
    </row>
    <row r="92" spans="1:6" s="22" customFormat="1" ht="16.5" customHeight="1" thickBot="1" x14ac:dyDescent="0.25">
      <c r="A92" s="68"/>
      <c r="B92" s="69" t="s">
        <v>180</v>
      </c>
      <c r="C92" s="70"/>
    </row>
    <row r="93" spans="1:6" s="74" customFormat="1" ht="12" customHeight="1" thickBot="1" x14ac:dyDescent="0.25">
      <c r="A93" s="71" t="s">
        <v>14</v>
      </c>
      <c r="B93" s="72" t="s">
        <v>181</v>
      </c>
      <c r="C93" s="73">
        <f>+C94+C95+C96+C97+C98+C111</f>
        <v>603201769</v>
      </c>
    </row>
    <row r="94" spans="1:6" ht="12" customHeight="1" x14ac:dyDescent="0.2">
      <c r="A94" s="75" t="s">
        <v>16</v>
      </c>
      <c r="B94" s="76" t="s">
        <v>182</v>
      </c>
      <c r="C94" s="77">
        <f>2854500+25097896+11111000+584100+20000+1182990+1095900-198000+58577+6274800+23800+237552+277000-198000+10136586+1407675+12000+972-277000-198000+25000-10136586-4500000</f>
        <v>44892762</v>
      </c>
    </row>
    <row r="95" spans="1:6" ht="12" customHeight="1" x14ac:dyDescent="0.2">
      <c r="A95" s="33" t="s">
        <v>18</v>
      </c>
      <c r="B95" s="78" t="s">
        <v>183</v>
      </c>
      <c r="C95" s="35">
        <f>500965+4771305+2167000+14000+207615+213701-34749+11423+1380456+4650-237552+54015-34749+1949335+2331-972-34749+10178-1949335+5000-990000+5846</f>
        <v>8015714</v>
      </c>
    </row>
    <row r="96" spans="1:6" ht="12" customHeight="1" x14ac:dyDescent="0.2">
      <c r="A96" s="33" t="s">
        <v>20</v>
      </c>
      <c r="B96" s="78" t="s">
        <v>184</v>
      </c>
      <c r="C96" s="49">
        <f>13447475+835000+50000+52909601+6787092+2456000+4504030+871220+34163000+50473064+3285067+9000000+443000+120000+17207888+17042731+48545760+500000+381000+178500-37621053+63500+8564000+45720-351000+1406000-2190001+1016000+282000+44000+277000+169960+3115000+3175000+6050+127000+500000+400050+4000-1450000-5000+508000+918292-34052-50940000</f>
        <v>191230894</v>
      </c>
    </row>
    <row r="97" spans="1:3" ht="12" customHeight="1" x14ac:dyDescent="0.2">
      <c r="A97" s="33" t="s">
        <v>22</v>
      </c>
      <c r="B97" s="79" t="s">
        <v>185</v>
      </c>
      <c r="C97" s="49">
        <f>69500000+3500000+69312000-2000000-1016000-282000+2436008+24050000-2436008-400000-80000-23400000</f>
        <v>139184000</v>
      </c>
    </row>
    <row r="98" spans="1:3" ht="12" customHeight="1" x14ac:dyDescent="0.2">
      <c r="A98" s="33" t="s">
        <v>186</v>
      </c>
      <c r="B98" s="80" t="s">
        <v>187</v>
      </c>
      <c r="C98" s="81">
        <f>5697126+16985629+16551218+32866801+100000+660000+49357310+3869819+4500000-3392000+245000-32562+400000+80000</f>
        <v>127888341</v>
      </c>
    </row>
    <row r="99" spans="1:3" ht="12" customHeight="1" x14ac:dyDescent="0.2">
      <c r="A99" s="33" t="s">
        <v>26</v>
      </c>
      <c r="B99" s="78" t="s">
        <v>188</v>
      </c>
      <c r="C99" s="81">
        <f>100000+3869819</f>
        <v>3969819</v>
      </c>
    </row>
    <row r="100" spans="1:3" ht="12" customHeight="1" x14ac:dyDescent="0.2">
      <c r="A100" s="33" t="s">
        <v>189</v>
      </c>
      <c r="B100" s="82" t="s">
        <v>190</v>
      </c>
      <c r="C100" s="81"/>
    </row>
    <row r="101" spans="1:3" ht="12" customHeight="1" x14ac:dyDescent="0.2">
      <c r="A101" s="33" t="s">
        <v>191</v>
      </c>
      <c r="B101" s="82" t="s">
        <v>192</v>
      </c>
      <c r="C101" s="81"/>
    </row>
    <row r="102" spans="1:3" ht="12" customHeight="1" x14ac:dyDescent="0.2">
      <c r="A102" s="33" t="s">
        <v>193</v>
      </c>
      <c r="B102" s="82" t="s">
        <v>194</v>
      </c>
      <c r="C102" s="81"/>
    </row>
    <row r="103" spans="1:3" ht="12" customHeight="1" x14ac:dyDescent="0.2">
      <c r="A103" s="33" t="s">
        <v>195</v>
      </c>
      <c r="B103" s="83" t="s">
        <v>196</v>
      </c>
      <c r="C103" s="81"/>
    </row>
    <row r="104" spans="1:3" ht="12" customHeight="1" x14ac:dyDescent="0.2">
      <c r="A104" s="33" t="s">
        <v>197</v>
      </c>
      <c r="B104" s="83" t="s">
        <v>198</v>
      </c>
      <c r="C104" s="81"/>
    </row>
    <row r="105" spans="1:3" ht="12" customHeight="1" x14ac:dyDescent="0.2">
      <c r="A105" s="33" t="s">
        <v>199</v>
      </c>
      <c r="B105" s="82" t="s">
        <v>200</v>
      </c>
      <c r="C105" s="81">
        <f>660000</f>
        <v>660000</v>
      </c>
    </row>
    <row r="106" spans="1:3" ht="12" customHeight="1" x14ac:dyDescent="0.2">
      <c r="A106" s="33" t="s">
        <v>201</v>
      </c>
      <c r="B106" s="82" t="s">
        <v>202</v>
      </c>
      <c r="C106" s="81"/>
    </row>
    <row r="107" spans="1:3" ht="12" customHeight="1" x14ac:dyDescent="0.2">
      <c r="A107" s="33" t="s">
        <v>203</v>
      </c>
      <c r="B107" s="83" t="s">
        <v>204</v>
      </c>
      <c r="C107" s="81"/>
    </row>
    <row r="108" spans="1:3" ht="12" customHeight="1" x14ac:dyDescent="0.2">
      <c r="A108" s="84" t="s">
        <v>205</v>
      </c>
      <c r="B108" s="85" t="s">
        <v>206</v>
      </c>
      <c r="C108" s="81"/>
    </row>
    <row r="109" spans="1:3" ht="12" customHeight="1" x14ac:dyDescent="0.2">
      <c r="A109" s="33" t="s">
        <v>207</v>
      </c>
      <c r="B109" s="85" t="s">
        <v>208</v>
      </c>
      <c r="C109" s="81"/>
    </row>
    <row r="110" spans="1:3" ht="12" customHeight="1" x14ac:dyDescent="0.2">
      <c r="A110" s="33" t="s">
        <v>209</v>
      </c>
      <c r="B110" s="83" t="s">
        <v>210</v>
      </c>
      <c r="C110" s="48">
        <f>5697126+16985629+16551218+32866801+660000+49357310-660000+4500000-3392000+245000-32562+400000+80000</f>
        <v>123258522</v>
      </c>
    </row>
    <row r="111" spans="1:3" ht="12" customHeight="1" x14ac:dyDescent="0.2">
      <c r="A111" s="33" t="s">
        <v>211</v>
      </c>
      <c r="B111" s="79" t="s">
        <v>212</v>
      </c>
      <c r="C111" s="39">
        <f>SUM(C112:C113)</f>
        <v>91990058</v>
      </c>
    </row>
    <row r="112" spans="1:3" ht="12" customHeight="1" x14ac:dyDescent="0.2">
      <c r="A112" s="37" t="s">
        <v>213</v>
      </c>
      <c r="B112" s="78" t="s">
        <v>214</v>
      </c>
      <c r="C112" s="49">
        <f>15000000-21705-8451320+266142+295985-5833975+4111442+318287-2711045-668403+1866146+6685617</f>
        <v>10857171</v>
      </c>
    </row>
    <row r="113" spans="1:6" ht="12" customHeight="1" thickBot="1" x14ac:dyDescent="0.25">
      <c r="A113" s="86" t="s">
        <v>215</v>
      </c>
      <c r="B113" s="87" t="s">
        <v>216</v>
      </c>
      <c r="C113" s="88">
        <f>65846522-6946019+750000-2582475-1500181-997960-200000+19431000+7332000</f>
        <v>81132887</v>
      </c>
    </row>
    <row r="114" spans="1:6" ht="12" customHeight="1" thickBot="1" x14ac:dyDescent="0.25">
      <c r="A114" s="26" t="s">
        <v>28</v>
      </c>
      <c r="B114" s="89" t="s">
        <v>217</v>
      </c>
      <c r="C114" s="28">
        <f>+C115+C117+C119</f>
        <v>668308179</v>
      </c>
    </row>
    <row r="115" spans="1:6" ht="12" customHeight="1" x14ac:dyDescent="0.2">
      <c r="A115" s="29" t="s">
        <v>30</v>
      </c>
      <c r="B115" s="78" t="s">
        <v>218</v>
      </c>
      <c r="C115" s="50">
        <f>359410+2345001+219008101+381000+1500000+3139585+33894811+2338070+4950460+275000+20930495+5189661+457200+6704583+752475-1212200+797560-169560+25000000</f>
        <v>326641652</v>
      </c>
    </row>
    <row r="116" spans="1:6" ht="12" customHeight="1" x14ac:dyDescent="0.2">
      <c r="A116" s="29" t="s">
        <v>32</v>
      </c>
      <c r="B116" s="90" t="s">
        <v>219</v>
      </c>
      <c r="C116" s="50">
        <f>218246101+33259811+20930495+1187993+6704583-169560</f>
        <v>280159423</v>
      </c>
    </row>
    <row r="117" spans="1:6" ht="12" customHeight="1" x14ac:dyDescent="0.2">
      <c r="A117" s="29" t="s">
        <v>34</v>
      </c>
      <c r="B117" s="90" t="s">
        <v>220</v>
      </c>
      <c r="C117" s="48">
        <f>180701362+1500000+37902555+48165993+9194292+3402201+479353-127000-315732+63500-5144770+34052</f>
        <v>275855806</v>
      </c>
    </row>
    <row r="118" spans="1:6" ht="12" customHeight="1" x14ac:dyDescent="0.2">
      <c r="A118" s="29" t="s">
        <v>36</v>
      </c>
      <c r="B118" s="90" t="s">
        <v>221</v>
      </c>
      <c r="C118" s="48">
        <f>146098020+36509260+48165993</f>
        <v>230773273</v>
      </c>
    </row>
    <row r="119" spans="1:6" ht="12" customHeight="1" x14ac:dyDescent="0.2">
      <c r="A119" s="29" t="s">
        <v>38</v>
      </c>
      <c r="B119" s="91" t="s">
        <v>222</v>
      </c>
      <c r="C119" s="81">
        <f>65710721+100000</f>
        <v>65810721</v>
      </c>
    </row>
    <row r="120" spans="1:6" ht="12" customHeight="1" x14ac:dyDescent="0.2">
      <c r="A120" s="29" t="s">
        <v>40</v>
      </c>
      <c r="B120" s="92" t="s">
        <v>223</v>
      </c>
      <c r="C120" s="48"/>
    </row>
    <row r="121" spans="1:6" ht="12" customHeight="1" x14ac:dyDescent="0.2">
      <c r="A121" s="29" t="s">
        <v>224</v>
      </c>
      <c r="B121" s="93" t="s">
        <v>225</v>
      </c>
      <c r="C121" s="48"/>
    </row>
    <row r="122" spans="1:6" ht="12" customHeight="1" x14ac:dyDescent="0.2">
      <c r="A122" s="29" t="s">
        <v>226</v>
      </c>
      <c r="B122" s="83" t="s">
        <v>198</v>
      </c>
      <c r="C122" s="48"/>
    </row>
    <row r="123" spans="1:6" ht="12" customHeight="1" x14ac:dyDescent="0.2">
      <c r="A123" s="29" t="s">
        <v>227</v>
      </c>
      <c r="B123" s="83" t="s">
        <v>228</v>
      </c>
      <c r="C123" s="48"/>
    </row>
    <row r="124" spans="1:6" ht="12" customHeight="1" x14ac:dyDescent="0.2">
      <c r="A124" s="29" t="s">
        <v>229</v>
      </c>
      <c r="B124" s="83" t="s">
        <v>230</v>
      </c>
      <c r="C124" s="48"/>
    </row>
    <row r="125" spans="1:6" ht="12" customHeight="1" x14ac:dyDescent="0.2">
      <c r="A125" s="29" t="s">
        <v>231</v>
      </c>
      <c r="B125" s="83" t="s">
        <v>204</v>
      </c>
      <c r="C125" s="48"/>
    </row>
    <row r="126" spans="1:6" ht="12" customHeight="1" x14ac:dyDescent="0.2">
      <c r="A126" s="29" t="s">
        <v>232</v>
      </c>
      <c r="B126" s="83" t="s">
        <v>233</v>
      </c>
      <c r="C126" s="48"/>
    </row>
    <row r="127" spans="1:6" ht="12" customHeight="1" thickBot="1" x14ac:dyDescent="0.25">
      <c r="A127" s="84" t="s">
        <v>234</v>
      </c>
      <c r="B127" s="83" t="s">
        <v>235</v>
      </c>
      <c r="C127" s="81">
        <f>65710721+100000</f>
        <v>65810721</v>
      </c>
    </row>
    <row r="128" spans="1:6" ht="12" customHeight="1" thickBot="1" x14ac:dyDescent="0.25">
      <c r="A128" s="26" t="s">
        <v>42</v>
      </c>
      <c r="B128" s="94" t="s">
        <v>236</v>
      </c>
      <c r="C128" s="28">
        <f>+C93+C114</f>
        <v>1271509948</v>
      </c>
      <c r="F128" s="95"/>
    </row>
    <row r="129" spans="1:11" ht="12" customHeight="1" thickBot="1" x14ac:dyDescent="0.25">
      <c r="A129" s="26" t="s">
        <v>237</v>
      </c>
      <c r="B129" s="94" t="s">
        <v>238</v>
      </c>
      <c r="C129" s="28">
        <f>+C130+C131+C132</f>
        <v>104042704</v>
      </c>
    </row>
    <row r="130" spans="1:11" s="74" customFormat="1" ht="12" customHeight="1" x14ac:dyDescent="0.2">
      <c r="A130" s="29" t="s">
        <v>58</v>
      </c>
      <c r="B130" s="96" t="s">
        <v>239</v>
      </c>
      <c r="C130" s="48">
        <v>4042704</v>
      </c>
    </row>
    <row r="131" spans="1:11" ht="12" customHeight="1" x14ac:dyDescent="0.2">
      <c r="A131" s="29" t="s">
        <v>66</v>
      </c>
      <c r="B131" s="96" t="s">
        <v>240</v>
      </c>
      <c r="C131" s="97">
        <v>100000000</v>
      </c>
    </row>
    <row r="132" spans="1:11" ht="12" customHeight="1" thickBot="1" x14ac:dyDescent="0.25">
      <c r="A132" s="84" t="s">
        <v>68</v>
      </c>
      <c r="B132" s="98" t="s">
        <v>241</v>
      </c>
      <c r="C132" s="97"/>
    </row>
    <row r="133" spans="1:11" ht="12" customHeight="1" thickBot="1" x14ac:dyDescent="0.25">
      <c r="A133" s="26" t="s">
        <v>72</v>
      </c>
      <c r="B133" s="94" t="s">
        <v>242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6" t="s">
        <v>243</v>
      </c>
      <c r="C134" s="97"/>
    </row>
    <row r="135" spans="1:11" ht="12" customHeight="1" x14ac:dyDescent="0.2">
      <c r="A135" s="29" t="s">
        <v>76</v>
      </c>
      <c r="B135" s="96" t="s">
        <v>244</v>
      </c>
      <c r="C135" s="97"/>
    </row>
    <row r="136" spans="1:11" ht="12" customHeight="1" x14ac:dyDescent="0.2">
      <c r="A136" s="29" t="s">
        <v>78</v>
      </c>
      <c r="B136" s="96" t="s">
        <v>245</v>
      </c>
      <c r="C136" s="97"/>
    </row>
    <row r="137" spans="1:11" ht="12" customHeight="1" x14ac:dyDescent="0.2">
      <c r="A137" s="29" t="s">
        <v>80</v>
      </c>
      <c r="B137" s="96" t="s">
        <v>246</v>
      </c>
      <c r="C137" s="97"/>
    </row>
    <row r="138" spans="1:11" ht="12" customHeight="1" x14ac:dyDescent="0.2">
      <c r="A138" s="29" t="s">
        <v>82</v>
      </c>
      <c r="B138" s="96" t="s">
        <v>247</v>
      </c>
      <c r="C138" s="97"/>
    </row>
    <row r="139" spans="1:11" s="74" customFormat="1" ht="12" customHeight="1" thickBot="1" x14ac:dyDescent="0.25">
      <c r="A139" s="84" t="s">
        <v>84</v>
      </c>
      <c r="B139" s="98" t="s">
        <v>248</v>
      </c>
      <c r="C139" s="97"/>
    </row>
    <row r="140" spans="1:11" ht="12" customHeight="1" thickBot="1" x14ac:dyDescent="0.25">
      <c r="A140" s="26" t="s">
        <v>96</v>
      </c>
      <c r="B140" s="94" t="s">
        <v>249</v>
      </c>
      <c r="C140" s="46">
        <f>+C141+C142+C144+C145+C143</f>
        <v>38167591</v>
      </c>
      <c r="K140" s="99"/>
    </row>
    <row r="141" spans="1:11" x14ac:dyDescent="0.2">
      <c r="A141" s="29" t="s">
        <v>98</v>
      </c>
      <c r="B141" s="96" t="s">
        <v>250</v>
      </c>
      <c r="C141" s="97"/>
    </row>
    <row r="142" spans="1:11" ht="12" customHeight="1" x14ac:dyDescent="0.2">
      <c r="A142" s="29" t="s">
        <v>100</v>
      </c>
      <c r="B142" s="96" t="s">
        <v>251</v>
      </c>
      <c r="C142" s="97">
        <v>38167591</v>
      </c>
    </row>
    <row r="143" spans="1:11" s="74" customFormat="1" ht="12" customHeight="1" x14ac:dyDescent="0.2">
      <c r="A143" s="29" t="s">
        <v>102</v>
      </c>
      <c r="B143" s="96" t="s">
        <v>252</v>
      </c>
      <c r="C143" s="97"/>
    </row>
    <row r="144" spans="1:11" s="74" customFormat="1" ht="12" customHeight="1" x14ac:dyDescent="0.2">
      <c r="A144" s="29" t="s">
        <v>104</v>
      </c>
      <c r="B144" s="96" t="s">
        <v>253</v>
      </c>
      <c r="C144" s="97"/>
    </row>
    <row r="145" spans="1:6" s="74" customFormat="1" ht="12" customHeight="1" thickBot="1" x14ac:dyDescent="0.25">
      <c r="A145" s="84" t="s">
        <v>106</v>
      </c>
      <c r="B145" s="98" t="s">
        <v>254</v>
      </c>
      <c r="C145" s="97"/>
    </row>
    <row r="146" spans="1:6" s="74" customFormat="1" ht="12" customHeight="1" thickBot="1" x14ac:dyDescent="0.25">
      <c r="A146" s="26" t="s">
        <v>255</v>
      </c>
      <c r="B146" s="94" t="s">
        <v>256</v>
      </c>
      <c r="C146" s="100">
        <f>+C147+C148+C149+C150+C151</f>
        <v>0</v>
      </c>
    </row>
    <row r="147" spans="1:6" s="74" customFormat="1" ht="12" customHeight="1" x14ac:dyDescent="0.2">
      <c r="A147" s="29" t="s">
        <v>110</v>
      </c>
      <c r="B147" s="96" t="s">
        <v>257</v>
      </c>
      <c r="C147" s="97"/>
    </row>
    <row r="148" spans="1:6" s="74" customFormat="1" ht="12" customHeight="1" x14ac:dyDescent="0.2">
      <c r="A148" s="29" t="s">
        <v>112</v>
      </c>
      <c r="B148" s="96" t="s">
        <v>258</v>
      </c>
      <c r="C148" s="97"/>
    </row>
    <row r="149" spans="1:6" s="74" customFormat="1" ht="12" customHeight="1" x14ac:dyDescent="0.2">
      <c r="A149" s="29" t="s">
        <v>114</v>
      </c>
      <c r="B149" s="96" t="s">
        <v>259</v>
      </c>
      <c r="C149" s="97"/>
    </row>
    <row r="150" spans="1:6" ht="12.75" customHeight="1" x14ac:dyDescent="0.2">
      <c r="A150" s="29" t="s">
        <v>116</v>
      </c>
      <c r="B150" s="96" t="s">
        <v>260</v>
      </c>
      <c r="C150" s="97"/>
    </row>
    <row r="151" spans="1:6" ht="12.75" customHeight="1" thickBot="1" x14ac:dyDescent="0.25">
      <c r="A151" s="84" t="s">
        <v>261</v>
      </c>
      <c r="B151" s="98" t="s">
        <v>262</v>
      </c>
      <c r="C151" s="101"/>
    </row>
    <row r="152" spans="1:6" ht="12.75" customHeight="1" thickBot="1" x14ac:dyDescent="0.25">
      <c r="A152" s="102" t="s">
        <v>118</v>
      </c>
      <c r="B152" s="94" t="s">
        <v>263</v>
      </c>
      <c r="C152" s="100"/>
    </row>
    <row r="153" spans="1:6" ht="12" customHeight="1" thickBot="1" x14ac:dyDescent="0.25">
      <c r="A153" s="102" t="s">
        <v>128</v>
      </c>
      <c r="B153" s="94" t="s">
        <v>264</v>
      </c>
      <c r="C153" s="100"/>
    </row>
    <row r="154" spans="1:6" ht="15" customHeight="1" thickBot="1" x14ac:dyDescent="0.25">
      <c r="A154" s="26" t="s">
        <v>265</v>
      </c>
      <c r="B154" s="94" t="s">
        <v>266</v>
      </c>
      <c r="C154" s="103">
        <f>+C129+C133+C140+C146+C152+C153</f>
        <v>142210295</v>
      </c>
    </row>
    <row r="155" spans="1:6" ht="13.5" thickBot="1" x14ac:dyDescent="0.25">
      <c r="A155" s="104" t="s">
        <v>267</v>
      </c>
      <c r="B155" s="105" t="s">
        <v>268</v>
      </c>
      <c r="C155" s="103">
        <f>+C128+C154</f>
        <v>1413720243</v>
      </c>
      <c r="F155" s="106"/>
    </row>
    <row r="156" spans="1:6" ht="15" customHeight="1" thickBot="1" x14ac:dyDescent="0.25"/>
    <row r="157" spans="1:6" ht="14.25" customHeight="1" thickBot="1" x14ac:dyDescent="0.25">
      <c r="A157" s="110" t="s">
        <v>269</v>
      </c>
      <c r="B157" s="111"/>
      <c r="C157" s="112">
        <v>6</v>
      </c>
    </row>
    <row r="158" spans="1:6" ht="13.5" thickBot="1" x14ac:dyDescent="0.25">
      <c r="A158" s="110" t="s">
        <v>270</v>
      </c>
      <c r="B158" s="111"/>
      <c r="C158" s="112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11. melléklet a 6/2019.(II.28.)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2019-02-28T08:50:03Z</dcterms:created>
  <dcterms:modified xsi:type="dcterms:W3CDTF">2019-02-28T08:50:04Z</dcterms:modified>
</cp:coreProperties>
</file>