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13"/>
  </bookViews>
  <sheets>
    <sheet name="Kiadás fekvő" sheetId="1" r:id="rId1"/>
    <sheet name="Bevételi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kiad." sheetId="7" r:id="rId7"/>
    <sheet name="Felhalm. bevétel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</sheets>
  <definedNames>
    <definedName name="_xlnm.Print_Area" localSheetId="4">'BEVÉTEL'!$A$1:$L$70</definedName>
    <definedName name="_xlnm.Print_Area" localSheetId="0">'Kiadás fekvő'!$A$1:$Q$31</definedName>
  </definedNames>
  <calcPr fullCalcOnLoad="1"/>
</workbook>
</file>

<file path=xl/sharedStrings.xml><?xml version="1.0" encoding="utf-8"?>
<sst xmlns="http://schemas.openxmlformats.org/spreadsheetml/2006/main" count="735" uniqueCount="455">
  <si>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</si>
  <si>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</si>
  <si>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</si>
  <si>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</si>
  <si>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</si>
  <si>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</si>
  <si>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</si>
  <si>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</si>
  <si>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</si>
  <si>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</si>
  <si>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</si>
  <si>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</si>
  <si>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</si>
  <si>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</si>
  <si>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</si>
  <si>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</si>
  <si>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</si>
  <si>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</si>
  <si>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</si>
  <si>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</si>
  <si>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</si>
  <si>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</si>
  <si>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</si>
  <si>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</si>
  <si>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</si>
  <si>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</si>
  <si>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</si>
  <si>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</si>
  <si>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</si>
  <si>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</si>
  <si>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</si>
  <si>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</si>
  <si>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</si>
  <si>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</si>
  <si>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</si>
  <si>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</si>
  <si>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</si>
  <si>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</si>
  <si>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</si>
  <si>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</si>
  <si>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</si>
  <si>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</si>
  <si>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</si>
  <si>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</si>
  <si>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</si>
  <si>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</si>
  <si>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</si>
  <si>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</si>
  <si>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</si>
  <si>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</si>
  <si>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</si>
  <si>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</si>
  <si>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</si>
  <si>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</si>
  <si>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</si>
  <si>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</si>
  <si>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</si>
  <si>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</si>
  <si>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</si>
  <si>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</si>
  <si>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</si>
  <si>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</si>
  <si>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</si>
  <si>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</si>
  <si>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</si>
  <si>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</si>
  <si>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</si>
  <si>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</si>
  <si>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</si>
  <si>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</si>
  <si>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</si>
  <si>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</si>
  <si>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</si>
  <si>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</si>
  <si>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</si>
  <si>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</si>
  <si>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</si>
  <si>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</si>
  <si>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</si>
  <si>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</si>
  <si>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</si>
  <si>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</si>
  <si>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</si>
  <si>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</si>
  <si>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</si>
  <si>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</si>
  <si>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</si>
  <si>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</si>
  <si>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</si>
  <si>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</si>
  <si>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</si>
  <si>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</si>
  <si>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</si>
  <si>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</si>
  <si>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</si>
  <si>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</si>
  <si>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</si>
  <si>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</si>
  <si>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</si>
  <si>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</si>
  <si>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</si>
  <si>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</si>
  <si>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</si>
  <si>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</si>
  <si>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</si>
  <si>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</si>
  <si>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</si>
  <si>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</si>
  <si>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</si>
  <si>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</si>
  <si>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</si>
  <si>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</si>
  <si>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</si>
  <si>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</si>
  <si>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</si>
  <si>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</si>
  <si>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</si>
  <si>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</si>
  <si>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</si>
  <si>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</si>
  <si>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</si>
  <si>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</si>
  <si>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</si>
  <si>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</si>
  <si>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</si>
  <si>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</si>
  <si>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</si>
  <si>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</si>
  <si>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</si>
  <si>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</si>
  <si>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</si>
  <si>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</si>
  <si>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</si>
  <si>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</si>
  <si>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</si>
  <si>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</si>
  <si>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</si>
  <si>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</si>
  <si>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</si>
  <si>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</si>
  <si>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</si>
  <si>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</si>
  <si>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</si>
  <si>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</si>
  <si>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</si>
  <si>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</si>
  <si>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</si>
  <si>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</si>
  <si>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</si>
  <si>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</si>
  <si>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</si>
  <si>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</si>
  <si>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</si>
  <si>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</si>
  <si>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</si>
  <si>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</si>
  <si>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</si>
  <si>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</si>
  <si>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Közép-és Kelet Magyarországi szennyvíz elvezetési és-kezelési fejlesztés 2., Tiszabög Kerekdomb csatorna (konzorciumban)   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</si>
  <si>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</si>
  <si>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</si>
  <si>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</si>
  <si>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B355. Egyéb áruhasználati és szolgáltatási adók (tart.ut.id.forg.adó, jöved.a)</t>
  </si>
  <si>
    <t>K48. Egyéb nem intézményi ellátások</t>
  </si>
  <si>
    <t>Feladat megnevezése</t>
  </si>
  <si>
    <t xml:space="preserve">Általános tartalék </t>
  </si>
  <si>
    <t>K914. ÁH-n belüli megelőlegezések visszafizetése</t>
  </si>
  <si>
    <t xml:space="preserve">               Rendszeres gyermekvédelmi kedv.kieg.</t>
  </si>
  <si>
    <t>K84. Egyéb felhalmozási célú támogatások áh.belülre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</si>
  <si>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</si>
  <si>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</si>
  <si>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</si>
  <si>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</si>
  <si>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</si>
  <si>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</si>
  <si>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</si>
  <si>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</si>
  <si>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</si>
  <si>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</si>
  <si>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</si>
  <si>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</si>
  <si>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Tiszakécskei HKFS megvalósítása (AJMK)</t>
  </si>
  <si>
    <t>Eredeti előirányzat</t>
  </si>
  <si>
    <t>Tiszabögi nyári gát helyreállítása (munkadíj+egyéb költségek), ürítő csatorna kotrása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</si>
  <si>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</si>
  <si>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</si>
  <si>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Európai uniós forrásból finanszírozott programok, projektek támogatási intenzitás megjelölésével</t>
  </si>
  <si>
    <t>Céltartalék</t>
  </si>
  <si>
    <t>VP6-7.2.1-7.4.1.2-16</t>
  </si>
  <si>
    <t>KEHOP 2.2.1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</si>
  <si>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</si>
  <si>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</si>
  <si>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</si>
  <si>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</si>
  <si>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</si>
  <si>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</si>
  <si>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</si>
  <si>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</si>
  <si>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</si>
  <si>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</si>
  <si>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</si>
  <si>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</si>
  <si>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</si>
  <si>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</si>
  <si>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</si>
  <si>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</si>
  <si>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</si>
  <si>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</si>
  <si>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</si>
  <si>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</si>
  <si>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</si>
  <si>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</si>
  <si>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</si>
  <si>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</si>
  <si>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</si>
  <si>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</si>
  <si>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</si>
  <si>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</si>
  <si>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</si>
  <si>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 xml:space="preserve">           VSE - Sportcentrum üzemeltetés</t>
  </si>
  <si>
    <t xml:space="preserve">           Parkosítás + nyitott terasz féltetővel való ellátása</t>
  </si>
  <si>
    <t>VP6-19.2.1.-44-04-17 Kültéri fitnesz parkok létesítése</t>
  </si>
  <si>
    <t>VP6-19.2.1.-44-06-17 Gyógynövénykert kialakítása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</si>
  <si>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</si>
  <si>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</si>
  <si>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</si>
  <si>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 xml:space="preserve">B64. Működési célú visszatérítendő támogatások, kölcsönök visszatérülése áh-on kívülről </t>
  </si>
  <si>
    <t xml:space="preserve">                                     - Sportliget V. ütem saját erő </t>
  </si>
  <si>
    <t>EFOP-3.9.2-16-2017-00009</t>
  </si>
  <si>
    <t>Humán kapacitások fejlesztése térségi szemléletben</t>
  </si>
  <si>
    <t>Eltérő tantervű tagozat épületének energetikai korszerűsítése</t>
  </si>
  <si>
    <t>TOP-1.1.1-16-BK1-2017-00007</t>
  </si>
  <si>
    <t>Iparterület fejlesztése</t>
  </si>
  <si>
    <t>TOP-3.2.1-BK1--2017-00011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</si>
  <si>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</si>
  <si>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</si>
  <si>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</si>
  <si>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</si>
  <si>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</si>
  <si>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</si>
  <si>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</si>
  <si>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</si>
  <si>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</si>
  <si>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</si>
  <si>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TOP-3.2.1-BK1--2017-00007</t>
  </si>
  <si>
    <t xml:space="preserve">Zeneiskola épületének energetikai korszerűsítése </t>
  </si>
  <si>
    <t>TOP-3.1.1-BK1-2017-00001</t>
  </si>
  <si>
    <t>KEHOP -4.1.0-15-2016-00069</t>
  </si>
  <si>
    <t xml:space="preserve">            Óvodák, bölcsőde beszerzései </t>
  </si>
  <si>
    <t xml:space="preserve">            Konyhák és tálalókonyhák beszerzései</t>
  </si>
  <si>
    <t xml:space="preserve">            Gazdasági szervezet beszerzései</t>
  </si>
  <si>
    <t xml:space="preserve">            Informatikai beszerzések</t>
  </si>
  <si>
    <t>Kerekdomb Fő út - járdaépítés (közmunka keretében)</t>
  </si>
  <si>
    <t>Óbögi Gazdakör - fűtés kialakítása</t>
  </si>
  <si>
    <t>Diákotthon konyha felújítás (légellátás kiépítése)</t>
  </si>
  <si>
    <t>Krízishelyzetbe jutott lakosok megsegítése</t>
  </si>
  <si>
    <t>2020. ÉVI TARTALÉKOK</t>
  </si>
  <si>
    <t>TOP-7.1.1-16-H-120-1</t>
  </si>
  <si>
    <t>Arany János Művelődési Ház modernizálása</t>
  </si>
  <si>
    <t>05. hrsz-ú ingatlan vásárlása, területrendezés (szabadstrand)</t>
  </si>
  <si>
    <t xml:space="preserve">        Bölcsőde bővítés Tiszakécskén</t>
  </si>
  <si>
    <t>Tűzoltóság tetőterének berendezése</t>
  </si>
  <si>
    <t>Kerekdombi óvoda felújítása</t>
  </si>
  <si>
    <t>Móricz Zsigmond Gimnázium tetőfelújítása</t>
  </si>
  <si>
    <t xml:space="preserve">           Közműv.érd.növ.tám. - mobil színpad vásárlása</t>
  </si>
  <si>
    <t xml:space="preserve">           Színpad fénytechnika</t>
  </si>
  <si>
    <t xml:space="preserve">           Informatikai beszerzések</t>
  </si>
  <si>
    <t xml:space="preserve">     6db fűkasza beszerzése</t>
  </si>
  <si>
    <t xml:space="preserve">     Láncfűrész beszerzése</t>
  </si>
  <si>
    <t xml:space="preserve">     4db önjáró fűnyíró beszerzése</t>
  </si>
  <si>
    <t xml:space="preserve">     Automata tűzifagyártó berendezés tartozékokkal</t>
  </si>
  <si>
    <t xml:space="preserve">     Csúszdaelem beszerzése Delikát játszótérre</t>
  </si>
  <si>
    <t xml:space="preserve">           Egyéb tárgyi eszközök beszerzése (törölközők,                 </t>
  </si>
  <si>
    <t xml:space="preserve">           Urológiai eszközbeszerzések</t>
  </si>
  <si>
    <t xml:space="preserve">           Multifunkciós nyomtató beszerzése</t>
  </si>
  <si>
    <t xml:space="preserve">             (pl. iratmegsemmisítő, kötöző kocsi, textíliák)</t>
  </si>
  <si>
    <t>Móricz Zs. Okt. Int. épületének energetikai korszerűsítése</t>
  </si>
  <si>
    <t>Tiszakécske Város Közalapítvány - klímatizálás Lübbecke Ház</t>
  </si>
  <si>
    <t>AZ ÖNKORMÁNYZAT 2020. ÉVI BEVÉTELI ELŐIRÁNYZATAI</t>
  </si>
  <si>
    <t>AZ ÖNKORMÁNYZAT 2020. ÉVI KIADÁSI ELŐIRÁNYZATAI</t>
  </si>
  <si>
    <t>2020. ÉVI FELHALMOZÁSI BEVÉTELEK RÉSZLETEZÉSE</t>
  </si>
  <si>
    <t>2020. ÉVI FELÚJÍTÁSOK ÉS FELHALMOZÁSOK FELADATONKÉNT</t>
  </si>
  <si>
    <t xml:space="preserve">POLGÁRMESTERI HIVATAL  2020. ÉVI KÖLTSÉGVETÉSE                                                         </t>
  </si>
  <si>
    <t xml:space="preserve"> 2020. ÉVI KÖLTSÉGVETÉSE</t>
  </si>
  <si>
    <t>VÁROSGONDNOKSÁG 2020. ÉVI KÖLTSÉGVETÉSE</t>
  </si>
  <si>
    <t>VÁROSI ÓVODÁK ÉS BÖLCSŐDE 2020. ÉVI KÖLTSÉGVETÉSE</t>
  </si>
  <si>
    <t>2020. ÉVI KÖLTSÉGVETÉSE</t>
  </si>
  <si>
    <t xml:space="preserve">              lepedők, fotelek, műszerasztal)</t>
  </si>
  <si>
    <t xml:space="preserve">           Fogászati röntgen beszerzése</t>
  </si>
  <si>
    <t xml:space="preserve">             Irattár kialakítása</t>
  </si>
  <si>
    <t>Lovaspálya épületéhez önerő biztosítása</t>
  </si>
  <si>
    <t xml:space="preserve">TOP-1.4.1-19-BK1-2019-00008 </t>
  </si>
  <si>
    <t>Bölcsőde bővítés Tiszakécskén</t>
  </si>
  <si>
    <t>VP6-19.2.1.-44-04-17</t>
  </si>
  <si>
    <t>Kültéri fitnesz parkok létesítése</t>
  </si>
  <si>
    <t>VP6-19.2.1.-44-06-17</t>
  </si>
  <si>
    <t>Gyógynövénykert kialakítása</t>
  </si>
  <si>
    <t>Térfigyelő kamerarendszer felújításának II. üteme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</si>
  <si>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</si>
  <si>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</si>
  <si>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</si>
  <si>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</si>
  <si>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</si>
  <si>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</si>
  <si>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 xml:space="preserve">        Arany János Művelődési Ház modernizálása</t>
  </si>
  <si>
    <t>Felhalmozási bevételek</t>
  </si>
  <si>
    <t xml:space="preserve">            hirdető oszlop, mobiltelefonok)</t>
  </si>
  <si>
    <t>B112. Települési önkormányzatok egyes köznevelési feladatainak támogatása</t>
  </si>
  <si>
    <t xml:space="preserve">        Arany J. úti óvoda energetikai felújítása </t>
  </si>
  <si>
    <t xml:space="preserve">Arany J. úti óvoda energetikai felújítása </t>
  </si>
  <si>
    <t xml:space="preserve">Játszószerek, játszótéri okoseszközök vásárlása </t>
  </si>
  <si>
    <t xml:space="preserve">Módosított előirányzat 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</si>
  <si>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</si>
  <si>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</si>
  <si>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</si>
  <si>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</si>
  <si>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</si>
  <si>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</si>
  <si>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</si>
  <si>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</si>
  <si>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</si>
  <si>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</si>
  <si>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</si>
  <si>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</si>
  <si>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</si>
  <si>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</si>
  <si>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</si>
  <si>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</si>
  <si>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</si>
  <si>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</si>
  <si>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</si>
  <si>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</si>
  <si>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</si>
  <si>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</si>
  <si>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</si>
  <si>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</si>
  <si>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</si>
  <si>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</si>
  <si>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</si>
  <si>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</si>
  <si>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</si>
  <si>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</si>
  <si>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</si>
  <si>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</si>
  <si>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</si>
  <si>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</si>
  <si>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</si>
  <si>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</si>
  <si>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</si>
  <si>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</si>
  <si>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</si>
  <si>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2020. ÉVI KIADÁSI ELŐIRÁNYZATOK INTÉZMÉNYENKÉNT</t>
  </si>
  <si>
    <t>2019. évi maradvány</t>
  </si>
  <si>
    <t>Működési célú visszatérítendő támog. Áht.kívülről</t>
  </si>
  <si>
    <t>Kompenzáció</t>
  </si>
  <si>
    <t>Szociális ágazati pótlék</t>
  </si>
  <si>
    <t>Kulturális illetménypótlék</t>
  </si>
  <si>
    <t>Volt TSZ kp. régi épületének külső szigetelése, gázbekötés</t>
  </si>
  <si>
    <t>Vizes élőhelyek rehabilitációja és természetvédelmi kezelése a Közép-Tisza mentén  Holt-Tisza I-III-IV rekonstrukció (konzorciumban)</t>
  </si>
  <si>
    <t xml:space="preserve">Vizes élőhelyek rehabilitációja és természetvédelmi kezelése a Közép-Tisza mentén, Holt-Tisza I-III-IV rekonstrukció </t>
  </si>
  <si>
    <t xml:space="preserve">        Turisztikai fejlesztés - kisvasút felújítása, mozdonyszín építés, pályahosszabbítás</t>
  </si>
  <si>
    <t xml:space="preserve">           Álomfogó Alapítvány támogatása</t>
  </si>
  <si>
    <t>Parkosítás + nyitott terasz féltetővel való ellátása</t>
  </si>
  <si>
    <t>Lovasegyesület támogatása - Napfény Park, épület</t>
  </si>
  <si>
    <t>OTP feletti lakások nylászáróinak cseréje</t>
  </si>
  <si>
    <t>Volt TSZ kp. régi épületének külső szigetelése</t>
  </si>
  <si>
    <t>Felhalmozási célú visszatérítendő támogatások, kölcsönök visszatérülése áh-on kívülről (LTP hátralékból származó befizetések, Lovasegyesület)</t>
  </si>
  <si>
    <t>B814.</t>
  </si>
  <si>
    <t>K508. Működési célú visszatérítendő támogatások áh. kívülre</t>
  </si>
  <si>
    <t xml:space="preserve">           Hétszínvirág T.kécske Város Óvodáiért Alapítvány támogatása</t>
  </si>
  <si>
    <t>Maradvány igénybevétel és értékpapír visszaváltás (B812+B813+B14)</t>
  </si>
  <si>
    <t xml:space="preserve">     Eszközbeszerzés (Koronavírus miatti veszélyhelyzet)</t>
  </si>
  <si>
    <t xml:space="preserve">            Eszközbeszerzés (Koronavírus)</t>
  </si>
  <si>
    <t>Eszközbeszerzés (koronavírus miatti veszélyhelyzet)</t>
  </si>
  <si>
    <t xml:space="preserve"> Központi, irányító szervi támogatás folyósítása</t>
  </si>
  <si>
    <t>Napfény Park közösségi ház épület vásárlás</t>
  </si>
  <si>
    <t>Intézmény finanszírozás</t>
  </si>
  <si>
    <t xml:space="preserve">            2019. évi maradvány (komód, textília)</t>
  </si>
  <si>
    <t xml:space="preserve">           EFOP - EFI Iroda beszerzései </t>
  </si>
  <si>
    <t>Béke téri lakások homlokzatfelújítása</t>
  </si>
  <si>
    <t>Elektromos autótöltő kiépítése</t>
  </si>
  <si>
    <t>Közvilágítás korszerűsítése</t>
  </si>
  <si>
    <t>Régi ravatalozó tetejének bontása, járdaépítés</t>
  </si>
  <si>
    <t>Holt -Tisza energiapark kültéri bútorok</t>
  </si>
  <si>
    <t>PH irattár kialakítás</t>
  </si>
  <si>
    <t>Piaci épületek felújítása</t>
  </si>
  <si>
    <t xml:space="preserve">           EKG Holter beszerzés  (kardiológia szakrendelés)</t>
  </si>
  <si>
    <t>PH épületére napelem felszerelése</t>
  </si>
  <si>
    <t>Sportliget területén pályák és zöldfelületek locsolásához kút fúrása</t>
  </si>
  <si>
    <t>Köztéri illemhely</t>
  </si>
  <si>
    <t>Iparterületnek terület vásárlása</t>
  </si>
  <si>
    <t>Bögi iskola klimatizálása (4db)</t>
  </si>
  <si>
    <t>Liget apartman eszközbeszerzés</t>
  </si>
  <si>
    <t xml:space="preserve">     Könyves Kálmán út felújítása, Wesselényi és Puskin közötti </t>
  </si>
  <si>
    <t xml:space="preserve">     szakasz felújítása</t>
  </si>
  <si>
    <t xml:space="preserve">            Tárgyi eszközök beszerzése</t>
  </si>
  <si>
    <t xml:space="preserve">           Tárgyi eszközbeszerzések (pl. székek, installációs eszk., színpadi kellékek</t>
  </si>
  <si>
    <t>Rendezési terv</t>
  </si>
  <si>
    <t xml:space="preserve">     K7. Felújítások</t>
  </si>
  <si>
    <t>"Önkormányzati feladatellátást szolgáló fejlesztések" Belterületi utak, járdák, hidak felújítása (Okos Gy.,Bocskay,Németh L.,Gárdonyi, Zsálya, Hermann O.)</t>
  </si>
  <si>
    <t>VSE pályázati önerő - Sportfejlesztési program, labdarúgás (29614/2019)</t>
  </si>
  <si>
    <t xml:space="preserve">                                     - Sportfejlesztési program, labdarúgás (36614/2020)</t>
  </si>
  <si>
    <t xml:space="preserve">                                     - Sportfejlesztési program, kosárlabda (</t>
  </si>
  <si>
    <t xml:space="preserve">                                     - Sportfejlesztési program, kézilabda (08276/2020)</t>
  </si>
  <si>
    <t>Kosárlabda szakosztály LED-es eredményjelző tartószerkezet</t>
  </si>
  <si>
    <t>Belterületi utak, járdák, hidak felújítása (Okos Gy.,Bocskay,Németh L.,Gárdonyi, Zsálya, Hermann O.)</t>
  </si>
  <si>
    <t>17/2020. (VII.30.) sz. rendelet</t>
  </si>
  <si>
    <t>79/2020.sz.hat. AJMK - Közműv. érdekeltségnöv.támogatáshoz önerő</t>
  </si>
  <si>
    <t>79/2020.sz.hat. AJMK - Közműv. érdekeltségnöv. támogatáshoz önerő</t>
  </si>
  <si>
    <t>Közműv. érd. növ. tám. önerő</t>
  </si>
  <si>
    <t>Módosított előirányzat 17/2020. (VII.30.) sz. rendelet</t>
  </si>
  <si>
    <t>81/2020.sz.hat. Fogd a Kezem Alapítvány visszatérítendő támogatása</t>
  </si>
  <si>
    <t>82/2020.sz.hat. Tiszakécskei Lovasegyesület visszatérítendő támogatása</t>
  </si>
  <si>
    <t>89/2020.sz.hat. TOP - Templomtéri Óvoda épületének energetikai korszerűsítése pályázat ei. emelése</t>
  </si>
  <si>
    <t>89/2020.sz.hat. TOP - AJMK modernizálása, bővítése pályázat ei. emelése</t>
  </si>
  <si>
    <t>110/2020.sz.hat. Kitüntető díjak átadása</t>
  </si>
  <si>
    <t>Városi kitüntető díjak</t>
  </si>
  <si>
    <t>111/2020.sz.hat. BKM-i Rendőr-főkapitányság részére támogatás (túlóra, működés)</t>
  </si>
  <si>
    <t>112/2020.sz.hat. Móricz Zs.Gimn. és Felső tagozat sportcsarnokainál világításkorszerűsítés, parkettafelújítás</t>
  </si>
  <si>
    <t>112/2020.sz.hat. Móricz Zs.Gimnázium és Felső tagozat sportcsarnokainál világításkorszerűsítés, parkettafelújítás</t>
  </si>
  <si>
    <t>110/2020.sz.hat. T.kécske Város Kitüntető díjak átadása</t>
  </si>
  <si>
    <t xml:space="preserve">           Közművelődési érdekeltségnövelő pályázat önerő</t>
  </si>
  <si>
    <t xml:space="preserve">           Fogd a Kezem Alapítvány támogatása</t>
  </si>
  <si>
    <t xml:space="preserve">           Tiszakécskei Lovasegyesület támogatása</t>
  </si>
  <si>
    <t xml:space="preserve">           Tiszakécskei Református Általános Iskoláért Alapítvány támogatása</t>
  </si>
  <si>
    <t>Saját hat.körű ei.mód. (pályázatos bér)</t>
  </si>
  <si>
    <t>TOP-7.1.1-16-2017-00120</t>
  </si>
  <si>
    <t>Móricz Zs.Gimn. és Felső tagozat sportcsarnokainál világításkorszerűsítés, parkettafelújítás</t>
  </si>
  <si>
    <t>Városgondnokság saját hatáskörű ei. Módosítás</t>
  </si>
  <si>
    <t>PH saját hatáskörű ei. Módosítás (K351)</t>
  </si>
  <si>
    <t>PH saját hatáskörű ei. Módosítás (K331)</t>
  </si>
  <si>
    <t>Kiegészítő támogatás gar. bérminimum és minimálbér emelés ellentételezés</t>
  </si>
  <si>
    <t xml:space="preserve">Önkorm. saját hat. körű ei.módosítása </t>
  </si>
  <si>
    <t>Önkorm. saját hat. körű ei.módosítása</t>
  </si>
  <si>
    <t>2020. szeptember  24-i ülésére</t>
  </si>
  <si>
    <t>2020. szeptember 24-i ülésére</t>
  </si>
  <si>
    <t>Saját hatáskörű ei. módosítás</t>
  </si>
  <si>
    <t>Saját hatáskörű ei. mód.</t>
  </si>
  <si>
    <t>Saját hatáaskörü ei.mód</t>
  </si>
  <si>
    <t>kiegészítő támogatás</t>
  </si>
  <si>
    <t>Saját hatáskörű ei.mód</t>
  </si>
  <si>
    <t>ESZI saját hatáskörű ei.mód</t>
  </si>
  <si>
    <t>114/2020.sz.hat.Turisztikai fejlesztés pótei.</t>
  </si>
  <si>
    <t>119/2020.sz.hat. Jégpálya vásárlás ei.</t>
  </si>
  <si>
    <t>Jégpálya vásárlás</t>
  </si>
  <si>
    <t>1.   melléklet a 19/2020. (IX.24.) önkormányzati rendelethez</t>
  </si>
  <si>
    <t>1.    melléklet a 19/2020. (IX.24.) önkormányzati rendelethez</t>
  </si>
  <si>
    <t>1/c.    melléklet a 19/2020. (IX.24.) önkormányzati rendelethez</t>
  </si>
  <si>
    <t>1/b.    melléklet a 19/2020. (IX.24.) önkormányzati rendelethez</t>
  </si>
  <si>
    <t>1/d. melléklet a 19/2020. (IX.24.) önkormányzati rendelethez</t>
  </si>
  <si>
    <t>2.  melléklet a 19/2020. (IX.24.)  önkormányzati rendelethez</t>
  </si>
  <si>
    <t>3.  melléklet a 19/2020. (IX.24.) önkormányzati rendelethez</t>
  </si>
  <si>
    <t>4. melléklet a 19/2020. (IX.24.) önkormányzati rendelethez</t>
  </si>
  <si>
    <t>5. melléklet a 19/2020. (IX.24.) önkormányzati rendelethez</t>
  </si>
  <si>
    <t>6. melléklet a 19/2020. (IX.24.)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</si>
</sst>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39" xfId="0" applyNumberFormat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7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Fill="1" applyBorder="1" applyAlignment="1">
      <alignment vertical="center" wrapText="1" shrinkToFi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0" fontId="0" fillId="0" borderId="0" xfId="56" applyAlignment="1">
      <alignment horizontal="right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47" fillId="0" borderId="0" xfId="56" applyFont="1">
      <alignment/>
      <protection/>
    </xf>
    <xf numFmtId="3" fontId="48" fillId="0" borderId="21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3" fontId="38" fillId="0" borderId="2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Fill="1" applyBorder="1" applyAlignment="1">
      <alignment/>
    </xf>
    <xf numFmtId="0" fontId="29" fillId="0" borderId="62" xfId="0" applyFont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28" fillId="0" borderId="22" xfId="0" applyNumberFormat="1" applyFont="1" applyBorder="1" applyAlignment="1">
      <alignment/>
    </xf>
    <xf numFmtId="3" fontId="31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/>
    </xf>
    <xf numFmtId="0" fontId="29" fillId="0" borderId="20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7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48" xfId="0" applyBorder="1" applyAlignment="1">
      <alignment/>
    </xf>
    <xf numFmtId="0" fontId="29" fillId="0" borderId="21" xfId="0" applyFont="1" applyFill="1" applyBorder="1" applyAlignment="1">
      <alignment/>
    </xf>
    <xf numFmtId="3" fontId="29" fillId="0" borderId="6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29" fillId="0" borderId="17" xfId="0" applyNumberFormat="1" applyFont="1" applyFill="1" applyBorder="1" applyAlignment="1">
      <alignment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0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36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3" fontId="48" fillId="0" borderId="21" xfId="0" applyNumberFormat="1" applyFont="1" applyFill="1" applyBorder="1" applyAlignment="1">
      <alignment/>
    </xf>
    <xf numFmtId="3" fontId="48" fillId="0" borderId="22" xfId="0" applyNumberFormat="1" applyFont="1" applyBorder="1" applyAlignment="1">
      <alignment vertical="center"/>
    </xf>
    <xf numFmtId="3" fontId="48" fillId="0" borderId="22" xfId="0" applyNumberFormat="1" applyFont="1" applyFill="1" applyBorder="1" applyAlignment="1">
      <alignment vertical="center"/>
    </xf>
    <xf numFmtId="3" fontId="48" fillId="0" borderId="24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49" fontId="29" fillId="0" borderId="17" xfId="0" applyNumberFormat="1" applyFont="1" applyFill="1" applyBorder="1" applyAlignment="1">
      <alignment vertical="center" wrapText="1" shrinkToFit="1"/>
    </xf>
    <xf numFmtId="49" fontId="29" fillId="0" borderId="21" xfId="0" applyNumberFormat="1" applyFont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3" fontId="29" fillId="0" borderId="26" xfId="0" applyNumberFormat="1" applyFont="1" applyBorder="1" applyAlignment="1">
      <alignment vertical="center"/>
    </xf>
    <xf numFmtId="49" fontId="29" fillId="0" borderId="17" xfId="0" applyNumberFormat="1" applyFont="1" applyBorder="1" applyAlignment="1">
      <alignment vertical="center" wrapText="1"/>
    </xf>
    <xf numFmtId="49" fontId="29" fillId="0" borderId="21" xfId="0" applyNumberFormat="1" applyFont="1" applyFill="1" applyBorder="1" applyAlignment="1">
      <alignment horizontal="left" vertical="center" wrapText="1" shrinkToFit="1"/>
    </xf>
    <xf numFmtId="49" fontId="29" fillId="0" borderId="20" xfId="0" applyNumberFormat="1" applyFont="1" applyFill="1" applyBorder="1" applyAlignment="1">
      <alignment horizontal="left" vertical="center" wrapText="1" shrinkToFit="1"/>
    </xf>
    <xf numFmtId="3" fontId="29" fillId="0" borderId="36" xfId="0" applyNumberFormat="1" applyFont="1" applyBorder="1" applyAlignment="1">
      <alignment horizontal="right"/>
    </xf>
    <xf numFmtId="3" fontId="29" fillId="0" borderId="21" xfId="0" applyNumberFormat="1" applyFont="1" applyBorder="1" applyAlignment="1">
      <alignment horizontal="right"/>
    </xf>
    <xf numFmtId="3" fontId="0" fillId="0" borderId="0" xfId="56" applyNumberFormat="1">
      <alignment/>
      <protection/>
    </xf>
    <xf numFmtId="3" fontId="29" fillId="0" borderId="26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5" fillId="0" borderId="63" xfId="0" applyFont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0" fontId="33" fillId="0" borderId="0" xfId="56" applyFont="1" applyAlignment="1">
      <alignment horizontal="center" vertical="center"/>
      <protection/>
    </xf>
    <xf numFmtId="0" fontId="30" fillId="0" borderId="63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0" fillId="0" borderId="67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7" xfId="56" applyFont="1" applyBorder="1" applyAlignment="1">
      <alignment vertical="center"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67" xfId="56" applyFont="1" applyBorder="1" applyAlignment="1" applyProtection="1">
      <alignment horizontal="center" vertical="center" wrapText="1" shrinkToFit="1"/>
      <protection locked="0"/>
    </xf>
    <xf numFmtId="0" fontId="31" fillId="0" borderId="67" xfId="56" applyFont="1" applyBorder="1" applyAlignment="1" applyProtection="1">
      <alignment horizontal="center" vertical="center"/>
      <protection locked="0"/>
    </xf>
    <xf numFmtId="0" fontId="31" fillId="0" borderId="67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0" fontId="41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7" xfId="56" applyFont="1" applyBorder="1" applyAlignment="1">
      <alignment horizontal="center" vertical="center" wrapText="1"/>
      <protection/>
    </xf>
    <xf numFmtId="2" fontId="23" fillId="0" borderId="67" xfId="56" applyNumberFormat="1" applyFont="1" applyBorder="1" applyAlignment="1">
      <alignment horizontal="center" vertical="center" wrapText="1"/>
      <protection/>
    </xf>
    <xf numFmtId="0" fontId="23" fillId="0" borderId="67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9" fillId="0" borderId="0" xfId="56" applyNumberFormat="1" applyFont="1" applyAlignment="1">
      <alignment vertical="center" shrinkToFit="1"/>
      <protection/>
    </xf>
    <xf numFmtId="0" fontId="0" fillId="0" borderId="21" xfId="56" applyBorder="1">
      <alignment/>
      <protection/>
    </xf>
    <xf numFmtId="0" fontId="28" fillId="0" borderId="69" xfId="0" applyFont="1" applyBorder="1" applyAlignment="1">
      <alignment horizontal="center" wrapText="1"/>
    </xf>
    <xf numFmtId="0" fontId="29" fillId="0" borderId="25" xfId="0" applyFont="1" applyBorder="1" applyAlignment="1">
      <alignment/>
    </xf>
    <xf numFmtId="49" fontId="29" fillId="25" borderId="36" xfId="56" applyNumberFormat="1" applyFont="1" applyFill="1" applyBorder="1" applyAlignment="1">
      <alignment vertical="center" wrapText="1" shrinkToFit="1"/>
      <protection/>
    </xf>
    <xf numFmtId="3" fontId="29" fillId="25" borderId="21" xfId="0" applyNumberFormat="1" applyFont="1" applyFill="1" applyBorder="1" applyAlignment="1">
      <alignment/>
    </xf>
    <xf numFmtId="49" fontId="29" fillId="25" borderId="21" xfId="0" applyNumberFormat="1" applyFont="1" applyFill="1" applyBorder="1" applyAlignment="1">
      <alignment vertical="center" wrapText="1"/>
    </xf>
    <xf numFmtId="0" fontId="29" fillId="25" borderId="19" xfId="0" applyFont="1" applyFill="1" applyBorder="1" applyAlignment="1">
      <alignment vertical="center"/>
    </xf>
    <xf numFmtId="3" fontId="29" fillId="25" borderId="22" xfId="0" applyNumberFormat="1" applyFont="1" applyFill="1" applyBorder="1" applyAlignment="1">
      <alignment vertical="center"/>
    </xf>
    <xf numFmtId="0" fontId="29" fillId="0" borderId="41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29" fillId="0" borderId="36" xfId="56" applyNumberFormat="1" applyFont="1" applyBorder="1" applyAlignment="1">
      <alignment vertical="center"/>
      <protection/>
    </xf>
    <xf numFmtId="0" fontId="29" fillId="0" borderId="26" xfId="0" applyFont="1" applyBorder="1" applyAlignment="1">
      <alignment/>
    </xf>
    <xf numFmtId="0" fontId="51" fillId="0" borderId="21" xfId="0" applyFont="1" applyBorder="1" applyAlignment="1">
      <alignment/>
    </xf>
    <xf numFmtId="3" fontId="0" fillId="0" borderId="38" xfId="0" applyNumberFormat="1" applyFont="1" applyBorder="1" applyAlignment="1">
      <alignment vertical="center"/>
    </xf>
    <xf numFmtId="3" fontId="0" fillId="0" borderId="38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9" fillId="25" borderId="24" xfId="0" applyNumberFormat="1" applyFont="1" applyFill="1" applyBorder="1" applyAlignment="1">
      <alignment/>
    </xf>
    <xf numFmtId="49" fontId="29" fillId="0" borderId="53" xfId="0" applyNumberFormat="1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28" fillId="0" borderId="10" xfId="56" applyNumberFormat="1" applyFont="1" applyBorder="1" applyAlignment="1">
      <alignment vertical="center"/>
      <protection/>
    </xf>
    <xf numFmtId="49" fontId="28" fillId="0" borderId="11" xfId="56" applyNumberFormat="1" applyFont="1" applyBorder="1" applyAlignment="1">
      <alignment vertical="center" wrapText="1" shrinkToFit="1"/>
      <protection/>
    </xf>
    <xf numFmtId="49" fontId="29" fillId="0" borderId="23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>
      <alignment vertical="center"/>
    </xf>
    <xf numFmtId="0" fontId="29" fillId="0" borderId="62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29" fillId="0" borderId="73" xfId="0" applyFont="1" applyBorder="1" applyAlignment="1">
      <alignment horizontal="left" wrapText="1"/>
    </xf>
    <xf numFmtId="0" fontId="29" fillId="0" borderId="49" xfId="0" applyFont="1" applyBorder="1" applyAlignment="1">
      <alignment horizontal="left" wrapText="1"/>
    </xf>
    <xf numFmtId="3" fontId="29" fillId="0" borderId="43" xfId="0" applyNumberFormat="1" applyFont="1" applyBorder="1" applyAlignment="1">
      <alignment horizontal="right" vertical="center"/>
    </xf>
    <xf numFmtId="3" fontId="29" fillId="0" borderId="39" xfId="0" applyNumberFormat="1" applyFont="1" applyBorder="1" applyAlignment="1">
      <alignment horizontal="right" vertical="center"/>
    </xf>
    <xf numFmtId="3" fontId="29" fillId="0" borderId="74" xfId="0" applyNumberFormat="1" applyFont="1" applyBorder="1" applyAlignment="1">
      <alignment horizontal="right" vertical="center"/>
    </xf>
    <xf numFmtId="0" fontId="29" fillId="0" borderId="48" xfId="0" applyFont="1" applyBorder="1" applyAlignment="1">
      <alignment horizontal="left" wrapText="1"/>
    </xf>
    <xf numFmtId="3" fontId="29" fillId="0" borderId="20" xfId="0" applyNumberFormat="1" applyFont="1" applyBorder="1" applyAlignment="1">
      <alignment horizontal="right" vertical="center"/>
    </xf>
    <xf numFmtId="3" fontId="29" fillId="0" borderId="22" xfId="0" applyNumberFormat="1" applyFont="1" applyBorder="1" applyAlignment="1">
      <alignment horizontal="right" vertical="center"/>
    </xf>
    <xf numFmtId="3" fontId="29" fillId="0" borderId="61" xfId="0" applyNumberFormat="1" applyFont="1" applyBorder="1" applyAlignment="1">
      <alignment horizontal="right" vertical="center"/>
    </xf>
    <xf numFmtId="49" fontId="28" fillId="0" borderId="48" xfId="0" applyNumberFormat="1" applyFont="1" applyBorder="1" applyAlignment="1">
      <alignment horizontal="left" vertical="center"/>
    </xf>
    <xf numFmtId="1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" fontId="21" fillId="0" borderId="0" xfId="0" applyNumberFormat="1" applyFont="1" applyAlignment="1">
      <alignment horizontal="center" vertical="center"/>
    </xf>
    <xf numFmtId="10" fontId="20" fillId="0" borderId="61" xfId="0" applyNumberFormat="1" applyFont="1" applyBorder="1" applyAlignment="1">
      <alignment vertical="center" wrapText="1"/>
    </xf>
    <xf numFmtId="0" fontId="0" fillId="25" borderId="0" xfId="56" applyFill="1">
      <alignment/>
      <protection/>
    </xf>
    <xf numFmtId="0" fontId="0" fillId="25" borderId="0" xfId="0" applyFill="1" applyAlignment="1">
      <alignment horizontal="left"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3" fontId="29" fillId="25" borderId="36" xfId="56" applyNumberFormat="1" applyFont="1" applyFill="1" applyBorder="1" applyAlignment="1">
      <alignment horizontal="right" vertical="center"/>
      <protection/>
    </xf>
    <xf numFmtId="3" fontId="29" fillId="25" borderId="36" xfId="56" applyNumberFormat="1" applyFont="1" applyFill="1" applyBorder="1" applyAlignment="1">
      <alignment vertical="center"/>
      <protection/>
    </xf>
    <xf numFmtId="3" fontId="30" fillId="25" borderId="36" xfId="56" applyNumberFormat="1" applyFont="1" applyFill="1" applyBorder="1" applyAlignment="1">
      <alignment horizontal="right" vertical="center" wrapText="1"/>
      <protection/>
    </xf>
    <xf numFmtId="3" fontId="30" fillId="25" borderId="36" xfId="56" applyNumberFormat="1" applyFont="1" applyFill="1" applyBorder="1" applyAlignment="1">
      <alignment horizontal="right" vertical="center"/>
      <protection/>
    </xf>
    <xf numFmtId="0" fontId="29" fillId="25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29" fillId="0" borderId="48" xfId="0" applyFont="1" applyBorder="1" applyAlignment="1">
      <alignment vertical="center"/>
    </xf>
    <xf numFmtId="0" fontId="0" fillId="0" borderId="36" xfId="56" applyBorder="1">
      <alignment/>
      <protection/>
    </xf>
    <xf numFmtId="49" fontId="29" fillId="25" borderId="36" xfId="56" applyNumberFormat="1" applyFont="1" applyFill="1" applyBorder="1" applyAlignment="1">
      <alignment vertical="center" shrinkToFit="1"/>
      <protection/>
    </xf>
    <xf numFmtId="3" fontId="30" fillId="25" borderId="21" xfId="56" applyNumberFormat="1" applyFont="1" applyFill="1" applyBorder="1">
      <alignment/>
      <protection/>
    </xf>
    <xf numFmtId="3" fontId="0" fillId="25" borderId="59" xfId="0" applyNumberFormat="1" applyFont="1" applyFill="1" applyBorder="1" applyAlignment="1">
      <alignment/>
    </xf>
    <xf numFmtId="49" fontId="29" fillId="25" borderId="36" xfId="0" applyNumberFormat="1" applyFont="1" applyFill="1" applyBorder="1" applyAlignment="1">
      <alignment vertical="center" wrapText="1"/>
    </xf>
    <xf numFmtId="3" fontId="29" fillId="25" borderId="26" xfId="0" applyNumberFormat="1" applyFont="1" applyFill="1" applyBorder="1" applyAlignment="1">
      <alignment vertical="center"/>
    </xf>
    <xf numFmtId="49" fontId="29" fillId="25" borderId="56" xfId="0" applyNumberFormat="1" applyFont="1" applyFill="1" applyBorder="1" applyAlignment="1">
      <alignment vertical="center" wrapText="1" shrinkToFit="1"/>
    </xf>
    <xf numFmtId="0" fontId="29" fillId="25" borderId="19" xfId="0" applyFont="1" applyFill="1" applyBorder="1" applyAlignment="1">
      <alignment/>
    </xf>
    <xf numFmtId="0" fontId="29" fillId="25" borderId="21" xfId="0" applyFont="1" applyFill="1" applyBorder="1" applyAlignment="1">
      <alignment/>
    </xf>
    <xf numFmtId="0" fontId="29" fillId="25" borderId="21" xfId="0" applyFont="1" applyFill="1" applyBorder="1" applyAlignment="1">
      <alignment vertical="center"/>
    </xf>
    <xf numFmtId="3" fontId="29" fillId="25" borderId="22" xfId="0" applyNumberFormat="1" applyFont="1" applyFill="1" applyBorder="1" applyAlignment="1">
      <alignment/>
    </xf>
    <xf numFmtId="0" fontId="29" fillId="25" borderId="23" xfId="0" applyFont="1" applyFill="1" applyBorder="1" applyAlignment="1">
      <alignment vertical="center" wrapText="1"/>
    </xf>
    <xf numFmtId="0" fontId="0" fillId="25" borderId="0" xfId="0" applyFont="1" applyFill="1" applyAlignment="1">
      <alignment/>
    </xf>
    <xf numFmtId="49" fontId="29" fillId="0" borderId="21" xfId="0" applyNumberFormat="1" applyFont="1" applyFill="1" applyBorder="1" applyAlignment="1">
      <alignment vertical="center" wrapText="1"/>
    </xf>
    <xf numFmtId="0" fontId="36" fillId="0" borderId="0" xfId="56" applyFont="1" applyAlignment="1">
      <alignment horizontal="center" vertical="center" wrapText="1"/>
      <protection/>
    </xf>
    <xf numFmtId="0" fontId="39" fillId="0" borderId="0" xfId="56" applyFont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/>
      <protection/>
    </xf>
    <xf numFmtId="2" fontId="36" fillId="0" borderId="0" xfId="56" applyNumberFormat="1" applyFont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0" fillId="0" borderId="33" xfId="56" applyBorder="1" applyAlignment="1">
      <alignment horizontal="right"/>
      <protection/>
    </xf>
    <xf numFmtId="0" fontId="40" fillId="0" borderId="10" xfId="56" applyFont="1" applyBorder="1" applyAlignment="1">
      <alignment horizontal="center" vertical="center" wrapText="1"/>
      <protection/>
    </xf>
    <xf numFmtId="0" fontId="40" fillId="0" borderId="67" xfId="56" applyFont="1" applyBorder="1" applyAlignment="1">
      <alignment vertical="center"/>
      <protection/>
    </xf>
    <xf numFmtId="0" fontId="40" fillId="0" borderId="63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7" xfId="56" applyFont="1" applyBorder="1" applyAlignment="1">
      <alignment vertical="center"/>
      <protection/>
    </xf>
    <xf numFmtId="0" fontId="30" fillId="0" borderId="0" xfId="56" applyFont="1" applyAlignment="1">
      <alignment horizontal="right"/>
      <protection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1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3" fontId="23" fillId="0" borderId="64" xfId="0" applyNumberFormat="1" applyFont="1" applyBorder="1" applyAlignment="1">
      <alignment horizontal="center" vertical="center" wrapText="1"/>
    </xf>
    <xf numFmtId="3" fontId="23" fillId="0" borderId="75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6" xfId="0" applyNumberFormat="1" applyFont="1" applyBorder="1" applyAlignment="1">
      <alignment horizontal="center" vertical="center" wrapText="1"/>
    </xf>
    <xf numFmtId="3" fontId="24" fillId="0" borderId="6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8" xfId="0" applyFont="1" applyFill="1" applyBorder="1" applyAlignment="1">
      <alignment horizontal="left" vertical="center"/>
    </xf>
    <xf numFmtId="0" fontId="29" fillId="0" borderId="53" xfId="0" applyFont="1" applyBorder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29" fillId="26" borderId="62" xfId="0" applyFont="1" applyFill="1" applyBorder="1" applyAlignment="1">
      <alignment horizontal="center" vertical="center"/>
    </xf>
    <xf numFmtId="0" fontId="29" fillId="26" borderId="79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33" xfId="0" applyFont="1" applyBorder="1" applyAlignment="1">
      <alignment horizontal="righ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79" xfId="0" applyFont="1" applyBorder="1" applyAlignment="1">
      <alignment horizontal="left" vertical="center" wrapText="1"/>
    </xf>
    <xf numFmtId="0" fontId="29" fillId="0" borderId="80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78" xfId="0" applyFont="1" applyFill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49" fontId="29" fillId="0" borderId="61" xfId="0" applyNumberFormat="1" applyFont="1" applyFill="1" applyBorder="1" applyAlignment="1">
      <alignment horizontal="left" vertical="center" wrapText="1" shrinkToFit="1"/>
    </xf>
    <xf numFmtId="0" fontId="0" fillId="0" borderId="61" xfId="0" applyBorder="1" applyAlignment="1">
      <alignment horizontal="left" vertical="center" wrapText="1" shrinkToFit="1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2" xfId="0" applyFont="1" applyFill="1" applyBorder="1" applyAlignment="1">
      <alignment vertical="center" wrapText="1"/>
    </xf>
    <xf numFmtId="0" fontId="24" fillId="0" borderId="80" xfId="0" applyFont="1" applyFill="1" applyBorder="1" applyAlignment="1">
      <alignment vertical="center" wrapText="1"/>
    </xf>
    <xf numFmtId="0" fontId="24" fillId="0" borderId="50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0" borderId="63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9" fillId="0" borderId="80" xfId="0" applyNumberFormat="1" applyFont="1" applyBorder="1" applyAlignment="1">
      <alignment horizontal="right" vertical="center"/>
    </xf>
    <xf numFmtId="3" fontId="29" fillId="0" borderId="56" xfId="0" applyNumberFormat="1" applyFont="1" applyBorder="1" applyAlignment="1">
      <alignment horizontal="right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23" xfId="0" applyNumberFormat="1" applyFont="1" applyBorder="1" applyAlignment="1">
      <alignment horizontal="right" vertical="center"/>
    </xf>
    <xf numFmtId="3" fontId="29" fillId="0" borderId="16" xfId="0" applyNumberFormat="1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3" fontId="29" fillId="0" borderId="45" xfId="0" applyNumberFormat="1" applyFont="1" applyBorder="1" applyAlignment="1">
      <alignment horizontal="right" vertical="center"/>
    </xf>
    <xf numFmtId="3" fontId="29" fillId="0" borderId="41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80" zoomScaleNormal="80" zoomScaleSheetLayoutView="90" zoomScalePageLayoutView="0" workbookViewId="0" topLeftCell="A1">
      <pane ySplit="6" topLeftCell="A7" activePane="bottomLeft" state="frozen"/>
      <selection pane="topLeft" activeCell="C10" sqref="C10"/>
      <selection pane="bottomLeft" activeCell="M22" sqref="M22"/>
    </sheetView>
  </sheetViews>
  <sheetFormatPr defaultColWidth="9.140625" defaultRowHeight="12.75"/>
  <cols>
    <col min="1" max="1" width="33.00390625" style="137" customWidth="1"/>
    <col min="2" max="2" width="13.57421875" style="137" customWidth="1"/>
    <col min="3" max="3" width="11.8515625" style="137" customWidth="1"/>
    <col min="4" max="4" width="9.28125" style="137" customWidth="1"/>
    <col min="5" max="5" width="11.28125" style="137" customWidth="1"/>
    <col min="6" max="6" width="12.140625" style="137" customWidth="1"/>
    <col min="7" max="7" width="11.140625" style="137" customWidth="1"/>
    <col min="8" max="8" width="13.00390625" style="137" customWidth="1"/>
    <col min="9" max="9" width="16.140625" style="137" customWidth="1"/>
    <col min="10" max="10" width="11.421875" style="137" customWidth="1"/>
    <col min="11" max="11" width="13.421875" style="137" customWidth="1"/>
    <col min="12" max="12" width="11.28125" style="137" customWidth="1"/>
    <col min="13" max="13" width="11.00390625" style="137" customWidth="1"/>
    <col min="14" max="14" width="12.140625" style="137" customWidth="1"/>
    <col min="15" max="16" width="14.421875" style="137" customWidth="1"/>
    <col min="17" max="17" width="12.421875" style="137" customWidth="1"/>
    <col min="18" max="18" width="9.140625" style="137" customWidth="1"/>
    <col min="19" max="20" width="10.8515625" style="137" bestFit="1" customWidth="1"/>
    <col min="21" max="16384" width="9.140625" style="137" customWidth="1"/>
  </cols>
  <sheetData>
    <row r="1" spans="1:17" ht="12.75">
      <c r="A1" s="407" t="s">
        <v>325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12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5">
      <c r="A3" s="409" t="s">
        <v>434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Q4" s="199" t="s">
        <v>0</v>
      </c>
    </row>
    <row r="5" spans="1:17" ht="65.25" customHeight="1" thickBot="1">
      <c r="A5" s="302"/>
      <c r="B5" s="303" t="s">
        <v>326</v>
      </c>
      <c r="C5" s="303" t="s">
        <v>327</v>
      </c>
      <c r="D5" s="303" t="s">
        <v>328</v>
      </c>
      <c r="E5" s="303" t="s">
        <v>316</v>
      </c>
      <c r="F5" s="303" t="s">
        <v>329</v>
      </c>
      <c r="G5" s="303" t="s">
        <v>330</v>
      </c>
      <c r="H5" s="304" t="s">
        <v>301</v>
      </c>
      <c r="I5" s="304" t="s">
        <v>331</v>
      </c>
      <c r="J5" s="304" t="s">
        <v>302</v>
      </c>
      <c r="K5" s="304" t="s">
        <v>303</v>
      </c>
      <c r="L5" s="304" t="s">
        <v>332</v>
      </c>
      <c r="M5" s="305" t="s">
        <v>333</v>
      </c>
      <c r="N5" s="306" t="s">
        <v>334</v>
      </c>
      <c r="O5" s="307" t="s">
        <v>335</v>
      </c>
      <c r="P5" s="308" t="s">
        <v>374</v>
      </c>
      <c r="Q5" s="308" t="s">
        <v>336</v>
      </c>
    </row>
    <row r="6" spans="1:19" ht="19.5" customHeight="1" thickTop="1">
      <c r="A6" s="292" t="s">
        <v>406</v>
      </c>
      <c r="B6" s="309">
        <v>423099</v>
      </c>
      <c r="C6" s="310">
        <v>1733405</v>
      </c>
      <c r="D6" s="311">
        <v>26000</v>
      </c>
      <c r="E6" s="311">
        <v>247727</v>
      </c>
      <c r="F6" s="309">
        <v>47655</v>
      </c>
      <c r="G6" s="309">
        <v>63868</v>
      </c>
      <c r="H6" s="309">
        <v>2220157</v>
      </c>
      <c r="I6" s="309">
        <v>217810</v>
      </c>
      <c r="J6" s="309">
        <v>246143</v>
      </c>
      <c r="K6" s="309">
        <v>156939</v>
      </c>
      <c r="L6" s="312">
        <v>5382803</v>
      </c>
      <c r="M6" s="309">
        <v>2149213</v>
      </c>
      <c r="N6" s="309">
        <v>1256273</v>
      </c>
      <c r="O6" s="309">
        <v>187831</v>
      </c>
      <c r="P6" s="309">
        <v>1617687</v>
      </c>
      <c r="Q6" s="309">
        <v>1049289</v>
      </c>
      <c r="S6" s="282"/>
    </row>
    <row r="7" spans="1:20" ht="37.5" customHeight="1">
      <c r="A7" s="296" t="s">
        <v>407</v>
      </c>
      <c r="B7" s="386"/>
      <c r="C7" s="387"/>
      <c r="D7" s="350"/>
      <c r="E7" s="350"/>
      <c r="F7" s="299"/>
      <c r="G7" s="299"/>
      <c r="H7" s="386">
        <v>3296</v>
      </c>
      <c r="I7" s="299"/>
      <c r="J7" s="299"/>
      <c r="K7" s="299"/>
      <c r="L7" s="313">
        <f aca="true" t="shared" si="0" ref="L7:L28">SUM(B7:K7)</f>
        <v>3296</v>
      </c>
      <c r="M7" s="299">
        <v>-3296</v>
      </c>
      <c r="N7" s="299"/>
      <c r="O7" s="299"/>
      <c r="P7" s="299"/>
      <c r="Q7" s="299"/>
      <c r="T7" s="282"/>
    </row>
    <row r="8" spans="1:20" ht="39" customHeight="1">
      <c r="A8" s="296" t="s">
        <v>411</v>
      </c>
      <c r="B8" s="299"/>
      <c r="C8" s="350"/>
      <c r="D8" s="350"/>
      <c r="E8" s="350"/>
      <c r="F8" s="299"/>
      <c r="G8" s="299">
        <v>2218</v>
      </c>
      <c r="H8" s="299"/>
      <c r="I8" s="299"/>
      <c r="J8" s="299"/>
      <c r="K8" s="299"/>
      <c r="L8" s="313">
        <f t="shared" si="0"/>
        <v>2218</v>
      </c>
      <c r="M8" s="299">
        <v>-2218</v>
      </c>
      <c r="N8" s="299"/>
      <c r="O8" s="299"/>
      <c r="P8" s="299"/>
      <c r="Q8" s="299"/>
      <c r="T8" s="282"/>
    </row>
    <row r="9" spans="1:20" ht="41.25" customHeight="1">
      <c r="A9" s="296" t="s">
        <v>412</v>
      </c>
      <c r="B9" s="299"/>
      <c r="C9" s="350"/>
      <c r="D9" s="350"/>
      <c r="E9" s="350"/>
      <c r="F9" s="299"/>
      <c r="G9" s="299">
        <v>6000</v>
      </c>
      <c r="H9" s="299"/>
      <c r="I9" s="299"/>
      <c r="J9" s="299"/>
      <c r="K9" s="299"/>
      <c r="L9" s="313">
        <f t="shared" si="0"/>
        <v>6000</v>
      </c>
      <c r="M9" s="299">
        <v>-6000</v>
      </c>
      <c r="N9" s="299"/>
      <c r="O9" s="299"/>
      <c r="P9" s="299"/>
      <c r="Q9" s="299"/>
      <c r="T9" s="282"/>
    </row>
    <row r="10" spans="1:20" ht="52.5" customHeight="1">
      <c r="A10" s="296" t="s">
        <v>413</v>
      </c>
      <c r="B10" s="299"/>
      <c r="C10" s="350"/>
      <c r="D10" s="350"/>
      <c r="E10" s="350"/>
      <c r="F10" s="299"/>
      <c r="G10" s="299"/>
      <c r="H10" s="299">
        <v>60560</v>
      </c>
      <c r="I10" s="299">
        <v>-60560</v>
      </c>
      <c r="J10" s="299"/>
      <c r="K10" s="299"/>
      <c r="L10" s="313">
        <f t="shared" si="0"/>
        <v>0</v>
      </c>
      <c r="M10" s="299"/>
      <c r="N10" s="299"/>
      <c r="O10" s="299"/>
      <c r="P10" s="299"/>
      <c r="Q10" s="299"/>
      <c r="T10" s="282"/>
    </row>
    <row r="11" spans="1:23" ht="42.75" customHeight="1">
      <c r="A11" s="296" t="s">
        <v>414</v>
      </c>
      <c r="B11" s="299"/>
      <c r="C11" s="299"/>
      <c r="D11" s="299"/>
      <c r="E11" s="299"/>
      <c r="F11" s="299"/>
      <c r="G11" s="299"/>
      <c r="H11" s="299">
        <v>79900</v>
      </c>
      <c r="I11" s="299">
        <v>-79900</v>
      </c>
      <c r="J11" s="299"/>
      <c r="K11" s="299"/>
      <c r="L11" s="313">
        <f t="shared" si="0"/>
        <v>0</v>
      </c>
      <c r="M11" s="299"/>
      <c r="N11" s="299"/>
      <c r="O11" s="299"/>
      <c r="P11" s="299"/>
      <c r="Q11" s="299"/>
      <c r="W11" s="282"/>
    </row>
    <row r="12" spans="1:17" ht="33" customHeight="1">
      <c r="A12" s="296" t="s">
        <v>420</v>
      </c>
      <c r="B12" s="299">
        <v>1800</v>
      </c>
      <c r="C12" s="299"/>
      <c r="D12" s="299"/>
      <c r="E12" s="299"/>
      <c r="F12" s="299"/>
      <c r="G12" s="299"/>
      <c r="H12" s="299"/>
      <c r="I12" s="299"/>
      <c r="J12" s="299"/>
      <c r="K12" s="299"/>
      <c r="L12" s="313">
        <f t="shared" si="0"/>
        <v>1800</v>
      </c>
      <c r="M12" s="299">
        <v>-1800</v>
      </c>
      <c r="N12" s="299"/>
      <c r="O12" s="299"/>
      <c r="P12" s="299"/>
      <c r="Q12" s="299"/>
    </row>
    <row r="13" spans="1:17" ht="45" customHeight="1">
      <c r="A13" s="342" t="s">
        <v>417</v>
      </c>
      <c r="B13" s="299"/>
      <c r="C13" s="299"/>
      <c r="D13" s="299"/>
      <c r="E13" s="299"/>
      <c r="F13" s="386">
        <v>500</v>
      </c>
      <c r="G13" s="299"/>
      <c r="H13" s="299"/>
      <c r="I13" s="299"/>
      <c r="J13" s="299"/>
      <c r="K13" s="299"/>
      <c r="L13" s="313">
        <f t="shared" si="0"/>
        <v>500</v>
      </c>
      <c r="M13" s="297">
        <v>-500</v>
      </c>
      <c r="N13" s="299"/>
      <c r="O13" s="299"/>
      <c r="P13" s="299"/>
      <c r="Q13" s="299"/>
    </row>
    <row r="14" spans="1:17" ht="47.25" customHeight="1">
      <c r="A14" s="296" t="s">
        <v>418</v>
      </c>
      <c r="B14" s="299"/>
      <c r="C14" s="299"/>
      <c r="D14" s="299"/>
      <c r="E14" s="299"/>
      <c r="F14" s="386"/>
      <c r="G14" s="299"/>
      <c r="H14" s="386"/>
      <c r="I14" s="299"/>
      <c r="J14" s="299">
        <v>17426</v>
      </c>
      <c r="K14" s="299"/>
      <c r="L14" s="313">
        <f t="shared" si="0"/>
        <v>17426</v>
      </c>
      <c r="M14" s="297">
        <v>-17426</v>
      </c>
      <c r="N14" s="299"/>
      <c r="O14" s="299"/>
      <c r="P14" s="299"/>
      <c r="Q14" s="299"/>
    </row>
    <row r="15" spans="1:17" ht="27.75" customHeight="1">
      <c r="A15" s="296" t="s">
        <v>442</v>
      </c>
      <c r="B15" s="299"/>
      <c r="C15" s="299"/>
      <c r="D15" s="299"/>
      <c r="E15" s="299"/>
      <c r="F15" s="386"/>
      <c r="G15" s="299"/>
      <c r="H15" s="386">
        <v>3495</v>
      </c>
      <c r="I15" s="299"/>
      <c r="J15" s="299"/>
      <c r="K15" s="299"/>
      <c r="L15" s="313">
        <f t="shared" si="0"/>
        <v>3495</v>
      </c>
      <c r="M15" s="297">
        <v>-3495</v>
      </c>
      <c r="N15" s="299"/>
      <c r="O15" s="299"/>
      <c r="P15" s="299"/>
      <c r="Q15" s="299"/>
    </row>
    <row r="16" spans="1:17" ht="30" customHeight="1">
      <c r="A16" s="296" t="s">
        <v>443</v>
      </c>
      <c r="B16" s="299"/>
      <c r="C16" s="299"/>
      <c r="D16" s="299"/>
      <c r="E16" s="299"/>
      <c r="F16" s="386"/>
      <c r="G16" s="299"/>
      <c r="H16" s="386">
        <v>3810</v>
      </c>
      <c r="I16" s="299"/>
      <c r="J16" s="299"/>
      <c r="K16" s="299"/>
      <c r="L16" s="313">
        <f t="shared" si="0"/>
        <v>3810</v>
      </c>
      <c r="M16" s="297">
        <v>-3810</v>
      </c>
      <c r="N16" s="299"/>
      <c r="O16" s="299"/>
      <c r="P16" s="299"/>
      <c r="Q16" s="299"/>
    </row>
    <row r="17" spans="1:17" ht="15.75" customHeight="1">
      <c r="A17" s="296" t="s">
        <v>354</v>
      </c>
      <c r="B17" s="299"/>
      <c r="C17" s="386">
        <v>138</v>
      </c>
      <c r="D17" s="299"/>
      <c r="E17" s="299"/>
      <c r="F17" s="299"/>
      <c r="G17" s="299"/>
      <c r="H17" s="299"/>
      <c r="I17" s="299"/>
      <c r="J17" s="299"/>
      <c r="K17" s="299"/>
      <c r="L17" s="313">
        <f t="shared" si="0"/>
        <v>138</v>
      </c>
      <c r="M17" s="297"/>
      <c r="N17" s="299"/>
      <c r="O17" s="299"/>
      <c r="P17" s="299"/>
      <c r="Q17" s="386">
        <v>138</v>
      </c>
    </row>
    <row r="18" spans="1:17" ht="19.5" customHeight="1">
      <c r="A18" s="296" t="s">
        <v>355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313">
        <f t="shared" si="0"/>
        <v>0</v>
      </c>
      <c r="M18" s="297">
        <v>2644</v>
      </c>
      <c r="N18" s="299"/>
      <c r="O18" s="299"/>
      <c r="P18" s="299"/>
      <c r="Q18" s="299">
        <v>2644</v>
      </c>
    </row>
    <row r="19" spans="1:17" ht="17.25" customHeight="1">
      <c r="A19" s="296" t="s">
        <v>356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313">
        <f t="shared" si="0"/>
        <v>0</v>
      </c>
      <c r="M19" s="297">
        <v>252</v>
      </c>
      <c r="N19" s="299"/>
      <c r="O19" s="299"/>
      <c r="P19" s="299"/>
      <c r="Q19" s="299">
        <v>252</v>
      </c>
    </row>
    <row r="20" spans="1:17" ht="17.25" customHeight="1">
      <c r="A20" s="296" t="s">
        <v>376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313">
        <f t="shared" si="0"/>
        <v>0</v>
      </c>
      <c r="M20" s="297"/>
      <c r="N20" s="299"/>
      <c r="O20" s="299"/>
      <c r="P20" s="386">
        <v>13967</v>
      </c>
      <c r="Q20" s="299"/>
    </row>
    <row r="21" spans="1:17" ht="27.75" customHeight="1">
      <c r="A21" s="342" t="s">
        <v>432</v>
      </c>
      <c r="B21" s="386">
        <v>-3808</v>
      </c>
      <c r="C21" s="386"/>
      <c r="D21" s="386"/>
      <c r="E21" s="386"/>
      <c r="F21" s="386"/>
      <c r="G21" s="386"/>
      <c r="H21" s="386">
        <v>-5800</v>
      </c>
      <c r="I21" s="386"/>
      <c r="J21" s="299"/>
      <c r="K21" s="299"/>
      <c r="L21" s="313">
        <f t="shared" si="0"/>
        <v>-9608</v>
      </c>
      <c r="M21" s="297"/>
      <c r="N21" s="299"/>
      <c r="O21" s="299"/>
      <c r="P21" s="386"/>
      <c r="Q21" s="299"/>
    </row>
    <row r="22" spans="1:17" ht="28.5" customHeight="1">
      <c r="A22" s="342" t="s">
        <v>433</v>
      </c>
      <c r="B22" s="386">
        <v>5208</v>
      </c>
      <c r="C22" s="386"/>
      <c r="D22" s="386"/>
      <c r="E22" s="386"/>
      <c r="F22" s="386">
        <v>-13428</v>
      </c>
      <c r="G22" s="386"/>
      <c r="H22" s="386">
        <v>4400</v>
      </c>
      <c r="I22" s="386"/>
      <c r="J22" s="299"/>
      <c r="K22" s="299">
        <v>-261</v>
      </c>
      <c r="L22" s="313">
        <f t="shared" si="0"/>
        <v>-4081</v>
      </c>
      <c r="M22" s="297">
        <v>13689</v>
      </c>
      <c r="N22" s="299"/>
      <c r="O22" s="299"/>
      <c r="P22" s="386"/>
      <c r="Q22" s="299"/>
    </row>
    <row r="23" spans="1:17" ht="28.5" customHeight="1">
      <c r="A23" s="342" t="s">
        <v>429</v>
      </c>
      <c r="B23" s="386"/>
      <c r="C23" s="386">
        <v>-11064</v>
      </c>
      <c r="D23" s="386"/>
      <c r="E23" s="386"/>
      <c r="F23" s="386"/>
      <c r="G23" s="386"/>
      <c r="H23" s="386"/>
      <c r="I23" s="299"/>
      <c r="J23" s="299"/>
      <c r="K23" s="299"/>
      <c r="L23" s="313">
        <f t="shared" si="0"/>
        <v>-11064</v>
      </c>
      <c r="M23" s="297"/>
      <c r="N23" s="299"/>
      <c r="O23" s="299"/>
      <c r="P23" s="386"/>
      <c r="Q23" s="299"/>
    </row>
    <row r="24" spans="1:17" ht="28.5" customHeight="1">
      <c r="A24" s="342" t="s">
        <v>430</v>
      </c>
      <c r="B24" s="386"/>
      <c r="C24" s="386">
        <v>11064</v>
      </c>
      <c r="D24" s="386"/>
      <c r="E24" s="386"/>
      <c r="F24" s="386"/>
      <c r="G24" s="386"/>
      <c r="H24" s="386"/>
      <c r="I24" s="299"/>
      <c r="J24" s="299"/>
      <c r="K24" s="299"/>
      <c r="L24" s="313">
        <f t="shared" si="0"/>
        <v>11064</v>
      </c>
      <c r="M24" s="297"/>
      <c r="N24" s="299"/>
      <c r="O24" s="299"/>
      <c r="P24" s="386"/>
      <c r="Q24" s="299"/>
    </row>
    <row r="25" spans="1:17" ht="28.5" customHeight="1">
      <c r="A25" s="342" t="s">
        <v>428</v>
      </c>
      <c r="B25" s="386"/>
      <c r="C25" s="386">
        <v>-2340</v>
      </c>
      <c r="D25" s="386"/>
      <c r="E25" s="386"/>
      <c r="F25" s="386"/>
      <c r="G25" s="386"/>
      <c r="H25" s="386"/>
      <c r="I25" s="299"/>
      <c r="J25" s="299">
        <v>2340</v>
      </c>
      <c r="K25" s="299"/>
      <c r="L25" s="313">
        <f t="shared" si="0"/>
        <v>0</v>
      </c>
      <c r="M25" s="297"/>
      <c r="N25" s="299"/>
      <c r="O25" s="299"/>
      <c r="P25" s="386"/>
      <c r="Q25" s="299"/>
    </row>
    <row r="26" spans="1:17" ht="28.5" customHeight="1">
      <c r="A26" s="342" t="s">
        <v>441</v>
      </c>
      <c r="B26" s="386"/>
      <c r="C26" s="386">
        <v>-12710</v>
      </c>
      <c r="D26" s="386"/>
      <c r="E26" s="386"/>
      <c r="F26" s="386"/>
      <c r="G26" s="386"/>
      <c r="H26" s="386"/>
      <c r="I26" s="299"/>
      <c r="J26" s="299"/>
      <c r="K26" s="299"/>
      <c r="L26" s="313">
        <f t="shared" si="0"/>
        <v>-12710</v>
      </c>
      <c r="M26" s="297"/>
      <c r="N26" s="299"/>
      <c r="O26" s="299"/>
      <c r="P26" s="386"/>
      <c r="Q26" s="299"/>
    </row>
    <row r="27" spans="1:17" ht="28.5" customHeight="1">
      <c r="A27" s="342" t="s">
        <v>441</v>
      </c>
      <c r="B27" s="386"/>
      <c r="C27" s="386">
        <v>12710</v>
      </c>
      <c r="D27" s="386"/>
      <c r="E27" s="386"/>
      <c r="F27" s="386"/>
      <c r="G27" s="386"/>
      <c r="H27" s="386"/>
      <c r="I27" s="299"/>
      <c r="J27" s="299"/>
      <c r="K27" s="299"/>
      <c r="L27" s="313">
        <f t="shared" si="0"/>
        <v>12710</v>
      </c>
      <c r="M27" s="297"/>
      <c r="N27" s="299"/>
      <c r="O27" s="299"/>
      <c r="P27" s="386"/>
      <c r="Q27" s="299"/>
    </row>
    <row r="28" spans="1:17" ht="43.5" customHeight="1">
      <c r="A28" s="342" t="s">
        <v>431</v>
      </c>
      <c r="B28" s="386"/>
      <c r="C28" s="386">
        <v>10533</v>
      </c>
      <c r="D28" s="386"/>
      <c r="E28" s="386"/>
      <c r="F28" s="386"/>
      <c r="G28" s="386"/>
      <c r="H28" s="386"/>
      <c r="I28" s="299"/>
      <c r="J28" s="299"/>
      <c r="K28" s="299"/>
      <c r="L28" s="313">
        <f t="shared" si="0"/>
        <v>10533</v>
      </c>
      <c r="M28" s="297">
        <v>26776</v>
      </c>
      <c r="N28" s="299"/>
      <c r="O28" s="299"/>
      <c r="P28" s="386"/>
      <c r="Q28" s="299">
        <v>37309</v>
      </c>
    </row>
    <row r="29" spans="1:17" ht="12.75">
      <c r="A29" s="314" t="s">
        <v>41</v>
      </c>
      <c r="B29" s="301">
        <f>SUM(B6:B28)</f>
        <v>426299</v>
      </c>
      <c r="C29" s="301">
        <f aca="true" t="shared" si="1" ref="C29:Q29">SUM(C6:C28)</f>
        <v>1741736</v>
      </c>
      <c r="D29" s="301">
        <f t="shared" si="1"/>
        <v>26000</v>
      </c>
      <c r="E29" s="301">
        <f t="shared" si="1"/>
        <v>247727</v>
      </c>
      <c r="F29" s="301">
        <f t="shared" si="1"/>
        <v>34727</v>
      </c>
      <c r="G29" s="301">
        <f t="shared" si="1"/>
        <v>72086</v>
      </c>
      <c r="H29" s="301">
        <f t="shared" si="1"/>
        <v>2369818</v>
      </c>
      <c r="I29" s="301">
        <f t="shared" si="1"/>
        <v>77350</v>
      </c>
      <c r="J29" s="301">
        <f t="shared" si="1"/>
        <v>265909</v>
      </c>
      <c r="K29" s="301">
        <f t="shared" si="1"/>
        <v>156678</v>
      </c>
      <c r="L29" s="301">
        <f t="shared" si="1"/>
        <v>5418330</v>
      </c>
      <c r="M29" s="301">
        <f t="shared" si="1"/>
        <v>2154029</v>
      </c>
      <c r="N29" s="301">
        <f t="shared" si="1"/>
        <v>1256273</v>
      </c>
      <c r="O29" s="301">
        <f t="shared" si="1"/>
        <v>187831</v>
      </c>
      <c r="P29" s="301">
        <f t="shared" si="1"/>
        <v>1631654</v>
      </c>
      <c r="Q29" s="301">
        <f t="shared" si="1"/>
        <v>1089632</v>
      </c>
    </row>
    <row r="30" spans="1:17" ht="12.75">
      <c r="A30" s="210"/>
      <c r="B30" s="210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</row>
    <row r="31" ht="12" customHeight="1">
      <c r="L31" s="282">
        <f>SUM(L29:P29)</f>
        <v>10648117</v>
      </c>
    </row>
    <row r="32" spans="2:12" ht="12.75">
      <c r="B32" s="215"/>
      <c r="H32" s="282"/>
      <c r="L32" s="282"/>
    </row>
    <row r="33" spans="9:12" ht="12.75">
      <c r="I33" s="282"/>
      <c r="J33" s="282"/>
      <c r="L33" s="282"/>
    </row>
    <row r="34" spans="4:12" ht="12.75">
      <c r="D34" s="282"/>
      <c r="E34" s="282"/>
      <c r="L34" s="282"/>
    </row>
    <row r="35" ht="12.75">
      <c r="I35" s="282"/>
    </row>
    <row r="42" ht="12.75">
      <c r="L42" s="282"/>
    </row>
    <row r="43" spans="5:9" ht="12.75">
      <c r="E43" s="282"/>
      <c r="I43" s="282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8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3.28125" style="0" customWidth="1"/>
    <col min="2" max="2" width="9.7109375" style="0" customWidth="1"/>
    <col min="3" max="3" width="10.140625" style="0" customWidth="1"/>
    <col min="4" max="4" width="8.8515625" style="0" customWidth="1"/>
  </cols>
  <sheetData>
    <row r="1" spans="1:9" ht="15" customHeight="1">
      <c r="A1" s="437" t="s">
        <v>282</v>
      </c>
      <c r="B1" s="437"/>
      <c r="C1" s="437"/>
      <c r="D1" s="437"/>
      <c r="E1" s="437"/>
      <c r="F1" s="437"/>
      <c r="G1" s="437"/>
      <c r="H1" s="437"/>
      <c r="I1" s="437"/>
    </row>
    <row r="3" spans="1:9" ht="12.75">
      <c r="A3" s="519" t="s">
        <v>450</v>
      </c>
      <c r="B3" s="519"/>
      <c r="C3" s="519"/>
      <c r="D3" s="519"/>
      <c r="E3" s="519"/>
      <c r="F3" s="519"/>
      <c r="G3" s="519"/>
      <c r="H3" s="519"/>
      <c r="I3" s="519"/>
    </row>
    <row r="4" spans="1:9" ht="12.75">
      <c r="A4" s="86"/>
      <c r="H4" s="514" t="s">
        <v>0</v>
      </c>
      <c r="I4" s="514"/>
    </row>
    <row r="5" ht="6.75" customHeight="1"/>
    <row r="6" spans="1:9" ht="18.75" customHeight="1">
      <c r="A6" s="515" t="s">
        <v>1</v>
      </c>
      <c r="B6" s="451" t="s">
        <v>312</v>
      </c>
      <c r="C6" s="452"/>
      <c r="D6" s="452"/>
      <c r="E6" s="439"/>
      <c r="F6" s="451" t="s">
        <v>312</v>
      </c>
      <c r="G6" s="452"/>
      <c r="H6" s="452"/>
      <c r="I6" s="439"/>
    </row>
    <row r="7" spans="1:9" ht="15" customHeight="1">
      <c r="A7" s="516"/>
      <c r="B7" s="453" t="s">
        <v>406</v>
      </c>
      <c r="C7" s="454"/>
      <c r="D7" s="454"/>
      <c r="E7" s="455"/>
      <c r="F7" s="453"/>
      <c r="G7" s="454"/>
      <c r="H7" s="454"/>
      <c r="I7" s="455"/>
    </row>
    <row r="8" spans="1:9" ht="29.25" customHeight="1">
      <c r="A8" s="517"/>
      <c r="B8" s="2" t="s">
        <v>2</v>
      </c>
      <c r="C8" s="2" t="s">
        <v>3</v>
      </c>
      <c r="D8" s="2" t="s">
        <v>36</v>
      </c>
      <c r="E8" s="439" t="s">
        <v>4</v>
      </c>
      <c r="F8" s="2" t="s">
        <v>2</v>
      </c>
      <c r="G8" s="2" t="s">
        <v>3</v>
      </c>
      <c r="H8" s="2" t="s">
        <v>36</v>
      </c>
      <c r="I8" s="439" t="s">
        <v>4</v>
      </c>
    </row>
    <row r="9" spans="1:9" ht="19.5" customHeight="1" thickBot="1">
      <c r="A9" s="518"/>
      <c r="B9" s="456" t="s">
        <v>5</v>
      </c>
      <c r="C9" s="456"/>
      <c r="D9" s="456"/>
      <c r="E9" s="440"/>
      <c r="F9" s="456" t="s">
        <v>5</v>
      </c>
      <c r="G9" s="456"/>
      <c r="H9" s="456"/>
      <c r="I9" s="440"/>
    </row>
    <row r="10" spans="1:9" ht="13.5" thickTop="1">
      <c r="A10" s="4" t="s">
        <v>6</v>
      </c>
      <c r="B10" s="9"/>
      <c r="C10" s="9"/>
      <c r="D10" s="9"/>
      <c r="E10" s="79"/>
      <c r="F10" s="9"/>
      <c r="G10" s="9"/>
      <c r="H10" s="9"/>
      <c r="I10" s="79"/>
    </row>
    <row r="11" spans="1:9" ht="17.25" customHeight="1">
      <c r="A11" s="47" t="s">
        <v>13</v>
      </c>
      <c r="B11" s="248">
        <f aca="true" t="shared" si="0" ref="B11:I11">SUM(B12)</f>
        <v>0</v>
      </c>
      <c r="C11" s="248">
        <f t="shared" si="0"/>
        <v>325</v>
      </c>
      <c r="D11" s="248">
        <f t="shared" si="0"/>
        <v>0</v>
      </c>
      <c r="E11" s="247">
        <f t="shared" si="0"/>
        <v>325</v>
      </c>
      <c r="F11" s="248">
        <f t="shared" si="0"/>
        <v>0</v>
      </c>
      <c r="G11" s="248">
        <f t="shared" si="0"/>
        <v>325</v>
      </c>
      <c r="H11" s="248">
        <f t="shared" si="0"/>
        <v>0</v>
      </c>
      <c r="I11" s="247">
        <f t="shared" si="0"/>
        <v>325</v>
      </c>
    </row>
    <row r="12" spans="1:9" ht="12.75">
      <c r="A12" s="8" t="s">
        <v>14</v>
      </c>
      <c r="B12" s="78">
        <f aca="true" t="shared" si="1" ref="B12:I12">SUM(B13:B16)</f>
        <v>0</v>
      </c>
      <c r="C12" s="78">
        <f t="shared" si="1"/>
        <v>325</v>
      </c>
      <c r="D12" s="78">
        <f t="shared" si="1"/>
        <v>0</v>
      </c>
      <c r="E12" s="29">
        <f t="shared" si="1"/>
        <v>325</v>
      </c>
      <c r="F12" s="78">
        <f t="shared" si="1"/>
        <v>0</v>
      </c>
      <c r="G12" s="78">
        <f t="shared" si="1"/>
        <v>325</v>
      </c>
      <c r="H12" s="78">
        <f t="shared" si="1"/>
        <v>0</v>
      </c>
      <c r="I12" s="29">
        <f t="shared" si="1"/>
        <v>325</v>
      </c>
    </row>
    <row r="13" spans="1:11" ht="12.75">
      <c r="A13" s="176" t="s">
        <v>15</v>
      </c>
      <c r="B13" s="177"/>
      <c r="C13" s="164">
        <v>220</v>
      </c>
      <c r="D13" s="164"/>
      <c r="E13" s="170">
        <f>SUM(B13:D13)</f>
        <v>220</v>
      </c>
      <c r="F13" s="177"/>
      <c r="G13" s="164">
        <v>220</v>
      </c>
      <c r="H13" s="164"/>
      <c r="I13" s="170">
        <f>SUM(F13:H13)</f>
        <v>220</v>
      </c>
      <c r="K13" s="103"/>
    </row>
    <row r="14" spans="1:11" ht="12.75">
      <c r="A14" s="176" t="s">
        <v>16</v>
      </c>
      <c r="B14" s="177"/>
      <c r="C14" s="164">
        <v>36</v>
      </c>
      <c r="D14" s="164"/>
      <c r="E14" s="170">
        <f>SUM(B14:D14)</f>
        <v>36</v>
      </c>
      <c r="F14" s="177"/>
      <c r="G14" s="164">
        <v>36</v>
      </c>
      <c r="H14" s="164"/>
      <c r="I14" s="170">
        <f>SUM(F14:H14)</f>
        <v>36</v>
      </c>
      <c r="K14" s="103"/>
    </row>
    <row r="15" spans="1:11" ht="12.75">
      <c r="A15" s="178" t="s">
        <v>18</v>
      </c>
      <c r="B15" s="177"/>
      <c r="C15" s="164">
        <v>69</v>
      </c>
      <c r="D15" s="164"/>
      <c r="E15" s="170">
        <f>SUM(B15:D15)</f>
        <v>69</v>
      </c>
      <c r="F15" s="177"/>
      <c r="G15" s="164">
        <v>69</v>
      </c>
      <c r="H15" s="164"/>
      <c r="I15" s="170">
        <f>SUM(F15:H15)</f>
        <v>69</v>
      </c>
      <c r="K15" s="103"/>
    </row>
    <row r="16" spans="1:11" ht="12.75">
      <c r="A16" s="178" t="s">
        <v>171</v>
      </c>
      <c r="B16" s="177"/>
      <c r="C16" s="164">
        <v>0</v>
      </c>
      <c r="D16" s="164"/>
      <c r="E16" s="170">
        <f>SUM(B16:D16)</f>
        <v>0</v>
      </c>
      <c r="F16" s="177"/>
      <c r="G16" s="164">
        <v>0</v>
      </c>
      <c r="H16" s="164"/>
      <c r="I16" s="170">
        <f>SUM(F16:H16)</f>
        <v>0</v>
      </c>
      <c r="K16" s="103"/>
    </row>
    <row r="17" spans="1:11" ht="12.75">
      <c r="A17" s="43" t="s">
        <v>19</v>
      </c>
      <c r="B17" s="12"/>
      <c r="C17" s="13"/>
      <c r="D17" s="13"/>
      <c r="E17" s="14"/>
      <c r="F17" s="12"/>
      <c r="G17" s="13"/>
      <c r="H17" s="13"/>
      <c r="I17" s="14"/>
      <c r="K17" s="103"/>
    </row>
    <row r="18" spans="1:12" ht="12.75">
      <c r="A18" s="183" t="s">
        <v>20</v>
      </c>
      <c r="B18" s="164"/>
      <c r="C18" s="164"/>
      <c r="D18" s="164"/>
      <c r="E18" s="170">
        <f>E39-SUM(E12,C19)</f>
        <v>248852</v>
      </c>
      <c r="F18" s="164"/>
      <c r="G18" s="164"/>
      <c r="H18" s="164"/>
      <c r="I18" s="170">
        <f>I39-SUM(I12,G19)</f>
        <v>248852</v>
      </c>
      <c r="J18" s="103"/>
      <c r="K18" s="103"/>
      <c r="L18" s="103"/>
    </row>
    <row r="19" spans="1:11" ht="12.75">
      <c r="A19" s="183" t="s">
        <v>169</v>
      </c>
      <c r="B19" s="180"/>
      <c r="C19" s="180">
        <v>413</v>
      </c>
      <c r="D19" s="180"/>
      <c r="E19" s="182">
        <f>SUM(B19:D19)</f>
        <v>413</v>
      </c>
      <c r="F19" s="180"/>
      <c r="G19" s="180">
        <v>413</v>
      </c>
      <c r="H19" s="180"/>
      <c r="I19" s="182">
        <f>SUM(F19:H19)</f>
        <v>413</v>
      </c>
      <c r="K19" s="103"/>
    </row>
    <row r="20" spans="1:11" ht="12.75">
      <c r="A20" s="15"/>
      <c r="B20" s="17"/>
      <c r="C20" s="17"/>
      <c r="D20" s="17"/>
      <c r="E20" s="18"/>
      <c r="F20" s="17"/>
      <c r="G20" s="17"/>
      <c r="H20" s="17"/>
      <c r="I20" s="18"/>
      <c r="K20" s="103"/>
    </row>
    <row r="21" spans="1:12" ht="12.75">
      <c r="A21" s="19" t="s">
        <v>7</v>
      </c>
      <c r="B21" s="120">
        <f>SUM(B12,B18)</f>
        <v>0</v>
      </c>
      <c r="C21" s="120">
        <f>SUM(C12,C18,C19)</f>
        <v>738</v>
      </c>
      <c r="D21" s="120">
        <f>SUM(D12,D18)</f>
        <v>0</v>
      </c>
      <c r="E21" s="21">
        <f>SUM(E12,E18,E19)</f>
        <v>249590</v>
      </c>
      <c r="F21" s="120">
        <f>SUM(F12,F18)</f>
        <v>0</v>
      </c>
      <c r="G21" s="120">
        <f>SUM(G12,G18,G19)</f>
        <v>738</v>
      </c>
      <c r="H21" s="120">
        <f>SUM(H12,H18)</f>
        <v>0</v>
      </c>
      <c r="I21" s="21">
        <f>SUM(I12,I18,I19)</f>
        <v>249590</v>
      </c>
      <c r="K21" s="103"/>
      <c r="L21" s="103"/>
    </row>
    <row r="22" spans="1:11" ht="12.75">
      <c r="A22" s="80"/>
      <c r="B22" s="81"/>
      <c r="C22" s="82"/>
      <c r="D22" s="82"/>
      <c r="E22" s="83"/>
      <c r="F22" s="81"/>
      <c r="G22" s="82"/>
      <c r="H22" s="82"/>
      <c r="I22" s="83"/>
      <c r="K22" s="103"/>
    </row>
    <row r="23" spans="1:11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  <c r="K23" s="103"/>
    </row>
    <row r="24" spans="1:11" ht="12.75">
      <c r="A24" s="8" t="s">
        <v>21</v>
      </c>
      <c r="B24" s="9">
        <f>SUM(B25:B33)</f>
        <v>239350</v>
      </c>
      <c r="C24" s="9">
        <f>SUM(C25:C28,C31,C33)</f>
        <v>6240</v>
      </c>
      <c r="D24" s="9">
        <f>SUM(D25:D28,D33)</f>
        <v>4000</v>
      </c>
      <c r="E24" s="68">
        <f>SUM(E25:E33)</f>
        <v>249590</v>
      </c>
      <c r="F24" s="9">
        <f>SUM(F25:F33)</f>
        <v>239350</v>
      </c>
      <c r="G24" s="9">
        <f>SUM(G25:G28,G31,G33)</f>
        <v>6240</v>
      </c>
      <c r="H24" s="9">
        <f>SUM(H25:H28,H33)</f>
        <v>4000</v>
      </c>
      <c r="I24" s="68">
        <f>SUM(I25:I33)</f>
        <v>249590</v>
      </c>
      <c r="K24" s="103"/>
    </row>
    <row r="25" spans="1:11" ht="12.75">
      <c r="A25" s="178" t="s">
        <v>22</v>
      </c>
      <c r="B25" s="177">
        <v>166644</v>
      </c>
      <c r="C25" s="164"/>
      <c r="D25" s="164"/>
      <c r="E25" s="170">
        <f>SUM(B25:D25)</f>
        <v>166644</v>
      </c>
      <c r="F25" s="177">
        <v>166644</v>
      </c>
      <c r="G25" s="164"/>
      <c r="H25" s="164"/>
      <c r="I25" s="170">
        <f>SUM(F25:H25)</f>
        <v>166644</v>
      </c>
      <c r="J25" s="103"/>
      <c r="K25" s="103"/>
    </row>
    <row r="26" spans="1:11" ht="12.75">
      <c r="A26" s="178" t="s">
        <v>23</v>
      </c>
      <c r="B26" s="196">
        <v>32215</v>
      </c>
      <c r="C26" s="164"/>
      <c r="D26" s="164"/>
      <c r="E26" s="170">
        <f>SUM(B26:D26)</f>
        <v>32215</v>
      </c>
      <c r="F26" s="196">
        <v>32215</v>
      </c>
      <c r="G26" s="164"/>
      <c r="H26" s="164"/>
      <c r="I26" s="170">
        <f>SUM(F26:H26)</f>
        <v>32215</v>
      </c>
      <c r="J26" s="103"/>
      <c r="K26" s="103"/>
    </row>
    <row r="27" spans="1:11" ht="12.75">
      <c r="A27" s="178" t="s">
        <v>24</v>
      </c>
      <c r="B27" s="252">
        <v>40491</v>
      </c>
      <c r="C27" s="164"/>
      <c r="D27" s="164"/>
      <c r="E27" s="170">
        <f>SUM(B27:D27)</f>
        <v>40491</v>
      </c>
      <c r="F27" s="252">
        <v>40491</v>
      </c>
      <c r="G27" s="164"/>
      <c r="H27" s="164"/>
      <c r="I27" s="170">
        <f>SUM(F27:H27)</f>
        <v>40491</v>
      </c>
      <c r="J27" s="103"/>
      <c r="K27" s="103"/>
    </row>
    <row r="28" spans="1:11" ht="12.75">
      <c r="A28" s="183" t="s">
        <v>25</v>
      </c>
      <c r="B28" s="196"/>
      <c r="C28" s="164"/>
      <c r="D28" s="148">
        <f>SUM(D29:D30)</f>
        <v>4000</v>
      </c>
      <c r="E28" s="170">
        <f>SUM(B28:D28)</f>
        <v>4000</v>
      </c>
      <c r="F28" s="196"/>
      <c r="G28" s="164"/>
      <c r="H28" s="148">
        <f>SUM(H29:H30)</f>
        <v>4000</v>
      </c>
      <c r="I28" s="170">
        <f>SUM(F28:H28)</f>
        <v>4000</v>
      </c>
      <c r="J28" s="103"/>
      <c r="K28" s="103"/>
    </row>
    <row r="29" spans="1:11" ht="12.75">
      <c r="A29" s="168" t="s">
        <v>135</v>
      </c>
      <c r="B29" s="166"/>
      <c r="C29" s="164"/>
      <c r="D29" s="148">
        <v>0</v>
      </c>
      <c r="E29" s="170"/>
      <c r="F29" s="166"/>
      <c r="G29" s="164"/>
      <c r="H29" s="148">
        <v>0</v>
      </c>
      <c r="I29" s="170"/>
      <c r="K29" s="103"/>
    </row>
    <row r="30" spans="1:11" ht="12.75">
      <c r="A30" s="168" t="s">
        <v>167</v>
      </c>
      <c r="B30" s="166"/>
      <c r="C30" s="164"/>
      <c r="D30" s="148">
        <v>4000</v>
      </c>
      <c r="E30" s="170"/>
      <c r="F30" s="166"/>
      <c r="G30" s="164"/>
      <c r="H30" s="148">
        <v>4000</v>
      </c>
      <c r="I30" s="170"/>
      <c r="K30" s="103"/>
    </row>
    <row r="31" spans="1:11" ht="12.75">
      <c r="A31" s="213" t="s">
        <v>172</v>
      </c>
      <c r="B31" s="214"/>
      <c r="C31" s="164">
        <v>413</v>
      </c>
      <c r="D31" s="148"/>
      <c r="E31" s="170">
        <f>SUM(B31:D31)</f>
        <v>413</v>
      </c>
      <c r="F31" s="214"/>
      <c r="G31" s="164">
        <v>413</v>
      </c>
      <c r="H31" s="148"/>
      <c r="I31" s="170">
        <f>SUM(F31:H31)</f>
        <v>413</v>
      </c>
      <c r="J31" s="103"/>
      <c r="K31" s="103"/>
    </row>
    <row r="32" spans="1:11" ht="12.75">
      <c r="A32" s="183"/>
      <c r="B32" s="164"/>
      <c r="C32" s="164"/>
      <c r="D32" s="164"/>
      <c r="E32" s="170"/>
      <c r="F32" s="164"/>
      <c r="G32" s="164"/>
      <c r="H32" s="164"/>
      <c r="I32" s="170"/>
      <c r="J32" s="103"/>
      <c r="K32" s="103"/>
    </row>
    <row r="33" spans="1:11" ht="12.75">
      <c r="A33" s="183" t="s">
        <v>26</v>
      </c>
      <c r="B33" s="106"/>
      <c r="C33" s="164">
        <f>SUM(C34:C37)</f>
        <v>5827</v>
      </c>
      <c r="D33" s="106"/>
      <c r="E33" s="170">
        <f>SUM(B33:D33)</f>
        <v>5827</v>
      </c>
      <c r="F33" s="106"/>
      <c r="G33" s="164">
        <f>SUM(G34:G37)</f>
        <v>5827</v>
      </c>
      <c r="H33" s="106"/>
      <c r="I33" s="170">
        <f>SUM(F33:H33)</f>
        <v>5827</v>
      </c>
      <c r="J33" s="103"/>
      <c r="K33" s="103"/>
    </row>
    <row r="34" spans="1:11" ht="12.75">
      <c r="A34" s="183" t="s">
        <v>157</v>
      </c>
      <c r="B34" s="164"/>
      <c r="C34" s="164">
        <v>2700</v>
      </c>
      <c r="D34" s="164"/>
      <c r="E34" s="170"/>
      <c r="F34" s="164"/>
      <c r="G34" s="164">
        <v>2700</v>
      </c>
      <c r="H34" s="164"/>
      <c r="I34" s="170"/>
      <c r="J34" s="103"/>
      <c r="K34" s="103"/>
    </row>
    <row r="35" spans="1:11" ht="12.75">
      <c r="A35" s="183" t="s">
        <v>289</v>
      </c>
      <c r="B35" s="164"/>
      <c r="C35" s="164">
        <v>1200</v>
      </c>
      <c r="D35" s="164"/>
      <c r="E35" s="170"/>
      <c r="F35" s="164"/>
      <c r="G35" s="164">
        <v>1200</v>
      </c>
      <c r="H35" s="164"/>
      <c r="I35" s="170"/>
      <c r="J35" s="103"/>
      <c r="K35" s="103"/>
    </row>
    <row r="36" spans="1:11" ht="12.75">
      <c r="A36" s="183" t="s">
        <v>395</v>
      </c>
      <c r="B36" s="164"/>
      <c r="C36" s="164">
        <v>1500</v>
      </c>
      <c r="D36" s="164"/>
      <c r="E36" s="170"/>
      <c r="F36" s="164"/>
      <c r="G36" s="164">
        <v>1500</v>
      </c>
      <c r="H36" s="164"/>
      <c r="I36" s="170"/>
      <c r="J36" s="103"/>
      <c r="K36" s="103"/>
    </row>
    <row r="37" spans="1:11" ht="12.75">
      <c r="A37" s="183" t="s">
        <v>372</v>
      </c>
      <c r="B37" s="17"/>
      <c r="C37" s="180">
        <v>427</v>
      </c>
      <c r="D37" s="17"/>
      <c r="E37" s="18"/>
      <c r="F37" s="17"/>
      <c r="G37" s="180">
        <v>427</v>
      </c>
      <c r="H37" s="17"/>
      <c r="I37" s="18"/>
      <c r="J37" s="103"/>
      <c r="K37" s="103"/>
    </row>
    <row r="38" spans="1:11" ht="12.75">
      <c r="A38" s="347"/>
      <c r="B38" s="348"/>
      <c r="C38" s="348"/>
      <c r="D38" s="348"/>
      <c r="E38" s="349"/>
      <c r="F38" s="348"/>
      <c r="G38" s="348"/>
      <c r="H38" s="348"/>
      <c r="I38" s="349"/>
      <c r="J38" s="103"/>
      <c r="K38" s="103"/>
    </row>
    <row r="39" spans="1:12" ht="12.75">
      <c r="A39" s="19" t="s">
        <v>9</v>
      </c>
      <c r="B39" s="120">
        <f>SUM(B25:B28,B33)</f>
        <v>239350</v>
      </c>
      <c r="C39" s="120">
        <f>SUM(C25:C28,C31,C33)</f>
        <v>6240</v>
      </c>
      <c r="D39" s="120">
        <f>SUM(D25:D28,D33)</f>
        <v>4000</v>
      </c>
      <c r="E39" s="21">
        <f>SUM(E25:E31,E33)</f>
        <v>249590</v>
      </c>
      <c r="F39" s="120">
        <f>SUM(F25:F28,F33)</f>
        <v>239350</v>
      </c>
      <c r="G39" s="120">
        <f>SUM(G25:G28,G31,G33)</f>
        <v>6240</v>
      </c>
      <c r="H39" s="120">
        <f>SUM(H25:H28,H33)</f>
        <v>4000</v>
      </c>
      <c r="I39" s="21">
        <f>SUM(I25:I31,I33)</f>
        <v>249590</v>
      </c>
      <c r="L39" s="103"/>
    </row>
    <row r="40" spans="1:9" ht="12.75">
      <c r="A40" s="32"/>
      <c r="B40" s="85"/>
      <c r="C40" s="70"/>
      <c r="D40" s="70"/>
      <c r="E40" s="70"/>
      <c r="F40" s="85"/>
      <c r="G40" s="70"/>
      <c r="H40" s="70"/>
      <c r="I40" s="70"/>
    </row>
    <row r="41" spans="1:9" ht="12.75">
      <c r="A41" s="33" t="s">
        <v>33</v>
      </c>
      <c r="B41" s="34"/>
      <c r="C41" s="34"/>
      <c r="D41" s="35"/>
      <c r="E41" s="36">
        <f>E18</f>
        <v>248852</v>
      </c>
      <c r="F41" s="34"/>
      <c r="G41" s="34"/>
      <c r="H41" s="35"/>
      <c r="I41" s="36">
        <f>I18</f>
        <v>248852</v>
      </c>
    </row>
    <row r="42" ht="12.75">
      <c r="A42" s="32"/>
    </row>
    <row r="43" spans="1:3" ht="24.75" customHeight="1">
      <c r="A43" s="136" t="s">
        <v>37</v>
      </c>
      <c r="B43" s="209" t="s">
        <v>182</v>
      </c>
      <c r="C43" s="209" t="s">
        <v>312</v>
      </c>
    </row>
    <row r="44" spans="1:4" ht="12.75">
      <c r="A44" s="149" t="s">
        <v>11</v>
      </c>
      <c r="B44" s="165">
        <v>3937</v>
      </c>
      <c r="C44" s="396">
        <v>5437</v>
      </c>
      <c r="D44" s="32"/>
    </row>
    <row r="47" ht="12.75">
      <c r="A47" s="37"/>
    </row>
    <row r="48" ht="12.75">
      <c r="A48" s="37"/>
    </row>
  </sheetData>
  <sheetProtection/>
  <mergeCells count="11">
    <mergeCell ref="A3:I3"/>
    <mergeCell ref="A1:I1"/>
    <mergeCell ref="H4:I4"/>
    <mergeCell ref="E8:E9"/>
    <mergeCell ref="B9:D9"/>
    <mergeCell ref="A6:A9"/>
    <mergeCell ref="B6:E6"/>
    <mergeCell ref="B7:E7"/>
    <mergeCell ref="F6:I7"/>
    <mergeCell ref="I8:I9"/>
    <mergeCell ref="F9:H9"/>
  </mergeCells>
  <printOptions/>
  <pageMargins left="0.4330708661417323" right="0.31496062992125984" top="0.8267716535433072" bottom="0.984251968503937" header="0.5118110236220472" footer="0.5118110236220472"/>
  <pageSetup fitToHeight="1" fitToWidth="1" horizontalDpi="600" verticalDpi="600" orientation="portrait" paperSize="9" scale="83" r:id="rId1"/>
  <ignoredErrors>
    <ignoredError sqref="G21 G3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P75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3" width="9.7109375" style="0" customWidth="1"/>
  </cols>
  <sheetData>
    <row r="1" spans="1:7" ht="20.25" customHeight="1">
      <c r="A1" s="520" t="s">
        <v>100</v>
      </c>
      <c r="B1" s="520"/>
      <c r="C1" s="520"/>
      <c r="D1" s="520"/>
      <c r="E1" s="520"/>
      <c r="F1" s="520"/>
      <c r="G1" s="520"/>
    </row>
    <row r="2" spans="1:7" ht="21" customHeight="1">
      <c r="A2" s="520" t="s">
        <v>283</v>
      </c>
      <c r="B2" s="520"/>
      <c r="C2" s="520"/>
      <c r="D2" s="520"/>
      <c r="E2" s="520"/>
      <c r="F2" s="520"/>
      <c r="G2" s="520"/>
    </row>
    <row r="3" ht="12.75">
      <c r="A3" s="378"/>
    </row>
    <row r="4" spans="1:7" ht="12.75">
      <c r="A4" s="519" t="s">
        <v>451</v>
      </c>
      <c r="B4" s="514"/>
      <c r="C4" s="514"/>
      <c r="D4" s="514"/>
      <c r="E4" s="514"/>
      <c r="F4" s="514"/>
      <c r="G4" s="514"/>
    </row>
    <row r="5" spans="1:7" ht="12.75">
      <c r="A5" s="86"/>
      <c r="F5" s="514" t="s">
        <v>0</v>
      </c>
      <c r="G5" s="514"/>
    </row>
    <row r="6" ht="6.75" customHeight="1"/>
    <row r="7" spans="1:7" ht="14.25" customHeight="1">
      <c r="A7" s="51" t="s">
        <v>1</v>
      </c>
      <c r="B7" s="451" t="s">
        <v>312</v>
      </c>
      <c r="C7" s="452"/>
      <c r="D7" s="439"/>
      <c r="E7" s="451" t="s">
        <v>312</v>
      </c>
      <c r="F7" s="452"/>
      <c r="G7" s="439"/>
    </row>
    <row r="8" spans="1:7" ht="14.25" customHeight="1">
      <c r="A8" s="52"/>
      <c r="B8" s="453" t="s">
        <v>406</v>
      </c>
      <c r="C8" s="454"/>
      <c r="D8" s="455"/>
      <c r="E8" s="453"/>
      <c r="F8" s="454"/>
      <c r="G8" s="455"/>
    </row>
    <row r="9" spans="1:7" ht="25.5" customHeight="1">
      <c r="A9" s="52"/>
      <c r="B9" s="2" t="s">
        <v>2</v>
      </c>
      <c r="C9" s="3" t="s">
        <v>3</v>
      </c>
      <c r="D9" s="521" t="s">
        <v>4</v>
      </c>
      <c r="E9" s="2" t="s">
        <v>2</v>
      </c>
      <c r="F9" s="3" t="s">
        <v>3</v>
      </c>
      <c r="G9" s="521" t="s">
        <v>4</v>
      </c>
    </row>
    <row r="10" spans="1:7" ht="14.25" customHeight="1" thickBot="1">
      <c r="A10" s="52"/>
      <c r="B10" s="456" t="s">
        <v>5</v>
      </c>
      <c r="C10" s="456"/>
      <c r="D10" s="522"/>
      <c r="E10" s="456" t="s">
        <v>5</v>
      </c>
      <c r="F10" s="456"/>
      <c r="G10" s="522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13</v>
      </c>
      <c r="B12" s="9">
        <f aca="true" t="shared" si="0" ref="B12:G12">SUM(B14,B22)</f>
        <v>54859</v>
      </c>
      <c r="C12" s="9">
        <f t="shared" si="0"/>
        <v>12598</v>
      </c>
      <c r="D12" s="29">
        <f t="shared" si="0"/>
        <v>67457</v>
      </c>
      <c r="E12" s="9">
        <f t="shared" si="0"/>
        <v>54859</v>
      </c>
      <c r="F12" s="9">
        <f t="shared" si="0"/>
        <v>12598</v>
      </c>
      <c r="G12" s="29">
        <f t="shared" si="0"/>
        <v>67457</v>
      </c>
    </row>
    <row r="13" spans="1:7" ht="12.75">
      <c r="A13" s="55" t="s">
        <v>28</v>
      </c>
      <c r="B13" s="9"/>
      <c r="C13" s="9"/>
      <c r="D13" s="10"/>
      <c r="E13" s="9"/>
      <c r="F13" s="9"/>
      <c r="G13" s="10"/>
    </row>
    <row r="14" spans="1:7" ht="12.75">
      <c r="A14" s="8" t="s">
        <v>14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</row>
    <row r="15" spans="1:9" ht="12.75">
      <c r="A15" s="176" t="s">
        <v>15</v>
      </c>
      <c r="B15" s="177"/>
      <c r="C15" s="164">
        <v>4900</v>
      </c>
      <c r="D15" s="170">
        <f>SUM(B15:C15)</f>
        <v>4900</v>
      </c>
      <c r="E15" s="177"/>
      <c r="F15" s="164">
        <v>4900</v>
      </c>
      <c r="G15" s="170">
        <f>SUM(E15:F15)</f>
        <v>4900</v>
      </c>
      <c r="H15" s="103"/>
      <c r="I15" s="103"/>
    </row>
    <row r="16" spans="1:9" ht="12.75">
      <c r="A16" s="176" t="s">
        <v>16</v>
      </c>
      <c r="B16" s="177"/>
      <c r="C16" s="164">
        <v>70</v>
      </c>
      <c r="D16" s="170">
        <f>SUM(B16:C16)</f>
        <v>70</v>
      </c>
      <c r="E16" s="177"/>
      <c r="F16" s="164">
        <v>70</v>
      </c>
      <c r="G16" s="170">
        <f>SUM(E16:F16)</f>
        <v>70</v>
      </c>
      <c r="H16" s="103"/>
      <c r="I16" s="103"/>
    </row>
    <row r="17" spans="1:9" ht="12.75">
      <c r="A17" s="178" t="s">
        <v>18</v>
      </c>
      <c r="B17" s="179"/>
      <c r="C17" s="177">
        <v>1342</v>
      </c>
      <c r="D17" s="170">
        <f>SUM(B17:C17)</f>
        <v>1342</v>
      </c>
      <c r="E17" s="179"/>
      <c r="F17" s="177">
        <v>1342</v>
      </c>
      <c r="G17" s="170">
        <f>SUM(E17:F17)</f>
        <v>1342</v>
      </c>
      <c r="H17" s="103"/>
      <c r="I17" s="103"/>
    </row>
    <row r="18" spans="1:9" ht="12.75">
      <c r="A18" s="43" t="s">
        <v>19</v>
      </c>
      <c r="B18" s="12"/>
      <c r="C18" s="57"/>
      <c r="D18" s="58"/>
      <c r="E18" s="12"/>
      <c r="F18" s="57"/>
      <c r="G18" s="58"/>
      <c r="H18" s="103"/>
      <c r="I18" s="103"/>
    </row>
    <row r="19" spans="1:10" ht="12.75">
      <c r="A19" s="178" t="s">
        <v>20</v>
      </c>
      <c r="B19" s="177"/>
      <c r="C19" s="180"/>
      <c r="D19" s="170">
        <f>D33-D14</f>
        <v>175853</v>
      </c>
      <c r="E19" s="177"/>
      <c r="F19" s="180"/>
      <c r="G19" s="170">
        <f>G33-G14</f>
        <v>175923</v>
      </c>
      <c r="H19" s="103"/>
      <c r="I19" s="103"/>
      <c r="J19" s="103"/>
    </row>
    <row r="20" spans="1:9" ht="12.75">
      <c r="A20" s="11"/>
      <c r="B20" s="16"/>
      <c r="C20" s="60"/>
      <c r="D20" s="58"/>
      <c r="E20" s="16"/>
      <c r="F20" s="60"/>
      <c r="G20" s="58"/>
      <c r="H20" s="103"/>
      <c r="I20" s="103"/>
    </row>
    <row r="21" spans="1:9" ht="12.75">
      <c r="A21" s="112" t="s">
        <v>29</v>
      </c>
      <c r="B21" s="16"/>
      <c r="C21" s="60"/>
      <c r="D21" s="58"/>
      <c r="E21" s="16"/>
      <c r="F21" s="60"/>
      <c r="G21" s="58"/>
      <c r="H21" s="103"/>
      <c r="I21" s="103"/>
    </row>
    <row r="22" spans="1:9" ht="12.75">
      <c r="A22" s="8" t="s">
        <v>14</v>
      </c>
      <c r="B22" s="28">
        <f aca="true" t="shared" si="2" ref="B22:G22">SUM(B23:B25)</f>
        <v>54859</v>
      </c>
      <c r="C22" s="28">
        <f t="shared" si="2"/>
        <v>6286</v>
      </c>
      <c r="D22" s="29">
        <f t="shared" si="2"/>
        <v>61145</v>
      </c>
      <c r="E22" s="28">
        <f t="shared" si="2"/>
        <v>54859</v>
      </c>
      <c r="F22" s="28">
        <f t="shared" si="2"/>
        <v>6286</v>
      </c>
      <c r="G22" s="29">
        <f t="shared" si="2"/>
        <v>61145</v>
      </c>
      <c r="H22" s="103"/>
      <c r="I22" s="103"/>
    </row>
    <row r="23" spans="1:9" ht="12.75">
      <c r="A23" s="176" t="s">
        <v>15</v>
      </c>
      <c r="B23" s="181">
        <v>1696</v>
      </c>
      <c r="C23" s="181"/>
      <c r="D23" s="182">
        <f>SUM(B23:C23)</f>
        <v>1696</v>
      </c>
      <c r="E23" s="181">
        <v>1696</v>
      </c>
      <c r="F23" s="181"/>
      <c r="G23" s="182">
        <f>SUM(E23:F23)</f>
        <v>1696</v>
      </c>
      <c r="H23" s="103"/>
      <c r="I23" s="103"/>
    </row>
    <row r="24" spans="1:9" ht="12.75">
      <c r="A24" s="178" t="s">
        <v>17</v>
      </c>
      <c r="B24" s="181">
        <v>50220</v>
      </c>
      <c r="C24" s="181">
        <v>6286</v>
      </c>
      <c r="D24" s="182">
        <f>SUM(B24:C24)</f>
        <v>56506</v>
      </c>
      <c r="E24" s="181">
        <v>50220</v>
      </c>
      <c r="F24" s="181">
        <v>6286</v>
      </c>
      <c r="G24" s="182">
        <f>SUM(E24:F24)</f>
        <v>56506</v>
      </c>
      <c r="H24" s="103"/>
      <c r="I24" s="103"/>
    </row>
    <row r="25" spans="1:9" ht="12.75">
      <c r="A25" s="178" t="s">
        <v>18</v>
      </c>
      <c r="B25" s="181">
        <v>2943</v>
      </c>
      <c r="C25" s="181"/>
      <c r="D25" s="182">
        <f>SUM(B25:C25)</f>
        <v>2943</v>
      </c>
      <c r="E25" s="181">
        <v>2943</v>
      </c>
      <c r="F25" s="181"/>
      <c r="G25" s="182">
        <f>SUM(E25:F25)</f>
        <v>2943</v>
      </c>
      <c r="H25" s="103"/>
      <c r="I25" s="103"/>
    </row>
    <row r="26" spans="1:9" ht="12.75">
      <c r="A26" s="43" t="s">
        <v>19</v>
      </c>
      <c r="B26" s="16"/>
      <c r="C26" s="60"/>
      <c r="D26" s="63"/>
      <c r="E26" s="16"/>
      <c r="F26" s="60"/>
      <c r="G26" s="63"/>
      <c r="H26" s="103"/>
      <c r="I26" s="103"/>
    </row>
    <row r="27" spans="1:10" ht="12.75">
      <c r="A27" s="183" t="s">
        <v>20</v>
      </c>
      <c r="B27" s="181"/>
      <c r="C27" s="181"/>
      <c r="D27" s="182">
        <f>D48-SUM(D22,D28)</f>
        <v>253021</v>
      </c>
      <c r="E27" s="181"/>
      <c r="F27" s="181"/>
      <c r="G27" s="182">
        <f>G48-SUM(G22,G28)</f>
        <v>253052</v>
      </c>
      <c r="H27" s="103"/>
      <c r="I27" s="103"/>
      <c r="J27" s="103"/>
    </row>
    <row r="28" spans="1:10" ht="12.75">
      <c r="A28" s="183" t="s">
        <v>169</v>
      </c>
      <c r="B28" s="181"/>
      <c r="C28" s="181">
        <v>54433</v>
      </c>
      <c r="D28" s="182">
        <f>SUM(B28:C28)</f>
        <v>54433</v>
      </c>
      <c r="E28" s="181"/>
      <c r="F28" s="181">
        <v>54433</v>
      </c>
      <c r="G28" s="182">
        <f>SUM(E28:F28)</f>
        <v>54433</v>
      </c>
      <c r="H28" s="103"/>
      <c r="I28" s="103"/>
      <c r="J28" s="103"/>
    </row>
    <row r="29" spans="1:9" ht="12.75">
      <c r="A29" s="61"/>
      <c r="B29" s="62"/>
      <c r="C29" s="62"/>
      <c r="D29" s="63"/>
      <c r="E29" s="62"/>
      <c r="F29" s="62"/>
      <c r="G29" s="63"/>
      <c r="H29" s="103"/>
      <c r="I29" s="103"/>
    </row>
    <row r="30" spans="1:10" ht="12.75">
      <c r="A30" s="44" t="s">
        <v>7</v>
      </c>
      <c r="B30" s="45">
        <f>SUM(B14,B19,B22,B27)</f>
        <v>54859</v>
      </c>
      <c r="C30" s="45">
        <f>SUM(C14,C19,C22,C27,C28)</f>
        <v>67031</v>
      </c>
      <c r="D30" s="21">
        <f>SUM(D14,D19,D22,D27,D28)</f>
        <v>550764</v>
      </c>
      <c r="E30" s="45">
        <f>SUM(E14,E19,E22,E27)</f>
        <v>54859</v>
      </c>
      <c r="F30" s="45">
        <f>SUM(F14,F19,F22,F27,F28)</f>
        <v>67031</v>
      </c>
      <c r="G30" s="21">
        <f>SUM(G14,G19,G22,G27,G28)</f>
        <v>550865</v>
      </c>
      <c r="J30" s="103"/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28</v>
      </c>
      <c r="B32" s="67"/>
      <c r="C32" s="67"/>
      <c r="D32" s="68"/>
      <c r="E32" s="67"/>
      <c r="F32" s="67"/>
      <c r="G32" s="68"/>
    </row>
    <row r="33" spans="1:12" ht="12.75">
      <c r="A33" s="8" t="s">
        <v>21</v>
      </c>
      <c r="B33" s="9">
        <f aca="true" t="shared" si="3" ref="B33:G33">SUM(B34:B38)</f>
        <v>59728</v>
      </c>
      <c r="C33" s="9">
        <f t="shared" si="3"/>
        <v>122437</v>
      </c>
      <c r="D33" s="10">
        <f t="shared" si="3"/>
        <v>182165</v>
      </c>
      <c r="E33" s="9">
        <f t="shared" si="3"/>
        <v>59772</v>
      </c>
      <c r="F33" s="9">
        <f t="shared" si="3"/>
        <v>122463</v>
      </c>
      <c r="G33" s="10">
        <f t="shared" si="3"/>
        <v>182235</v>
      </c>
      <c r="K33" s="32"/>
      <c r="L33" s="32"/>
    </row>
    <row r="34" spans="1:11" ht="12.75">
      <c r="A34" s="178" t="s">
        <v>22</v>
      </c>
      <c r="B34" s="184">
        <v>35803</v>
      </c>
      <c r="C34" s="164">
        <v>31438</v>
      </c>
      <c r="D34" s="170">
        <f>SUM(B34:C34)</f>
        <v>67241</v>
      </c>
      <c r="E34" s="184">
        <v>35841</v>
      </c>
      <c r="F34" s="164">
        <v>31460</v>
      </c>
      <c r="G34" s="170">
        <f>SUM(E34:F34)</f>
        <v>67301</v>
      </c>
      <c r="H34" s="103"/>
      <c r="I34" s="103"/>
      <c r="K34" s="32"/>
    </row>
    <row r="35" spans="1:9" ht="12.75">
      <c r="A35" s="178" t="s">
        <v>23</v>
      </c>
      <c r="B35" s="184">
        <v>6480</v>
      </c>
      <c r="C35" s="164">
        <v>5614</v>
      </c>
      <c r="D35" s="170">
        <f>SUM(B35:C35)</f>
        <v>12094</v>
      </c>
      <c r="E35" s="184">
        <v>6486</v>
      </c>
      <c r="F35" s="164">
        <v>5618</v>
      </c>
      <c r="G35" s="170">
        <f>SUM(E35:F35)</f>
        <v>12104</v>
      </c>
      <c r="H35" s="103"/>
      <c r="I35" s="103"/>
    </row>
    <row r="36" spans="1:9" ht="12.75">
      <c r="A36" s="178" t="s">
        <v>24</v>
      </c>
      <c r="B36" s="254">
        <v>16895</v>
      </c>
      <c r="C36" s="254">
        <v>80222</v>
      </c>
      <c r="D36" s="170">
        <f>SUM(B36:C36)</f>
        <v>97117</v>
      </c>
      <c r="E36" s="254">
        <v>16895</v>
      </c>
      <c r="F36" s="254">
        <v>80222</v>
      </c>
      <c r="G36" s="170">
        <f>SUM(E36:F36)</f>
        <v>97117</v>
      </c>
      <c r="H36" s="103"/>
      <c r="I36" s="103"/>
    </row>
    <row r="37" spans="1:9" ht="12.75">
      <c r="A37" s="183"/>
      <c r="B37" s="177"/>
      <c r="C37" s="164"/>
      <c r="D37" s="170"/>
      <c r="E37" s="177"/>
      <c r="F37" s="164"/>
      <c r="G37" s="170"/>
      <c r="H37" s="103"/>
      <c r="I37" s="103"/>
    </row>
    <row r="38" spans="1:9" ht="12.75">
      <c r="A38" s="183" t="s">
        <v>26</v>
      </c>
      <c r="B38" s="164">
        <f>SUM(B39:B45)</f>
        <v>550</v>
      </c>
      <c r="C38" s="164">
        <f>SUM(C39:C45)</f>
        <v>5163</v>
      </c>
      <c r="D38" s="170">
        <f>SUM(B38:C38)</f>
        <v>5713</v>
      </c>
      <c r="E38" s="164">
        <f>SUM(E39:E45)</f>
        <v>550</v>
      </c>
      <c r="F38" s="164">
        <f>SUM(F39:F45)</f>
        <v>5163</v>
      </c>
      <c r="G38" s="170">
        <f>SUM(E38:F38)</f>
        <v>5713</v>
      </c>
      <c r="H38" s="103"/>
      <c r="I38" s="103"/>
    </row>
    <row r="39" spans="1:9" ht="12.75">
      <c r="A39" s="185" t="s">
        <v>272</v>
      </c>
      <c r="B39" s="523">
        <v>50</v>
      </c>
      <c r="C39" s="523">
        <v>130</v>
      </c>
      <c r="D39" s="186"/>
      <c r="E39" s="523">
        <v>50</v>
      </c>
      <c r="F39" s="523">
        <v>130</v>
      </c>
      <c r="G39" s="186"/>
      <c r="H39" s="103"/>
      <c r="I39" s="103"/>
    </row>
    <row r="40" spans="1:9" ht="14.25" customHeight="1">
      <c r="A40" s="187" t="s">
        <v>287</v>
      </c>
      <c r="B40" s="524"/>
      <c r="C40" s="524"/>
      <c r="D40" s="189"/>
      <c r="E40" s="524"/>
      <c r="F40" s="524"/>
      <c r="G40" s="189"/>
      <c r="H40" s="103"/>
      <c r="I40" s="103"/>
    </row>
    <row r="41" spans="1:9" ht="14.25" customHeight="1">
      <c r="A41" s="187" t="s">
        <v>273</v>
      </c>
      <c r="B41" s="280"/>
      <c r="C41" s="244">
        <v>1378</v>
      </c>
      <c r="D41" s="189"/>
      <c r="E41" s="280"/>
      <c r="F41" s="244">
        <v>1378</v>
      </c>
      <c r="G41" s="189"/>
      <c r="H41" s="103"/>
      <c r="I41" s="103"/>
    </row>
    <row r="42" spans="1:9" ht="14.25" customHeight="1">
      <c r="A42" s="187" t="s">
        <v>386</v>
      </c>
      <c r="B42" s="280"/>
      <c r="C42" s="244">
        <v>445</v>
      </c>
      <c r="D42" s="189"/>
      <c r="E42" s="280"/>
      <c r="F42" s="244">
        <v>445</v>
      </c>
      <c r="G42" s="189"/>
      <c r="H42" s="103"/>
      <c r="I42" s="103"/>
    </row>
    <row r="43" spans="1:9" ht="14.25" customHeight="1">
      <c r="A43" s="187" t="s">
        <v>274</v>
      </c>
      <c r="B43" s="280">
        <v>340</v>
      </c>
      <c r="C43" s="244"/>
      <c r="D43" s="189"/>
      <c r="E43" s="280">
        <v>340</v>
      </c>
      <c r="F43" s="244"/>
      <c r="G43" s="189"/>
      <c r="H43" s="103"/>
      <c r="I43" s="103"/>
    </row>
    <row r="44" spans="1:9" ht="14.25" customHeight="1">
      <c r="A44" s="187" t="s">
        <v>288</v>
      </c>
      <c r="B44" s="188"/>
      <c r="C44" s="244">
        <v>2000</v>
      </c>
      <c r="D44" s="189"/>
      <c r="E44" s="188"/>
      <c r="F44" s="244">
        <v>2000</v>
      </c>
      <c r="G44" s="189"/>
      <c r="H44" s="103"/>
      <c r="I44" s="103"/>
    </row>
    <row r="45" spans="1:9" ht="14.25" customHeight="1">
      <c r="A45" s="187" t="s">
        <v>216</v>
      </c>
      <c r="B45" s="281">
        <v>160</v>
      </c>
      <c r="C45" s="244">
        <v>1210</v>
      </c>
      <c r="D45" s="189"/>
      <c r="E45" s="281">
        <v>160</v>
      </c>
      <c r="F45" s="244">
        <v>1210</v>
      </c>
      <c r="G45" s="189"/>
      <c r="H45" s="103"/>
      <c r="I45" s="103"/>
    </row>
    <row r="46" spans="1:9" ht="12.75">
      <c r="A46" s="11"/>
      <c r="B46" s="16"/>
      <c r="C46" s="57"/>
      <c r="D46" s="58"/>
      <c r="E46" s="16"/>
      <c r="F46" s="57"/>
      <c r="G46" s="58"/>
      <c r="H46" s="103"/>
      <c r="I46" s="103"/>
    </row>
    <row r="47" spans="1:9" ht="12.75">
      <c r="A47" s="112" t="s">
        <v>29</v>
      </c>
      <c r="B47" s="16"/>
      <c r="C47" s="57"/>
      <c r="D47" s="69"/>
      <c r="E47" s="16"/>
      <c r="F47" s="57"/>
      <c r="G47" s="69"/>
      <c r="H47" s="103"/>
      <c r="I47" s="103"/>
    </row>
    <row r="48" spans="1:9" ht="12.75">
      <c r="A48" s="84" t="s">
        <v>21</v>
      </c>
      <c r="B48" s="28">
        <f aca="true" t="shared" si="4" ref="B48:G48">SUM(B49:B54)</f>
        <v>267715</v>
      </c>
      <c r="C48" s="28">
        <f t="shared" si="4"/>
        <v>100884</v>
      </c>
      <c r="D48" s="10">
        <f t="shared" si="4"/>
        <v>368599</v>
      </c>
      <c r="E48" s="28">
        <f t="shared" si="4"/>
        <v>267746</v>
      </c>
      <c r="F48" s="28">
        <f t="shared" si="4"/>
        <v>100884</v>
      </c>
      <c r="G48" s="10">
        <f t="shared" si="4"/>
        <v>368630</v>
      </c>
      <c r="H48" s="103"/>
      <c r="I48" s="103"/>
    </row>
    <row r="49" spans="1:11" ht="12.75">
      <c r="A49" s="178" t="s">
        <v>22</v>
      </c>
      <c r="B49" s="181">
        <v>179237</v>
      </c>
      <c r="C49" s="181">
        <v>62063</v>
      </c>
      <c r="D49" s="170">
        <f>SUM(B49:C49)</f>
        <v>241300</v>
      </c>
      <c r="E49" s="181">
        <v>179264</v>
      </c>
      <c r="F49" s="181">
        <v>62063</v>
      </c>
      <c r="G49" s="170">
        <f>SUM(E49:F49)</f>
        <v>241327</v>
      </c>
      <c r="H49" s="103"/>
      <c r="I49" s="103"/>
      <c r="K49" s="32"/>
    </row>
    <row r="50" spans="1:16" ht="12.75">
      <c r="A50" s="178" t="s">
        <v>23</v>
      </c>
      <c r="B50" s="181">
        <v>35125</v>
      </c>
      <c r="C50" s="164">
        <v>11197</v>
      </c>
      <c r="D50" s="170">
        <f>SUM(B50:C50)</f>
        <v>46322</v>
      </c>
      <c r="E50" s="181">
        <v>35129</v>
      </c>
      <c r="F50" s="164">
        <v>11197</v>
      </c>
      <c r="G50" s="170">
        <f>SUM(E50:F50)</f>
        <v>46326</v>
      </c>
      <c r="H50" s="103"/>
      <c r="I50" s="103"/>
      <c r="K50" s="32"/>
      <c r="L50" s="383"/>
      <c r="M50" s="384"/>
      <c r="N50" s="384"/>
      <c r="O50" s="384"/>
      <c r="P50" s="384"/>
    </row>
    <row r="51" spans="1:9" ht="12.75">
      <c r="A51" s="221" t="s">
        <v>24</v>
      </c>
      <c r="B51" s="148">
        <v>53353</v>
      </c>
      <c r="C51" s="164">
        <v>6689</v>
      </c>
      <c r="D51" s="170">
        <f>SUM(B51:C51)</f>
        <v>60042</v>
      </c>
      <c r="E51" s="148">
        <v>53353</v>
      </c>
      <c r="F51" s="164">
        <v>6689</v>
      </c>
      <c r="G51" s="170">
        <f>SUM(E51:F51)</f>
        <v>60042</v>
      </c>
      <c r="H51" s="103"/>
      <c r="I51" s="103"/>
    </row>
    <row r="52" spans="1:9" ht="12.75">
      <c r="A52" s="222" t="s">
        <v>172</v>
      </c>
      <c r="B52" s="164"/>
      <c r="C52" s="184">
        <v>11986</v>
      </c>
      <c r="D52" s="170">
        <f>SUM(B52:C52)</f>
        <v>11986</v>
      </c>
      <c r="E52" s="164"/>
      <c r="F52" s="184">
        <v>11986</v>
      </c>
      <c r="G52" s="170">
        <f>SUM(E52:F52)</f>
        <v>11986</v>
      </c>
      <c r="H52" s="103"/>
      <c r="I52" s="103"/>
    </row>
    <row r="53" spans="1:9" ht="12.75">
      <c r="A53" s="183"/>
      <c r="B53" s="181"/>
      <c r="C53" s="164"/>
      <c r="D53" s="170"/>
      <c r="E53" s="181"/>
      <c r="F53" s="164"/>
      <c r="G53" s="170"/>
      <c r="H53" s="103"/>
      <c r="I53" s="103"/>
    </row>
    <row r="54" spans="1:9" ht="12.75">
      <c r="A54" s="178" t="s">
        <v>26</v>
      </c>
      <c r="B54" s="190">
        <v>0</v>
      </c>
      <c r="C54" s="164">
        <f>SUM(C55:C60)</f>
        <v>8949</v>
      </c>
      <c r="D54" s="170">
        <f>SUM(B54:C54)</f>
        <v>8949</v>
      </c>
      <c r="E54" s="190">
        <v>0</v>
      </c>
      <c r="F54" s="164">
        <f>SUM(F55:F60)</f>
        <v>8949</v>
      </c>
      <c r="G54" s="170">
        <f>SUM(E54:F54)</f>
        <v>8949</v>
      </c>
      <c r="H54" s="103"/>
      <c r="I54" s="103"/>
    </row>
    <row r="55" spans="1:9" ht="14.25" customHeight="1">
      <c r="A55" s="183" t="s">
        <v>220</v>
      </c>
      <c r="B55" s="191"/>
      <c r="C55" s="181">
        <v>0</v>
      </c>
      <c r="D55" s="182"/>
      <c r="E55" s="191"/>
      <c r="F55" s="181">
        <v>0</v>
      </c>
      <c r="G55" s="182"/>
      <c r="H55" s="103"/>
      <c r="I55" s="103"/>
    </row>
    <row r="56" spans="1:9" ht="12.75">
      <c r="A56" s="183" t="s">
        <v>136</v>
      </c>
      <c r="B56" s="191"/>
      <c r="C56" s="181">
        <v>1759</v>
      </c>
      <c r="D56" s="182"/>
      <c r="E56" s="191"/>
      <c r="F56" s="181">
        <v>1759</v>
      </c>
      <c r="G56" s="182"/>
      <c r="H56" s="103"/>
      <c r="I56" s="103"/>
    </row>
    <row r="57" spans="1:9" ht="12.75">
      <c r="A57" s="183" t="s">
        <v>216</v>
      </c>
      <c r="B57" s="191"/>
      <c r="C57" s="356">
        <v>1126</v>
      </c>
      <c r="D57" s="182"/>
      <c r="E57" s="191"/>
      <c r="F57" s="356">
        <v>1126</v>
      </c>
      <c r="G57" s="182"/>
      <c r="H57" s="103"/>
      <c r="I57" s="103"/>
    </row>
    <row r="58" spans="1:9" ht="12.75">
      <c r="A58" s="183" t="s">
        <v>137</v>
      </c>
      <c r="B58" s="525"/>
      <c r="C58" s="523">
        <v>500</v>
      </c>
      <c r="D58" s="527"/>
      <c r="E58" s="525"/>
      <c r="F58" s="523">
        <v>500</v>
      </c>
      <c r="G58" s="527"/>
      <c r="H58" s="103"/>
      <c r="I58" s="103"/>
    </row>
    <row r="59" spans="1:9" ht="12.75">
      <c r="A59" s="176" t="s">
        <v>275</v>
      </c>
      <c r="B59" s="526"/>
      <c r="C59" s="524"/>
      <c r="D59" s="528"/>
      <c r="E59" s="526"/>
      <c r="F59" s="524"/>
      <c r="G59" s="528"/>
      <c r="H59" s="103"/>
      <c r="I59" s="103"/>
    </row>
    <row r="60" spans="1:9" ht="12.75">
      <c r="A60" s="178" t="s">
        <v>378</v>
      </c>
      <c r="B60" s="358"/>
      <c r="C60" s="181">
        <v>5564</v>
      </c>
      <c r="D60" s="63"/>
      <c r="E60" s="358"/>
      <c r="F60" s="181">
        <v>5564</v>
      </c>
      <c r="G60" s="63"/>
      <c r="H60" s="103"/>
      <c r="I60" s="103"/>
    </row>
    <row r="61" spans="1:9" ht="12.75">
      <c r="A61" s="178"/>
      <c r="B61" s="359"/>
      <c r="C61" s="360"/>
      <c r="D61" s="58"/>
      <c r="E61" s="359"/>
      <c r="F61" s="360"/>
      <c r="G61" s="58"/>
      <c r="H61" s="103"/>
      <c r="I61" s="103"/>
    </row>
    <row r="62" spans="1:9" ht="12.75">
      <c r="A62" s="347"/>
      <c r="B62" s="353"/>
      <c r="C62" s="354"/>
      <c r="D62" s="355"/>
      <c r="E62" s="353"/>
      <c r="F62" s="354"/>
      <c r="G62" s="355"/>
      <c r="H62" s="103"/>
      <c r="I62" s="103"/>
    </row>
    <row r="63" spans="1:10" ht="12.75">
      <c r="A63" s="19" t="s">
        <v>9</v>
      </c>
      <c r="B63" s="20">
        <f aca="true" t="shared" si="5" ref="B63:G63">SUM(B33,B48)</f>
        <v>327443</v>
      </c>
      <c r="C63" s="20">
        <f t="shared" si="5"/>
        <v>223321</v>
      </c>
      <c r="D63" s="21">
        <f t="shared" si="5"/>
        <v>550764</v>
      </c>
      <c r="E63" s="20">
        <f t="shared" si="5"/>
        <v>327518</v>
      </c>
      <c r="F63" s="20">
        <f t="shared" si="5"/>
        <v>223347</v>
      </c>
      <c r="G63" s="21">
        <f t="shared" si="5"/>
        <v>550865</v>
      </c>
      <c r="J63" s="103"/>
    </row>
    <row r="64" spans="1:10" ht="12.75">
      <c r="A64" s="70"/>
      <c r="B64" s="521"/>
      <c r="C64" s="521"/>
      <c r="D64" s="521"/>
      <c r="E64" s="521"/>
      <c r="F64" s="521"/>
      <c r="G64" s="521"/>
      <c r="J64" s="32"/>
    </row>
    <row r="65" spans="1:10" ht="12.75">
      <c r="A65" s="43" t="s">
        <v>32</v>
      </c>
      <c r="B65" s="2"/>
      <c r="C65" s="3"/>
      <c r="D65" s="131">
        <f>SUM(D27,D19)</f>
        <v>428874</v>
      </c>
      <c r="E65" s="2"/>
      <c r="F65" s="3"/>
      <c r="G65" s="131">
        <f>SUM(G27,G19)</f>
        <v>428975</v>
      </c>
      <c r="J65" s="103"/>
    </row>
    <row r="66" ht="12.75">
      <c r="A66" s="24"/>
    </row>
    <row r="67" spans="1:3" ht="24" customHeight="1">
      <c r="A67" s="141" t="s">
        <v>10</v>
      </c>
      <c r="B67" s="209" t="s">
        <v>182</v>
      </c>
      <c r="C67" s="209" t="s">
        <v>312</v>
      </c>
    </row>
    <row r="68" spans="1:3" ht="12.75">
      <c r="A68" s="142" t="s">
        <v>12</v>
      </c>
      <c r="B68" s="58">
        <v>26000</v>
      </c>
      <c r="C68" s="58">
        <v>26000</v>
      </c>
    </row>
    <row r="69" spans="1:3" ht="12.75">
      <c r="A69" s="71" t="s">
        <v>30</v>
      </c>
      <c r="B69" s="63">
        <v>5956</v>
      </c>
      <c r="C69" s="63">
        <v>5956</v>
      </c>
    </row>
    <row r="70" spans="1:3" ht="12.75">
      <c r="A70" s="72" t="s">
        <v>31</v>
      </c>
      <c r="B70" s="49">
        <v>7582</v>
      </c>
      <c r="C70" s="49">
        <v>7582</v>
      </c>
    </row>
    <row r="71" ht="12.75">
      <c r="A71" s="32"/>
    </row>
    <row r="72" ht="12.75">
      <c r="A72" s="37"/>
    </row>
    <row r="73" ht="12.75">
      <c r="A73" s="32"/>
    </row>
    <row r="74" ht="12.75">
      <c r="A74" s="32"/>
    </row>
    <row r="75" ht="12.75">
      <c r="A75" s="37"/>
    </row>
  </sheetData>
  <sheetProtection/>
  <mergeCells count="23">
    <mergeCell ref="E10:F10"/>
    <mergeCell ref="B7:D7"/>
    <mergeCell ref="B8:D8"/>
    <mergeCell ref="B39:B40"/>
    <mergeCell ref="D58:D59"/>
    <mergeCell ref="G58:G59"/>
    <mergeCell ref="C39:C40"/>
    <mergeCell ref="E64:G64"/>
    <mergeCell ref="B58:B59"/>
    <mergeCell ref="F39:F40"/>
    <mergeCell ref="C58:C59"/>
    <mergeCell ref="E58:E59"/>
    <mergeCell ref="E39:E40"/>
    <mergeCell ref="A1:G1"/>
    <mergeCell ref="A2:G2"/>
    <mergeCell ref="A4:G4"/>
    <mergeCell ref="E7:G8"/>
    <mergeCell ref="G9:G10"/>
    <mergeCell ref="B64:D64"/>
    <mergeCell ref="F5:G5"/>
    <mergeCell ref="D9:D10"/>
    <mergeCell ref="B10:C10"/>
    <mergeCell ref="F58:F59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7"/>
  <sheetViews>
    <sheetView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9.7109375" style="0" customWidth="1"/>
    <col min="4" max="4" width="10.28125" style="0" customWidth="1"/>
    <col min="7" max="7" width="10.421875" style="0" customWidth="1"/>
  </cols>
  <sheetData>
    <row r="1" spans="1:7" ht="26.25" customHeight="1">
      <c r="A1" s="457" t="s">
        <v>284</v>
      </c>
      <c r="B1" s="457"/>
      <c r="C1" s="457"/>
      <c r="D1" s="457"/>
      <c r="E1" s="457"/>
      <c r="F1" s="457"/>
      <c r="G1" s="457"/>
    </row>
    <row r="2" ht="12.75" customHeight="1">
      <c r="A2" s="380"/>
    </row>
    <row r="3" spans="1:7" ht="12.75">
      <c r="A3" s="519" t="s">
        <v>452</v>
      </c>
      <c r="B3" s="514"/>
      <c r="C3" s="514"/>
      <c r="D3" s="514"/>
      <c r="E3" s="514"/>
      <c r="F3" s="514"/>
      <c r="G3" s="514"/>
    </row>
    <row r="4" spans="6:7" ht="12.75">
      <c r="F4" s="514" t="s">
        <v>0</v>
      </c>
      <c r="G4" s="514"/>
    </row>
    <row r="5" ht="8.25" customHeight="1"/>
    <row r="6" spans="1:7" ht="19.5" customHeight="1">
      <c r="A6" s="515" t="s">
        <v>1</v>
      </c>
      <c r="B6" s="451" t="s">
        <v>312</v>
      </c>
      <c r="C6" s="452"/>
      <c r="D6" s="439"/>
      <c r="E6" s="451" t="s">
        <v>312</v>
      </c>
      <c r="F6" s="452"/>
      <c r="G6" s="439"/>
    </row>
    <row r="7" spans="1:7" ht="13.5" customHeight="1">
      <c r="A7" s="516"/>
      <c r="B7" s="453" t="s">
        <v>406</v>
      </c>
      <c r="C7" s="454"/>
      <c r="D7" s="455"/>
      <c r="E7" s="453"/>
      <c r="F7" s="454"/>
      <c r="G7" s="455"/>
    </row>
    <row r="8" spans="1:7" ht="24.75" customHeight="1">
      <c r="A8" s="517"/>
      <c r="B8" s="2" t="s">
        <v>2</v>
      </c>
      <c r="C8" s="3" t="s">
        <v>3</v>
      </c>
      <c r="D8" s="521" t="s">
        <v>4</v>
      </c>
      <c r="E8" s="2" t="s">
        <v>2</v>
      </c>
      <c r="F8" s="3" t="s">
        <v>3</v>
      </c>
      <c r="G8" s="521" t="s">
        <v>4</v>
      </c>
    </row>
    <row r="9" spans="1:7" ht="14.25" customHeight="1" thickBot="1">
      <c r="A9" s="518"/>
      <c r="B9" s="456" t="s">
        <v>5</v>
      </c>
      <c r="C9" s="456"/>
      <c r="D9" s="522"/>
      <c r="E9" s="456" t="s">
        <v>5</v>
      </c>
      <c r="F9" s="456"/>
      <c r="G9" s="522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13</v>
      </c>
      <c r="B11" s="9"/>
      <c r="C11" s="9"/>
      <c r="D11" s="10"/>
      <c r="E11" s="9"/>
      <c r="F11" s="9"/>
      <c r="G11" s="10"/>
    </row>
    <row r="12" spans="1:7" ht="12.75">
      <c r="A12" s="8" t="s">
        <v>14</v>
      </c>
      <c r="B12" s="78">
        <f aca="true" t="shared" si="0" ref="B12:G12">SUM(B13:B17)</f>
        <v>23500</v>
      </c>
      <c r="C12" s="78">
        <f t="shared" si="0"/>
        <v>19727</v>
      </c>
      <c r="D12" s="29">
        <f t="shared" si="0"/>
        <v>43227</v>
      </c>
      <c r="E12" s="78">
        <f t="shared" si="0"/>
        <v>23500</v>
      </c>
      <c r="F12" s="78">
        <f t="shared" si="0"/>
        <v>19727</v>
      </c>
      <c r="G12" s="29">
        <f t="shared" si="0"/>
        <v>43227</v>
      </c>
    </row>
    <row r="13" spans="1:9" ht="12.75">
      <c r="A13" s="176" t="s">
        <v>15</v>
      </c>
      <c r="B13" s="177"/>
      <c r="C13" s="164">
        <v>15400</v>
      </c>
      <c r="D13" s="170">
        <f>SUM(B13:C13)</f>
        <v>15400</v>
      </c>
      <c r="E13" s="177"/>
      <c r="F13" s="164">
        <v>15400</v>
      </c>
      <c r="G13" s="170">
        <f>SUM(E13:F13)</f>
        <v>15400</v>
      </c>
      <c r="H13" s="103"/>
      <c r="I13" s="103"/>
    </row>
    <row r="14" spans="1:9" ht="12.75">
      <c r="A14" s="176" t="s">
        <v>16</v>
      </c>
      <c r="B14" s="181">
        <v>18504</v>
      </c>
      <c r="C14" s="180">
        <v>125</v>
      </c>
      <c r="D14" s="170">
        <f>SUM(B14:C14)</f>
        <v>18629</v>
      </c>
      <c r="E14" s="181">
        <v>18504</v>
      </c>
      <c r="F14" s="180">
        <v>125</v>
      </c>
      <c r="G14" s="170">
        <f>SUM(E14:F14)</f>
        <v>18629</v>
      </c>
      <c r="H14" s="103"/>
      <c r="I14" s="103"/>
    </row>
    <row r="15" spans="1:9" ht="12.75">
      <c r="A15" s="178" t="s">
        <v>18</v>
      </c>
      <c r="B15" s="181">
        <v>4996</v>
      </c>
      <c r="C15" s="180">
        <v>4202</v>
      </c>
      <c r="D15" s="170">
        <f>SUM(B15:C15)</f>
        <v>9198</v>
      </c>
      <c r="E15" s="181">
        <v>4996</v>
      </c>
      <c r="F15" s="180">
        <v>4202</v>
      </c>
      <c r="G15" s="170">
        <f>SUM(E15:F15)</f>
        <v>9198</v>
      </c>
      <c r="H15" s="103"/>
      <c r="I15" s="103"/>
    </row>
    <row r="16" spans="1:9" ht="12.75">
      <c r="A16" s="178" t="s">
        <v>108</v>
      </c>
      <c r="B16" s="181"/>
      <c r="C16" s="180">
        <v>0</v>
      </c>
      <c r="D16" s="170">
        <f>SUM(B16:C16)</f>
        <v>0</v>
      </c>
      <c r="E16" s="181"/>
      <c r="F16" s="180">
        <v>0</v>
      </c>
      <c r="G16" s="170">
        <f>SUM(E16:F16)</f>
        <v>0</v>
      </c>
      <c r="H16" s="103"/>
      <c r="I16" s="103"/>
    </row>
    <row r="17" spans="1:9" ht="12.75">
      <c r="A17" s="178" t="s">
        <v>171</v>
      </c>
      <c r="B17" s="181"/>
      <c r="C17" s="180">
        <v>0</v>
      </c>
      <c r="D17" s="170">
        <f>SUM(B17:C17)</f>
        <v>0</v>
      </c>
      <c r="E17" s="181"/>
      <c r="F17" s="180">
        <v>0</v>
      </c>
      <c r="G17" s="170">
        <f>SUM(E17:F17)</f>
        <v>0</v>
      </c>
      <c r="H17" s="103"/>
      <c r="I17" s="103"/>
    </row>
    <row r="18" spans="1:9" ht="13.5" customHeight="1">
      <c r="A18" s="43" t="s">
        <v>19</v>
      </c>
      <c r="B18" s="16"/>
      <c r="C18" s="17"/>
      <c r="D18" s="14"/>
      <c r="E18" s="16"/>
      <c r="F18" s="17"/>
      <c r="G18" s="14"/>
      <c r="H18" s="103"/>
      <c r="I18" s="103"/>
    </row>
    <row r="19" spans="1:10" ht="12.75">
      <c r="A19" s="183" t="s">
        <v>20</v>
      </c>
      <c r="B19" s="181"/>
      <c r="C19" s="180"/>
      <c r="D19" s="170">
        <f>D48-SUM(D12,D20)</f>
        <v>378114</v>
      </c>
      <c r="E19" s="181"/>
      <c r="F19" s="180"/>
      <c r="G19" s="170">
        <f>G48-SUM(G12,G20)</f>
        <v>378136</v>
      </c>
      <c r="H19" s="103"/>
      <c r="I19" s="103"/>
      <c r="J19" s="103"/>
    </row>
    <row r="20" spans="1:9" ht="12.75">
      <c r="A20" s="183" t="s">
        <v>169</v>
      </c>
      <c r="B20" s="16"/>
      <c r="C20" s="180">
        <v>1444</v>
      </c>
      <c r="D20" s="170">
        <f>SUM(B20,C20)</f>
        <v>1444</v>
      </c>
      <c r="E20" s="16"/>
      <c r="F20" s="180">
        <v>1444</v>
      </c>
      <c r="G20" s="170">
        <f>SUM(E20,F20)</f>
        <v>1444</v>
      </c>
      <c r="H20" s="103"/>
      <c r="I20" s="103"/>
    </row>
    <row r="21" spans="1:9" ht="12.75">
      <c r="A21" s="15"/>
      <c r="B21" s="16"/>
      <c r="C21" s="17"/>
      <c r="D21" s="14"/>
      <c r="E21" s="16"/>
      <c r="F21" s="17"/>
      <c r="G21" s="14"/>
      <c r="H21" s="103"/>
      <c r="I21" s="103"/>
    </row>
    <row r="22" spans="1:10" ht="12.75">
      <c r="A22" s="19" t="s">
        <v>7</v>
      </c>
      <c r="B22" s="20">
        <f>SUM(B12,B19)</f>
        <v>23500</v>
      </c>
      <c r="C22" s="20">
        <f>SUM(C12,C19,C20)</f>
        <v>21171</v>
      </c>
      <c r="D22" s="21">
        <f>SUM(D12,D19,D20)</f>
        <v>422785</v>
      </c>
      <c r="E22" s="20">
        <f>SUM(E12,E19)</f>
        <v>23500</v>
      </c>
      <c r="F22" s="20">
        <f>SUM(F12,F19,F20)</f>
        <v>21171</v>
      </c>
      <c r="G22" s="21">
        <f>SUM(G12,G19,G20)</f>
        <v>422807</v>
      </c>
      <c r="H22" s="103"/>
      <c r="I22" s="103"/>
      <c r="J22" s="103"/>
    </row>
    <row r="23" spans="1:9" ht="8.25" customHeight="1">
      <c r="A23" s="22"/>
      <c r="B23" s="23"/>
      <c r="C23" s="24"/>
      <c r="D23" s="23"/>
      <c r="E23" s="23"/>
      <c r="F23" s="24"/>
      <c r="G23" s="23"/>
      <c r="H23" s="103"/>
      <c r="I23" s="103"/>
    </row>
    <row r="24" spans="1:9" ht="12.75">
      <c r="A24" s="25" t="s">
        <v>8</v>
      </c>
      <c r="B24" s="26"/>
      <c r="C24" s="27"/>
      <c r="D24" s="26"/>
      <c r="E24" s="26"/>
      <c r="F24" s="27"/>
      <c r="G24" s="26"/>
      <c r="H24" s="103"/>
      <c r="I24" s="103"/>
    </row>
    <row r="25" spans="1:12" ht="12.75">
      <c r="A25" s="8" t="s">
        <v>21</v>
      </c>
      <c r="B25" s="9">
        <f>SUM(B26:B31)</f>
        <v>145781</v>
      </c>
      <c r="C25" s="9">
        <f>SUM(C26:C31,C45)</f>
        <v>277004</v>
      </c>
      <c r="D25" s="68">
        <f>SUM(D26:D31,D45)</f>
        <v>422785</v>
      </c>
      <c r="E25" s="9">
        <f>SUM(E26:E31)</f>
        <v>145784</v>
      </c>
      <c r="F25" s="9">
        <f>SUM(F26:F31)</f>
        <v>268683</v>
      </c>
      <c r="G25" s="68">
        <f>SUM(G26:G31)</f>
        <v>414467</v>
      </c>
      <c r="H25" s="103"/>
      <c r="I25" s="103"/>
      <c r="K25" s="32"/>
      <c r="L25" s="32"/>
    </row>
    <row r="26" spans="1:12" ht="12.75">
      <c r="A26" s="178" t="s">
        <v>22</v>
      </c>
      <c r="B26" s="184">
        <v>65604</v>
      </c>
      <c r="C26" s="164">
        <v>145678</v>
      </c>
      <c r="D26" s="192">
        <f>SUM(B26:C26)</f>
        <v>211282</v>
      </c>
      <c r="E26" s="184">
        <v>65606</v>
      </c>
      <c r="F26" s="164">
        <v>145695</v>
      </c>
      <c r="G26" s="192">
        <f>SUM(E26:F26)</f>
        <v>211301</v>
      </c>
      <c r="H26" s="103"/>
      <c r="I26" s="103"/>
      <c r="K26" s="379"/>
      <c r="L26" s="32"/>
    </row>
    <row r="27" spans="1:12" ht="12.75">
      <c r="A27" s="178" t="s">
        <v>23</v>
      </c>
      <c r="B27" s="184">
        <v>14488</v>
      </c>
      <c r="C27" s="164">
        <v>27516</v>
      </c>
      <c r="D27" s="192">
        <f>SUM(B27:C27)</f>
        <v>42004</v>
      </c>
      <c r="E27" s="184">
        <v>14489</v>
      </c>
      <c r="F27" s="164">
        <v>27518</v>
      </c>
      <c r="G27" s="192">
        <f>SUM(E27:F27)</f>
        <v>42007</v>
      </c>
      <c r="H27" s="103"/>
      <c r="I27" s="103"/>
      <c r="L27" s="32"/>
    </row>
    <row r="28" spans="1:9" ht="12.75">
      <c r="A28" s="178" t="s">
        <v>24</v>
      </c>
      <c r="B28" s="254">
        <v>62682</v>
      </c>
      <c r="C28" s="148">
        <v>73286</v>
      </c>
      <c r="D28" s="192">
        <f>SUM(B28:C28)</f>
        <v>135968</v>
      </c>
      <c r="E28" s="254">
        <v>62682</v>
      </c>
      <c r="F28" s="148">
        <v>70946</v>
      </c>
      <c r="G28" s="192">
        <f>SUM(E28:F28)</f>
        <v>133628</v>
      </c>
      <c r="H28" s="103"/>
      <c r="I28" s="103"/>
    </row>
    <row r="29" spans="1:9" ht="12.75">
      <c r="A29" s="213" t="s">
        <v>172</v>
      </c>
      <c r="B29" s="254"/>
      <c r="C29" s="148">
        <v>1444</v>
      </c>
      <c r="D29" s="192">
        <f>SUM(B29:C29)</f>
        <v>1444</v>
      </c>
      <c r="E29" s="254"/>
      <c r="F29" s="148">
        <v>1444</v>
      </c>
      <c r="G29" s="192">
        <f>SUM(E29:F29)</f>
        <v>1444</v>
      </c>
      <c r="H29" s="103"/>
      <c r="I29" s="103"/>
    </row>
    <row r="30" spans="1:9" ht="12.75">
      <c r="A30" s="183"/>
      <c r="B30" s="184"/>
      <c r="C30" s="164"/>
      <c r="D30" s="192"/>
      <c r="E30" s="184"/>
      <c r="F30" s="164"/>
      <c r="G30" s="192"/>
      <c r="H30" s="103"/>
      <c r="I30" s="103"/>
    </row>
    <row r="31" spans="1:9" ht="12.75">
      <c r="A31" s="183" t="s">
        <v>26</v>
      </c>
      <c r="B31" s="193">
        <f aca="true" t="shared" si="1" ref="B31:G31">SUM(B33)</f>
        <v>3007</v>
      </c>
      <c r="C31" s="193">
        <f t="shared" si="1"/>
        <v>23080</v>
      </c>
      <c r="D31" s="170">
        <f t="shared" si="1"/>
        <v>26087</v>
      </c>
      <c r="E31" s="193">
        <f t="shared" si="1"/>
        <v>3007</v>
      </c>
      <c r="F31" s="193">
        <f t="shared" si="1"/>
        <v>23080</v>
      </c>
      <c r="G31" s="170">
        <f t="shared" si="1"/>
        <v>26087</v>
      </c>
      <c r="H31" s="103"/>
      <c r="I31" s="103"/>
    </row>
    <row r="32" spans="1:9" ht="12.75">
      <c r="A32" s="183"/>
      <c r="B32" s="181"/>
      <c r="C32" s="160"/>
      <c r="D32" s="182"/>
      <c r="E32" s="181"/>
      <c r="F32" s="160"/>
      <c r="G32" s="182"/>
      <c r="H32" s="103"/>
      <c r="I32" s="103"/>
    </row>
    <row r="33" spans="1:9" ht="12.75">
      <c r="A33" s="154" t="s">
        <v>141</v>
      </c>
      <c r="B33" s="194">
        <f>SUM(B34:B40)</f>
        <v>3007</v>
      </c>
      <c r="C33" s="194">
        <f>SUM(C34:C41)</f>
        <v>23080</v>
      </c>
      <c r="D33" s="157">
        <f>SUM(D34:D41)</f>
        <v>26087</v>
      </c>
      <c r="E33" s="194">
        <f>SUM(E34:E40)</f>
        <v>3007</v>
      </c>
      <c r="F33" s="194">
        <f>SUM(F34:F41)</f>
        <v>23080</v>
      </c>
      <c r="G33" s="157">
        <f>SUM(G34:G41)</f>
        <v>26087</v>
      </c>
      <c r="H33" s="103"/>
      <c r="I33" s="103"/>
    </row>
    <row r="34" spans="1:9" ht="12.75">
      <c r="A34" s="183" t="s">
        <v>132</v>
      </c>
      <c r="B34" s="181">
        <v>500</v>
      </c>
      <c r="C34" s="181">
        <v>1552</v>
      </c>
      <c r="D34" s="182">
        <f aca="true" t="shared" si="2" ref="D34:D40">SUM(B34:C34)</f>
        <v>2052</v>
      </c>
      <c r="E34" s="181">
        <v>500</v>
      </c>
      <c r="F34" s="181">
        <v>1552</v>
      </c>
      <c r="G34" s="182">
        <f aca="true" t="shared" si="3" ref="G34:G40">SUM(E34:F34)</f>
        <v>2052</v>
      </c>
      <c r="H34" s="103"/>
      <c r="I34" s="103"/>
    </row>
    <row r="35" spans="1:9" ht="12.75">
      <c r="A35" s="183" t="s">
        <v>267</v>
      </c>
      <c r="B35" s="181">
        <v>1787</v>
      </c>
      <c r="C35" s="181"/>
      <c r="D35" s="182">
        <f t="shared" si="2"/>
        <v>1787</v>
      </c>
      <c r="E35" s="181">
        <v>1787</v>
      </c>
      <c r="F35" s="181"/>
      <c r="G35" s="182">
        <f t="shared" si="3"/>
        <v>1787</v>
      </c>
      <c r="H35" s="103"/>
      <c r="I35" s="103"/>
    </row>
    <row r="36" spans="1:9" ht="12.75">
      <c r="A36" s="183" t="s">
        <v>268</v>
      </c>
      <c r="B36" s="181"/>
      <c r="C36" s="181">
        <v>317</v>
      </c>
      <c r="D36" s="182">
        <f t="shared" si="2"/>
        <v>317</v>
      </c>
      <c r="E36" s="181"/>
      <c r="F36" s="181">
        <v>317</v>
      </c>
      <c r="G36" s="182">
        <f t="shared" si="3"/>
        <v>317</v>
      </c>
      <c r="H36" s="103"/>
      <c r="I36" s="103"/>
    </row>
    <row r="37" spans="1:9" ht="12.75">
      <c r="A37" s="183" t="s">
        <v>269</v>
      </c>
      <c r="B37" s="181">
        <v>720</v>
      </c>
      <c r="C37" s="181"/>
      <c r="D37" s="182">
        <f t="shared" si="2"/>
        <v>720</v>
      </c>
      <c r="E37" s="181">
        <v>720</v>
      </c>
      <c r="F37" s="181"/>
      <c r="G37" s="182">
        <f t="shared" si="3"/>
        <v>720</v>
      </c>
      <c r="H37" s="103"/>
      <c r="I37" s="103"/>
    </row>
    <row r="38" spans="1:9" ht="12.75">
      <c r="A38" s="183" t="s">
        <v>270</v>
      </c>
      <c r="B38" s="181"/>
      <c r="C38" s="181">
        <v>19000</v>
      </c>
      <c r="D38" s="182">
        <f t="shared" si="2"/>
        <v>19000</v>
      </c>
      <c r="E38" s="181"/>
      <c r="F38" s="181">
        <v>19000</v>
      </c>
      <c r="G38" s="182">
        <f t="shared" si="3"/>
        <v>19000</v>
      </c>
      <c r="H38" s="103"/>
      <c r="I38" s="103"/>
    </row>
    <row r="39" spans="1:9" ht="12.75">
      <c r="A39" s="183" t="s">
        <v>271</v>
      </c>
      <c r="B39" s="181"/>
      <c r="C39" s="181">
        <v>1815</v>
      </c>
      <c r="D39" s="182">
        <f t="shared" si="2"/>
        <v>1815</v>
      </c>
      <c r="E39" s="181"/>
      <c r="F39" s="181">
        <v>1815</v>
      </c>
      <c r="G39" s="182">
        <f t="shared" si="3"/>
        <v>1815</v>
      </c>
      <c r="H39" s="103"/>
      <c r="I39" s="103"/>
    </row>
    <row r="40" spans="1:9" ht="14.25" customHeight="1">
      <c r="A40" s="183" t="s">
        <v>371</v>
      </c>
      <c r="B40" s="181"/>
      <c r="C40" s="181">
        <v>396</v>
      </c>
      <c r="D40" s="121">
        <f t="shared" si="2"/>
        <v>396</v>
      </c>
      <c r="E40" s="181"/>
      <c r="F40" s="181">
        <v>396</v>
      </c>
      <c r="G40" s="121">
        <f t="shared" si="3"/>
        <v>396</v>
      </c>
      <c r="H40" s="103"/>
      <c r="I40" s="103"/>
    </row>
    <row r="41" spans="1:9" ht="14.25" customHeight="1">
      <c r="A41" s="367" t="s">
        <v>393</v>
      </c>
      <c r="B41" s="529">
        <v>0</v>
      </c>
      <c r="C41" s="523">
        <v>0</v>
      </c>
      <c r="D41" s="527">
        <v>0</v>
      </c>
      <c r="E41" s="529">
        <v>0</v>
      </c>
      <c r="F41" s="523">
        <v>0</v>
      </c>
      <c r="G41" s="527">
        <v>0</v>
      </c>
      <c r="H41" s="103"/>
      <c r="I41" s="103"/>
    </row>
    <row r="42" spans="1:9" ht="13.5" customHeight="1">
      <c r="A42" s="368" t="s">
        <v>394</v>
      </c>
      <c r="B42" s="533"/>
      <c r="C42" s="531"/>
      <c r="D42" s="532"/>
      <c r="E42" s="533"/>
      <c r="F42" s="531"/>
      <c r="G42" s="532"/>
      <c r="H42" s="103"/>
      <c r="I42" s="103"/>
    </row>
    <row r="43" spans="1:9" ht="13.5" customHeight="1">
      <c r="A43" s="373"/>
      <c r="B43" s="376"/>
      <c r="C43" s="374"/>
      <c r="D43" s="375"/>
      <c r="E43" s="376"/>
      <c r="F43" s="374"/>
      <c r="G43" s="375"/>
      <c r="H43" s="103"/>
      <c r="I43" s="103"/>
    </row>
    <row r="44" spans="1:9" ht="13.5" customHeight="1">
      <c r="A44" s="347" t="s">
        <v>398</v>
      </c>
      <c r="B44" s="376"/>
      <c r="C44" s="374"/>
      <c r="D44" s="375"/>
      <c r="E44" s="376"/>
      <c r="F44" s="374"/>
      <c r="G44" s="375"/>
      <c r="H44" s="103"/>
      <c r="I44" s="103"/>
    </row>
    <row r="45" spans="1:9" ht="13.5" customHeight="1">
      <c r="A45" s="367" t="s">
        <v>393</v>
      </c>
      <c r="B45" s="529">
        <v>0</v>
      </c>
      <c r="C45" s="523">
        <v>6000</v>
      </c>
      <c r="D45" s="527">
        <f>SUM(B45:C45)</f>
        <v>6000</v>
      </c>
      <c r="E45" s="529">
        <v>0</v>
      </c>
      <c r="F45" s="523">
        <v>8340</v>
      </c>
      <c r="G45" s="527">
        <f>SUM(E45:F45)</f>
        <v>8340</v>
      </c>
      <c r="H45" s="103"/>
      <c r="I45" s="103"/>
    </row>
    <row r="46" spans="1:9" ht="13.5" customHeight="1">
      <c r="A46" s="368" t="s">
        <v>394</v>
      </c>
      <c r="B46" s="530"/>
      <c r="C46" s="531"/>
      <c r="D46" s="532"/>
      <c r="E46" s="530"/>
      <c r="F46" s="531"/>
      <c r="G46" s="532"/>
      <c r="H46" s="103"/>
      <c r="I46" s="103"/>
    </row>
    <row r="47" spans="1:9" ht="13.5" customHeight="1">
      <c r="A47" s="369"/>
      <c r="B47" s="372"/>
      <c r="C47" s="370"/>
      <c r="D47" s="371"/>
      <c r="E47" s="372"/>
      <c r="F47" s="370"/>
      <c r="G47" s="371"/>
      <c r="H47" s="103"/>
      <c r="I47" s="103"/>
    </row>
    <row r="48" spans="1:10" ht="12.75">
      <c r="A48" s="19" t="s">
        <v>9</v>
      </c>
      <c r="B48" s="45">
        <f>SUM(B26:B28,B31)</f>
        <v>145781</v>
      </c>
      <c r="C48" s="45">
        <f>SUM(C26:C29,C31,C45)</f>
        <v>277004</v>
      </c>
      <c r="D48" s="21">
        <f>SUM(D26:D28,D29,D31,D45)</f>
        <v>422785</v>
      </c>
      <c r="E48" s="45">
        <f>SUM(E26:E28,E31)</f>
        <v>145784</v>
      </c>
      <c r="F48" s="45">
        <f>SUM(F26:F29,F31,F45)</f>
        <v>277023</v>
      </c>
      <c r="G48" s="21">
        <f>SUM(G26:G28,G29,G31,G45)</f>
        <v>422807</v>
      </c>
      <c r="J48" s="103"/>
    </row>
    <row r="49" spans="1:7" ht="12.75">
      <c r="A49" s="32"/>
      <c r="B49" s="32"/>
      <c r="C49" s="24"/>
      <c r="D49" s="32"/>
      <c r="E49" s="32"/>
      <c r="F49" s="24"/>
      <c r="G49" s="32"/>
    </row>
    <row r="50" spans="1:10" ht="12.75">
      <c r="A50" s="33" t="s">
        <v>33</v>
      </c>
      <c r="B50" s="34"/>
      <c r="C50" s="75"/>
      <c r="D50" s="36">
        <f>D19</f>
        <v>378114</v>
      </c>
      <c r="E50" s="34"/>
      <c r="F50" s="75"/>
      <c r="G50" s="36">
        <f>G19</f>
        <v>378136</v>
      </c>
      <c r="J50" s="103"/>
    </row>
    <row r="51" ht="9.75" customHeight="1"/>
    <row r="52" spans="1:3" ht="39" customHeight="1">
      <c r="A52" s="136" t="s">
        <v>10</v>
      </c>
      <c r="B52" s="209" t="s">
        <v>182</v>
      </c>
      <c r="C52" s="209" t="s">
        <v>312</v>
      </c>
    </row>
    <row r="53" spans="1:3" ht="12.75">
      <c r="A53" s="77" t="s">
        <v>34</v>
      </c>
      <c r="B53" s="58">
        <v>2578</v>
      </c>
      <c r="C53" s="58">
        <v>2578</v>
      </c>
    </row>
    <row r="54" spans="1:3" ht="12" customHeight="1">
      <c r="A54" s="76" t="s">
        <v>35</v>
      </c>
      <c r="B54" s="118">
        <v>38100</v>
      </c>
      <c r="C54" s="118">
        <v>38100</v>
      </c>
    </row>
    <row r="56" ht="12.75">
      <c r="A56" s="37"/>
    </row>
    <row r="57" ht="12.75">
      <c r="A57" s="37"/>
    </row>
  </sheetData>
  <sheetProtection/>
  <mergeCells count="23">
    <mergeCell ref="G41:G42"/>
    <mergeCell ref="B7:D7"/>
    <mergeCell ref="B41:B42"/>
    <mergeCell ref="C41:C42"/>
    <mergeCell ref="D41:D42"/>
    <mergeCell ref="E41:E42"/>
    <mergeCell ref="F41:F42"/>
    <mergeCell ref="E6:G7"/>
    <mergeCell ref="G8:G9"/>
    <mergeCell ref="E9:F9"/>
    <mergeCell ref="A1:G1"/>
    <mergeCell ref="A3:G3"/>
    <mergeCell ref="A6:A9"/>
    <mergeCell ref="F4:G4"/>
    <mergeCell ref="D8:D9"/>
    <mergeCell ref="B9:C9"/>
    <mergeCell ref="B6:D6"/>
    <mergeCell ref="B45:B46"/>
    <mergeCell ref="C45:C46"/>
    <mergeCell ref="D45:D46"/>
    <mergeCell ref="E45:E46"/>
    <mergeCell ref="F45:F46"/>
    <mergeCell ref="G45:G46"/>
  </mergeCells>
  <printOptions/>
  <pageMargins left="0.31496062992125984" right="0.3937007874015748" top="0.6299212598425197" bottom="0.2755905511811024" header="0.31496062992125984" footer="0.1968503937007874"/>
  <pageSetup fitToHeight="1" fitToWidth="1" horizontalDpi="600" verticalDpi="600" orientation="portrait" paperSize="9" scale="90" r:id="rId1"/>
  <ignoredErrors>
    <ignoredError sqref="E22" formula="1"/>
    <ignoredError sqref="E33" formula="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2"/>
  <sheetViews>
    <sheetView zoomScaleSheetLayoutView="90"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9.7109375" style="0" customWidth="1"/>
    <col min="4" max="4" width="9.8515625" style="0" customWidth="1"/>
    <col min="7" max="7" width="9.8515625" style="0" customWidth="1"/>
  </cols>
  <sheetData>
    <row r="1" spans="1:7" ht="22.5" customHeight="1">
      <c r="A1" s="437" t="s">
        <v>285</v>
      </c>
      <c r="B1" s="437"/>
      <c r="C1" s="437"/>
      <c r="D1" s="437"/>
      <c r="E1" s="437"/>
      <c r="F1" s="437"/>
      <c r="G1" s="437"/>
    </row>
    <row r="3" ht="12.75">
      <c r="G3" s="1" t="s">
        <v>453</v>
      </c>
    </row>
    <row r="4" spans="6:7" ht="12.75">
      <c r="F4" s="514" t="s">
        <v>0</v>
      </c>
      <c r="G4" s="514"/>
    </row>
    <row r="6" spans="1:7" ht="17.25" customHeight="1">
      <c r="A6" s="515" t="s">
        <v>1</v>
      </c>
      <c r="B6" s="451" t="s">
        <v>312</v>
      </c>
      <c r="C6" s="452"/>
      <c r="D6" s="439"/>
      <c r="E6" s="451" t="s">
        <v>312</v>
      </c>
      <c r="F6" s="452"/>
      <c r="G6" s="439"/>
    </row>
    <row r="7" spans="1:7" ht="16.5" customHeight="1">
      <c r="A7" s="516"/>
      <c r="B7" s="453" t="s">
        <v>406</v>
      </c>
      <c r="C7" s="454"/>
      <c r="D7" s="455"/>
      <c r="E7" s="453"/>
      <c r="F7" s="454"/>
      <c r="G7" s="455"/>
    </row>
    <row r="8" spans="1:7" ht="24.75" customHeight="1">
      <c r="A8" s="517"/>
      <c r="B8" s="2" t="s">
        <v>2</v>
      </c>
      <c r="C8" s="3" t="s">
        <v>3</v>
      </c>
      <c r="D8" s="521" t="s">
        <v>4</v>
      </c>
      <c r="E8" s="2" t="s">
        <v>2</v>
      </c>
      <c r="F8" s="3" t="s">
        <v>3</v>
      </c>
      <c r="G8" s="521" t="s">
        <v>4</v>
      </c>
    </row>
    <row r="9" spans="1:7" ht="15" customHeight="1" thickBot="1">
      <c r="A9" s="518"/>
      <c r="B9" s="456" t="s">
        <v>5</v>
      </c>
      <c r="C9" s="456"/>
      <c r="D9" s="522"/>
      <c r="E9" s="456" t="s">
        <v>5</v>
      </c>
      <c r="F9" s="456"/>
      <c r="G9" s="522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13</v>
      </c>
      <c r="B11" s="9">
        <f>SUM(B12:B13)</f>
        <v>18608</v>
      </c>
      <c r="C11" s="9">
        <f>SUM(C12:C13)</f>
        <v>27570</v>
      </c>
      <c r="D11" s="10">
        <f>SUM(B11:C11)</f>
        <v>46178</v>
      </c>
      <c r="E11" s="9">
        <f>SUM(E12:E13)</f>
        <v>18608</v>
      </c>
      <c r="F11" s="9">
        <f>SUM(F12:F13)</f>
        <v>27570</v>
      </c>
      <c r="G11" s="10">
        <f>SUM(E11:F11)</f>
        <v>46178</v>
      </c>
    </row>
    <row r="12" spans="1:7" ht="15.75" customHeight="1">
      <c r="A12" s="47" t="s">
        <v>178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14</v>
      </c>
      <c r="B13" s="9">
        <f aca="true" t="shared" si="0" ref="B13:G13">SUM(B14:B18)</f>
        <v>18608</v>
      </c>
      <c r="C13" s="9">
        <f t="shared" si="0"/>
        <v>27570</v>
      </c>
      <c r="D13" s="10">
        <f t="shared" si="0"/>
        <v>46178</v>
      </c>
      <c r="E13" s="9">
        <f t="shared" si="0"/>
        <v>18608</v>
      </c>
      <c r="F13" s="9">
        <f t="shared" si="0"/>
        <v>27570</v>
      </c>
      <c r="G13" s="10">
        <f t="shared" si="0"/>
        <v>46178</v>
      </c>
    </row>
    <row r="14" spans="1:9" ht="12.75">
      <c r="A14" s="176" t="s">
        <v>15</v>
      </c>
      <c r="B14" s="184">
        <v>0</v>
      </c>
      <c r="C14" s="184">
        <v>21697</v>
      </c>
      <c r="D14" s="170">
        <f>SUM(B14:C14)</f>
        <v>21697</v>
      </c>
      <c r="E14" s="184">
        <v>0</v>
      </c>
      <c r="F14" s="184">
        <v>21697</v>
      </c>
      <c r="G14" s="170">
        <f>SUM(E14:F14)</f>
        <v>21697</v>
      </c>
      <c r="H14" s="103"/>
      <c r="I14" s="103"/>
    </row>
    <row r="15" spans="1:9" ht="12.75">
      <c r="A15" s="176" t="s">
        <v>16</v>
      </c>
      <c r="B15" s="184">
        <v>0</v>
      </c>
      <c r="C15" s="184">
        <v>12</v>
      </c>
      <c r="D15" s="170">
        <f>SUM(B15:C15)</f>
        <v>12</v>
      </c>
      <c r="E15" s="184">
        <v>0</v>
      </c>
      <c r="F15" s="184">
        <v>12</v>
      </c>
      <c r="G15" s="170">
        <f>SUM(E15:F15)</f>
        <v>12</v>
      </c>
      <c r="H15" s="103"/>
      <c r="I15" s="103"/>
    </row>
    <row r="16" spans="1:9" ht="12.75">
      <c r="A16" s="178" t="s">
        <v>17</v>
      </c>
      <c r="B16" s="177">
        <v>14652</v>
      </c>
      <c r="C16" s="164">
        <v>0</v>
      </c>
      <c r="D16" s="170">
        <f>SUM(B16:C16)</f>
        <v>14652</v>
      </c>
      <c r="E16" s="177">
        <v>14652</v>
      </c>
      <c r="F16" s="164">
        <v>0</v>
      </c>
      <c r="G16" s="170">
        <f>SUM(E16:F16)</f>
        <v>14652</v>
      </c>
      <c r="H16" s="103"/>
      <c r="I16" s="103"/>
    </row>
    <row r="17" spans="1:9" ht="12.75">
      <c r="A17" s="178" t="s">
        <v>18</v>
      </c>
      <c r="B17" s="177">
        <v>3956</v>
      </c>
      <c r="C17" s="164">
        <v>5861</v>
      </c>
      <c r="D17" s="170">
        <f>SUM(B17:C17)</f>
        <v>9817</v>
      </c>
      <c r="E17" s="177">
        <v>3956</v>
      </c>
      <c r="F17" s="164">
        <v>5861</v>
      </c>
      <c r="G17" s="170">
        <f>SUM(E17:F17)</f>
        <v>9817</v>
      </c>
      <c r="H17" s="103"/>
      <c r="I17" s="103"/>
    </row>
    <row r="18" spans="1:9" ht="12.75">
      <c r="A18" s="183" t="s">
        <v>108</v>
      </c>
      <c r="B18" s="181">
        <v>0</v>
      </c>
      <c r="C18" s="164">
        <v>0</v>
      </c>
      <c r="D18" s="170">
        <f>SUM(B18:C18)</f>
        <v>0</v>
      </c>
      <c r="E18" s="181">
        <v>0</v>
      </c>
      <c r="F18" s="164">
        <v>0</v>
      </c>
      <c r="G18" s="170">
        <f>SUM(E18:F18)</f>
        <v>0</v>
      </c>
      <c r="H18" s="103"/>
      <c r="I18" s="103"/>
    </row>
    <row r="19" spans="1:9" ht="12.75">
      <c r="A19" s="43" t="s">
        <v>19</v>
      </c>
      <c r="B19" s="16">
        <v>0</v>
      </c>
      <c r="C19" s="41"/>
      <c r="D19" s="42"/>
      <c r="E19" s="16">
        <v>0</v>
      </c>
      <c r="F19" s="41"/>
      <c r="G19" s="42"/>
      <c r="H19" s="103"/>
      <c r="I19" s="103"/>
    </row>
    <row r="20" spans="1:10" ht="12.75">
      <c r="A20" s="178" t="s">
        <v>20</v>
      </c>
      <c r="B20" s="195"/>
      <c r="C20" s="160"/>
      <c r="D20" s="170">
        <f>D40-SUM(D12,D14:D18,D21)</f>
        <v>447090</v>
      </c>
      <c r="E20" s="195"/>
      <c r="F20" s="160"/>
      <c r="G20" s="170">
        <f>G40-SUM(G12,G14:G18,G21)</f>
        <v>457633</v>
      </c>
      <c r="H20" s="103"/>
      <c r="I20" s="103"/>
      <c r="J20" s="103"/>
    </row>
    <row r="21" spans="1:9" ht="12.75">
      <c r="A21" s="183" t="s">
        <v>169</v>
      </c>
      <c r="B21" s="133"/>
      <c r="C21" s="164">
        <v>1313</v>
      </c>
      <c r="D21" s="170">
        <f>SUM(B21:C21)</f>
        <v>1313</v>
      </c>
      <c r="E21" s="133"/>
      <c r="F21" s="164">
        <v>1313</v>
      </c>
      <c r="G21" s="170">
        <f>SUM(E21:F21)</f>
        <v>1313</v>
      </c>
      <c r="H21" s="103"/>
      <c r="I21" s="103"/>
    </row>
    <row r="22" spans="1:9" ht="12.75">
      <c r="A22" s="61"/>
      <c r="B22" s="134"/>
      <c r="C22" s="132"/>
      <c r="D22" s="49"/>
      <c r="E22" s="134"/>
      <c r="F22" s="132"/>
      <c r="G22" s="49"/>
      <c r="H22" s="103"/>
      <c r="I22" s="103"/>
    </row>
    <row r="23" spans="1:10" ht="12.75">
      <c r="A23" s="19" t="s">
        <v>7</v>
      </c>
      <c r="B23" s="20">
        <f>SUM(B13)</f>
        <v>18608</v>
      </c>
      <c r="C23" s="20">
        <f>SUM(C13,C21)</f>
        <v>28883</v>
      </c>
      <c r="D23" s="21">
        <f>SUM(D12,D13,D20,D21)</f>
        <v>494581</v>
      </c>
      <c r="E23" s="20">
        <f>SUM(E13)</f>
        <v>18608</v>
      </c>
      <c r="F23" s="20">
        <f>SUM(F13,F21)</f>
        <v>28883</v>
      </c>
      <c r="G23" s="21">
        <f>SUM(G12,G13,G20,G21)</f>
        <v>505124</v>
      </c>
      <c r="H23" s="103"/>
      <c r="I23" s="103"/>
      <c r="J23" s="103"/>
    </row>
    <row r="24" spans="1:9" ht="12.75">
      <c r="A24" s="22"/>
      <c r="B24" s="23"/>
      <c r="C24" s="24"/>
      <c r="D24" s="24"/>
      <c r="E24" s="23"/>
      <c r="F24" s="24"/>
      <c r="G24" s="24"/>
      <c r="H24" s="103"/>
      <c r="I24" s="103"/>
    </row>
    <row r="25" spans="1:9" ht="12.75">
      <c r="A25" s="25" t="s">
        <v>8</v>
      </c>
      <c r="B25" s="26"/>
      <c r="C25" s="27"/>
      <c r="D25" s="27"/>
      <c r="E25" s="26"/>
      <c r="F25" s="27"/>
      <c r="G25" s="27"/>
      <c r="H25" s="103"/>
      <c r="I25" s="103"/>
    </row>
    <row r="26" spans="1:9" ht="12.75">
      <c r="A26" s="8" t="s">
        <v>21</v>
      </c>
      <c r="B26" s="9">
        <f aca="true" t="shared" si="1" ref="B26:G26">SUM(B27:B33)</f>
        <v>475256</v>
      </c>
      <c r="C26" s="9">
        <f t="shared" si="1"/>
        <v>19325</v>
      </c>
      <c r="D26" s="68">
        <f t="shared" si="1"/>
        <v>494581</v>
      </c>
      <c r="E26" s="9">
        <f t="shared" si="1"/>
        <v>485799</v>
      </c>
      <c r="F26" s="9">
        <f t="shared" si="1"/>
        <v>19325</v>
      </c>
      <c r="G26" s="68">
        <f t="shared" si="1"/>
        <v>505124</v>
      </c>
      <c r="H26" s="103"/>
      <c r="I26" s="103"/>
    </row>
    <row r="27" spans="1:9" ht="12.75">
      <c r="A27" s="178" t="s">
        <v>22</v>
      </c>
      <c r="B27" s="184">
        <v>301527</v>
      </c>
      <c r="C27" s="216"/>
      <c r="D27" s="170">
        <f>SUM(B27:C27)</f>
        <v>301527</v>
      </c>
      <c r="E27" s="184">
        <v>310655</v>
      </c>
      <c r="F27" s="216"/>
      <c r="G27" s="170">
        <f>SUM(E27:F27)</f>
        <v>310655</v>
      </c>
      <c r="H27" s="103"/>
      <c r="I27" s="103"/>
    </row>
    <row r="28" spans="1:9" ht="12.75">
      <c r="A28" s="178" t="s">
        <v>23</v>
      </c>
      <c r="B28" s="184">
        <v>62405</v>
      </c>
      <c r="C28" s="216"/>
      <c r="D28" s="170">
        <f>SUM(B28:C28)</f>
        <v>62405</v>
      </c>
      <c r="E28" s="184">
        <v>63820</v>
      </c>
      <c r="F28" s="216"/>
      <c r="G28" s="170">
        <f>SUM(E28:F28)</f>
        <v>63820</v>
      </c>
      <c r="H28" s="103"/>
      <c r="I28" s="103"/>
    </row>
    <row r="29" spans="1:9" ht="12.75">
      <c r="A29" s="178" t="s">
        <v>24</v>
      </c>
      <c r="B29" s="184">
        <v>98018</v>
      </c>
      <c r="C29" s="164">
        <v>18012</v>
      </c>
      <c r="D29" s="170">
        <f>SUM(B29:C29)</f>
        <v>116030</v>
      </c>
      <c r="E29" s="184">
        <v>98018</v>
      </c>
      <c r="F29" s="164">
        <v>18012</v>
      </c>
      <c r="G29" s="170">
        <f>SUM(E29:F29)</f>
        <v>116030</v>
      </c>
      <c r="H29" s="103"/>
      <c r="I29" s="103"/>
    </row>
    <row r="30" spans="1:9" ht="14.25" customHeight="1">
      <c r="A30" s="183" t="s">
        <v>25</v>
      </c>
      <c r="B30" s="270"/>
      <c r="C30" s="270"/>
      <c r="D30" s="170">
        <f>SUM(B30:C30)</f>
        <v>0</v>
      </c>
      <c r="E30" s="270"/>
      <c r="F30" s="270"/>
      <c r="G30" s="170">
        <f>SUM(E30:F30)</f>
        <v>0</v>
      </c>
      <c r="H30" s="103"/>
      <c r="I30" s="103"/>
    </row>
    <row r="31" spans="1:9" ht="15" customHeight="1">
      <c r="A31" s="183" t="s">
        <v>172</v>
      </c>
      <c r="B31" s="269"/>
      <c r="C31" s="352">
        <v>943</v>
      </c>
      <c r="D31" s="170">
        <f>SUM(B31:C31)</f>
        <v>943</v>
      </c>
      <c r="E31" s="269"/>
      <c r="F31" s="352">
        <v>943</v>
      </c>
      <c r="G31" s="170">
        <f>SUM(E31:F31)</f>
        <v>943</v>
      </c>
      <c r="H31" s="103"/>
      <c r="I31" s="103"/>
    </row>
    <row r="32" spans="1:9" ht="15" customHeight="1">
      <c r="A32" s="183"/>
      <c r="B32" s="269"/>
      <c r="C32" s="270"/>
      <c r="D32" s="351"/>
      <c r="E32" s="269"/>
      <c r="F32" s="270"/>
      <c r="G32" s="351"/>
      <c r="H32" s="103"/>
      <c r="I32" s="103"/>
    </row>
    <row r="33" spans="1:9" ht="12.75">
      <c r="A33" s="183" t="s">
        <v>26</v>
      </c>
      <c r="B33" s="164">
        <f>SUM(B34:B38)</f>
        <v>13306</v>
      </c>
      <c r="C33" s="164">
        <f>SUM(C34:C38)</f>
        <v>370</v>
      </c>
      <c r="D33" s="182">
        <f>SUM(B33:C33)</f>
        <v>13676</v>
      </c>
      <c r="E33" s="164">
        <f>SUM(E34:E38)</f>
        <v>13306</v>
      </c>
      <c r="F33" s="164">
        <f>SUM(F34:F38)</f>
        <v>370</v>
      </c>
      <c r="G33" s="182">
        <f>SUM(E33:F33)</f>
        <v>13676</v>
      </c>
      <c r="H33" s="103"/>
      <c r="I33" s="103"/>
    </row>
    <row r="34" spans="1:9" ht="12.75">
      <c r="A34" s="183" t="s">
        <v>248</v>
      </c>
      <c r="B34" s="164">
        <v>1000</v>
      </c>
      <c r="C34" s="216"/>
      <c r="D34" s="182"/>
      <c r="E34" s="164">
        <v>1000</v>
      </c>
      <c r="F34" s="216"/>
      <c r="G34" s="182"/>
      <c r="H34" s="103"/>
      <c r="I34" s="103"/>
    </row>
    <row r="35" spans="1:9" ht="12.75">
      <c r="A35" s="183" t="s">
        <v>250</v>
      </c>
      <c r="B35" s="164">
        <v>340</v>
      </c>
      <c r="C35" s="216"/>
      <c r="D35" s="182"/>
      <c r="E35" s="164">
        <v>340</v>
      </c>
      <c r="F35" s="216"/>
      <c r="G35" s="182"/>
      <c r="H35" s="103"/>
      <c r="I35" s="103"/>
    </row>
    <row r="36" spans="1:9" ht="12.75">
      <c r="A36" s="183" t="s">
        <v>251</v>
      </c>
      <c r="B36" s="164">
        <v>940</v>
      </c>
      <c r="C36" s="216"/>
      <c r="D36" s="182"/>
      <c r="E36" s="164">
        <v>940</v>
      </c>
      <c r="F36" s="216"/>
      <c r="G36" s="182"/>
      <c r="H36" s="103"/>
      <c r="I36" s="103"/>
    </row>
    <row r="37" spans="1:9" ht="12.75">
      <c r="A37" s="183" t="s">
        <v>249</v>
      </c>
      <c r="B37" s="164">
        <v>11026</v>
      </c>
      <c r="C37" s="216"/>
      <c r="D37" s="182"/>
      <c r="E37" s="164">
        <v>11026</v>
      </c>
      <c r="F37" s="216"/>
      <c r="G37" s="182"/>
      <c r="H37" s="103"/>
      <c r="I37" s="103"/>
    </row>
    <row r="38" spans="1:9" ht="12.75">
      <c r="A38" s="183" t="s">
        <v>377</v>
      </c>
      <c r="B38" s="164"/>
      <c r="C38" s="164">
        <v>370</v>
      </c>
      <c r="D38" s="182"/>
      <c r="E38" s="164"/>
      <c r="F38" s="164">
        <v>370</v>
      </c>
      <c r="G38" s="182"/>
      <c r="H38" s="103"/>
      <c r="I38" s="103"/>
    </row>
    <row r="39" spans="1:9" ht="12.75">
      <c r="A39" s="30"/>
      <c r="B39" s="31"/>
      <c r="C39" s="41"/>
      <c r="D39" s="14"/>
      <c r="E39" s="31"/>
      <c r="F39" s="41"/>
      <c r="G39" s="14"/>
      <c r="H39" s="103"/>
      <c r="I39" s="103"/>
    </row>
    <row r="40" spans="1:10" ht="12.75">
      <c r="A40" s="135" t="s">
        <v>9</v>
      </c>
      <c r="B40" s="20">
        <f aca="true" t="shared" si="2" ref="B40:G40">SUM(B26)</f>
        <v>475256</v>
      </c>
      <c r="C40" s="20">
        <f t="shared" si="2"/>
        <v>19325</v>
      </c>
      <c r="D40" s="21">
        <f t="shared" si="2"/>
        <v>494581</v>
      </c>
      <c r="E40" s="20">
        <f t="shared" si="2"/>
        <v>485799</v>
      </c>
      <c r="F40" s="20">
        <f t="shared" si="2"/>
        <v>19325</v>
      </c>
      <c r="G40" s="21">
        <f t="shared" si="2"/>
        <v>505124</v>
      </c>
      <c r="J40" s="103"/>
    </row>
    <row r="41" spans="1:7" ht="12.75">
      <c r="A41" s="32"/>
      <c r="B41" s="46"/>
      <c r="C41" s="24"/>
      <c r="D41" s="24"/>
      <c r="E41" s="46"/>
      <c r="F41" s="24"/>
      <c r="G41" s="24"/>
    </row>
    <row r="42" spans="1:7" ht="12.75">
      <c r="A42" s="32"/>
      <c r="B42" s="46"/>
      <c r="C42" s="27"/>
      <c r="D42" s="27"/>
      <c r="E42" s="46"/>
      <c r="F42" s="27"/>
      <c r="G42" s="27"/>
    </row>
    <row r="43" spans="1:10" ht="12.75">
      <c r="A43" s="33" t="s">
        <v>27</v>
      </c>
      <c r="B43" s="34"/>
      <c r="C43" s="35"/>
      <c r="D43" s="36">
        <f>SUM(D20)</f>
        <v>447090</v>
      </c>
      <c r="E43" s="34"/>
      <c r="F43" s="35"/>
      <c r="G43" s="36">
        <f>SUM(G20)</f>
        <v>457633</v>
      </c>
      <c r="J43" s="103"/>
    </row>
    <row r="45" spans="1:3" ht="24.75" customHeight="1">
      <c r="A45" s="138" t="s">
        <v>10</v>
      </c>
      <c r="B45" s="209" t="s">
        <v>182</v>
      </c>
      <c r="C45" s="209" t="s">
        <v>312</v>
      </c>
    </row>
    <row r="46" spans="1:3" ht="12.75">
      <c r="A46" s="140" t="s">
        <v>12</v>
      </c>
      <c r="B46" s="58">
        <v>80392</v>
      </c>
      <c r="C46" s="58">
        <v>80392</v>
      </c>
    </row>
    <row r="47" spans="1:3" ht="12.75">
      <c r="A47" s="139" t="s">
        <v>11</v>
      </c>
      <c r="B47" s="118">
        <v>10795</v>
      </c>
      <c r="C47" s="118">
        <v>10795</v>
      </c>
    </row>
    <row r="49" ht="12.75">
      <c r="A49" s="37"/>
    </row>
    <row r="50" ht="12.75">
      <c r="A50" s="32"/>
    </row>
    <row r="51" ht="12.75">
      <c r="A51" s="32"/>
    </row>
    <row r="52" ht="12.75">
      <c r="A52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fitToHeight="1" fitToWidth="1" horizontalDpi="600" verticalDpi="600" orientation="portrait" paperSize="9" scale="88" r:id="rId1"/>
  <ignoredErrors>
    <ignoredError sqref="E13" formulaRange="1"/>
    <ignoredError sqref="G1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J48"/>
  <sheetViews>
    <sheetView tabSelected="1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4.140625" style="0" customWidth="1"/>
    <col min="2" max="2" width="9.7109375" style="0" customWidth="1"/>
    <col min="3" max="3" width="10.421875" style="0" customWidth="1"/>
    <col min="4" max="4" width="10.57421875" style="0" customWidth="1"/>
    <col min="7" max="7" width="10.28125" style="0" customWidth="1"/>
  </cols>
  <sheetData>
    <row r="1" spans="1:7" ht="21" customHeight="1">
      <c r="A1" s="534" t="s">
        <v>101</v>
      </c>
      <c r="B1" s="534"/>
      <c r="C1" s="534"/>
      <c r="D1" s="534"/>
      <c r="E1" s="534"/>
      <c r="F1" s="534"/>
      <c r="G1" s="534"/>
    </row>
    <row r="2" spans="1:7" ht="21" customHeight="1">
      <c r="A2" s="534" t="s">
        <v>286</v>
      </c>
      <c r="B2" s="534"/>
      <c r="C2" s="534"/>
      <c r="D2" s="534"/>
      <c r="E2" s="534"/>
      <c r="F2" s="534"/>
      <c r="G2" s="534"/>
    </row>
    <row r="3" ht="21" customHeight="1">
      <c r="A3" s="50"/>
    </row>
    <row r="4" spans="1:7" ht="12.75">
      <c r="A4" s="519" t="s">
        <v>454</v>
      </c>
      <c r="B4" s="519"/>
      <c r="C4" s="519"/>
      <c r="D4" s="519"/>
      <c r="E4" s="519"/>
      <c r="F4" s="519"/>
      <c r="G4" s="519"/>
    </row>
    <row r="5" spans="2:7" ht="12.75">
      <c r="B5" s="87"/>
      <c r="F5" s="514" t="s">
        <v>0</v>
      </c>
      <c r="G5" s="514"/>
    </row>
    <row r="6" ht="9" customHeight="1"/>
    <row r="7" spans="1:7" ht="18.75" customHeight="1">
      <c r="A7" s="515" t="s">
        <v>1</v>
      </c>
      <c r="B7" s="451" t="s">
        <v>312</v>
      </c>
      <c r="C7" s="452"/>
      <c r="D7" s="439"/>
      <c r="E7" s="451" t="s">
        <v>312</v>
      </c>
      <c r="F7" s="452"/>
      <c r="G7" s="439"/>
    </row>
    <row r="8" spans="1:7" ht="17.25" customHeight="1">
      <c r="A8" s="516"/>
      <c r="B8" s="453" t="s">
        <v>406</v>
      </c>
      <c r="C8" s="454"/>
      <c r="D8" s="455"/>
      <c r="E8" s="453"/>
      <c r="F8" s="454"/>
      <c r="G8" s="455"/>
    </row>
    <row r="9" spans="1:7" ht="27" customHeight="1">
      <c r="A9" s="517"/>
      <c r="B9" s="2" t="s">
        <v>2</v>
      </c>
      <c r="C9" s="3" t="s">
        <v>3</v>
      </c>
      <c r="D9" s="521" t="s">
        <v>4</v>
      </c>
      <c r="E9" s="2" t="s">
        <v>2</v>
      </c>
      <c r="F9" s="3" t="s">
        <v>3</v>
      </c>
      <c r="G9" s="521" t="s">
        <v>4</v>
      </c>
    </row>
    <row r="10" spans="1:7" ht="13.5" customHeight="1" thickBot="1">
      <c r="A10" s="518"/>
      <c r="B10" s="456" t="s">
        <v>5</v>
      </c>
      <c r="C10" s="456"/>
      <c r="D10" s="522"/>
      <c r="E10" s="456" t="s">
        <v>5</v>
      </c>
      <c r="F10" s="456"/>
      <c r="G10" s="522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13</v>
      </c>
      <c r="B12" s="246">
        <f aca="true" t="shared" si="0" ref="B12:G12">SUM(B13,B14)</f>
        <v>0</v>
      </c>
      <c r="C12" s="246">
        <f t="shared" si="0"/>
        <v>3730</v>
      </c>
      <c r="D12" s="247">
        <f t="shared" si="0"/>
        <v>3730</v>
      </c>
      <c r="E12" s="246">
        <f t="shared" si="0"/>
        <v>0</v>
      </c>
      <c r="F12" s="246">
        <f t="shared" si="0"/>
        <v>3730</v>
      </c>
      <c r="G12" s="247">
        <f t="shared" si="0"/>
        <v>3730</v>
      </c>
    </row>
    <row r="13" spans="1:7" ht="14.25" customHeight="1">
      <c r="A13" s="47" t="s">
        <v>213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14</v>
      </c>
      <c r="B14" s="9">
        <f aca="true" t="shared" si="1" ref="B14:G14">SUM(B15:B16)</f>
        <v>0</v>
      </c>
      <c r="C14" s="9">
        <f t="shared" si="1"/>
        <v>3730</v>
      </c>
      <c r="D14" s="29">
        <f t="shared" si="1"/>
        <v>3730</v>
      </c>
      <c r="E14" s="9">
        <f t="shared" si="1"/>
        <v>0</v>
      </c>
      <c r="F14" s="9">
        <f t="shared" si="1"/>
        <v>3730</v>
      </c>
      <c r="G14" s="29">
        <f t="shared" si="1"/>
        <v>3730</v>
      </c>
    </row>
    <row r="15" spans="1:9" ht="14.25" customHeight="1">
      <c r="A15" s="176" t="s">
        <v>15</v>
      </c>
      <c r="B15" s="177"/>
      <c r="C15" s="164">
        <v>3250</v>
      </c>
      <c r="D15" s="170">
        <f>SUM(B15:C15)</f>
        <v>3250</v>
      </c>
      <c r="E15" s="177"/>
      <c r="F15" s="164">
        <v>3250</v>
      </c>
      <c r="G15" s="170">
        <f>SUM(E15:F15)</f>
        <v>3250</v>
      </c>
      <c r="I15" s="103"/>
    </row>
    <row r="16" spans="1:9" ht="15" customHeight="1">
      <c r="A16" s="178" t="s">
        <v>18</v>
      </c>
      <c r="B16" s="197"/>
      <c r="C16" s="180">
        <v>480</v>
      </c>
      <c r="D16" s="170">
        <f>SUM(B16:C16)</f>
        <v>480</v>
      </c>
      <c r="E16" s="197"/>
      <c r="F16" s="180">
        <v>480</v>
      </c>
      <c r="G16" s="170">
        <f>SUM(E16:F16)</f>
        <v>480</v>
      </c>
      <c r="I16" s="103"/>
    </row>
    <row r="17" spans="1:10" ht="12.75">
      <c r="A17" s="43" t="s">
        <v>19</v>
      </c>
      <c r="B17" s="16"/>
      <c r="C17" s="16"/>
      <c r="D17" s="29"/>
      <c r="E17" s="16"/>
      <c r="F17" s="16"/>
      <c r="G17" s="29"/>
      <c r="I17" s="103"/>
      <c r="J17" s="103"/>
    </row>
    <row r="18" spans="1:10" ht="12.75">
      <c r="A18" s="390" t="s">
        <v>20</v>
      </c>
      <c r="B18" s="181"/>
      <c r="C18" s="180"/>
      <c r="D18" s="182">
        <f>D39-SUM(D13,D15:D16,D19)</f>
        <v>114757</v>
      </c>
      <c r="E18" s="181"/>
      <c r="F18" s="180"/>
      <c r="G18" s="182">
        <f>G39-SUM(G13,G15:G16,G19)</f>
        <v>118058</v>
      </c>
      <c r="H18" s="103"/>
      <c r="I18" s="103"/>
      <c r="J18" s="103"/>
    </row>
    <row r="19" spans="1:9" ht="12.75">
      <c r="A19" s="183" t="s">
        <v>169</v>
      </c>
      <c r="B19" s="16"/>
      <c r="C19" s="180">
        <v>9297</v>
      </c>
      <c r="D19" s="182">
        <f>SUM(B19:C19)</f>
        <v>9297</v>
      </c>
      <c r="E19" s="16"/>
      <c r="F19" s="180">
        <v>9297</v>
      </c>
      <c r="G19" s="182">
        <f>SUM(E19:F19)</f>
        <v>9297</v>
      </c>
      <c r="I19" s="103"/>
    </row>
    <row r="20" spans="1:9" ht="12.75">
      <c r="A20" s="15"/>
      <c r="B20" s="245"/>
      <c r="C20" s="17"/>
      <c r="D20" s="18"/>
      <c r="E20" s="245"/>
      <c r="F20" s="17"/>
      <c r="G20" s="18"/>
      <c r="I20" s="103"/>
    </row>
    <row r="21" spans="1:10" ht="12.75">
      <c r="A21" s="19" t="s">
        <v>7</v>
      </c>
      <c r="B21" s="20">
        <f>SUM(B14,B18)</f>
        <v>0</v>
      </c>
      <c r="C21" s="20">
        <f>SUM(C13,C14,C19)</f>
        <v>13027</v>
      </c>
      <c r="D21" s="21">
        <f>SUM(D15:D19)</f>
        <v>127784</v>
      </c>
      <c r="E21" s="20">
        <f>SUM(E14,E18)</f>
        <v>0</v>
      </c>
      <c r="F21" s="20">
        <f>SUM(F13,F14,F19)</f>
        <v>13027</v>
      </c>
      <c r="G21" s="21">
        <f>SUM(G15:G19)</f>
        <v>131085</v>
      </c>
      <c r="J21" s="103"/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21</v>
      </c>
      <c r="B24" s="9">
        <f>SUM(B25:B30)</f>
        <v>102849</v>
      </c>
      <c r="C24" s="9">
        <f>SUM(C25:C28,C30)</f>
        <v>24935</v>
      </c>
      <c r="D24" s="68">
        <f>SUM(D25:D30)</f>
        <v>127784</v>
      </c>
      <c r="E24" s="9">
        <f>SUM(E25:E30)</f>
        <v>102854</v>
      </c>
      <c r="F24" s="9">
        <f>SUM(F25:F28,F30)</f>
        <v>28231</v>
      </c>
      <c r="G24" s="68">
        <f>SUM(G25:G30)</f>
        <v>131085</v>
      </c>
    </row>
    <row r="25" spans="1:9" ht="12.75">
      <c r="A25" s="178" t="s">
        <v>22</v>
      </c>
      <c r="B25" s="184">
        <v>44149</v>
      </c>
      <c r="C25" s="216"/>
      <c r="D25" s="170">
        <f>SUM(B25:C25)</f>
        <v>44149</v>
      </c>
      <c r="E25" s="184">
        <v>44153</v>
      </c>
      <c r="F25" s="216"/>
      <c r="G25" s="170">
        <f>SUM(E25:F25)</f>
        <v>44153</v>
      </c>
      <c r="H25" s="103"/>
      <c r="I25" s="103"/>
    </row>
    <row r="26" spans="1:9" ht="12.75">
      <c r="A26" s="178" t="s">
        <v>23</v>
      </c>
      <c r="B26" s="184">
        <v>7900</v>
      </c>
      <c r="C26" s="216"/>
      <c r="D26" s="170">
        <f>SUM(B26:C26)</f>
        <v>7900</v>
      </c>
      <c r="E26" s="184">
        <v>7901</v>
      </c>
      <c r="F26" s="216"/>
      <c r="G26" s="170">
        <f>SUM(E26:F26)</f>
        <v>7901</v>
      </c>
      <c r="H26" s="103"/>
      <c r="I26" s="103"/>
    </row>
    <row r="27" spans="1:9" ht="12.75">
      <c r="A27" s="178" t="s">
        <v>24</v>
      </c>
      <c r="B27" s="184">
        <v>48600</v>
      </c>
      <c r="C27" s="164">
        <v>74</v>
      </c>
      <c r="D27" s="170">
        <f>SUM(B27:C27)</f>
        <v>48674</v>
      </c>
      <c r="E27" s="184">
        <v>48600</v>
      </c>
      <c r="F27" s="164">
        <v>74</v>
      </c>
      <c r="G27" s="170">
        <f>SUM(E27:F27)</f>
        <v>48674</v>
      </c>
      <c r="H27" s="103"/>
      <c r="I27" s="103"/>
    </row>
    <row r="28" spans="1:9" ht="12.75">
      <c r="A28" s="183" t="s">
        <v>172</v>
      </c>
      <c r="B28" s="194"/>
      <c r="C28" s="181">
        <v>9175</v>
      </c>
      <c r="D28" s="170">
        <f>SUM(B28:C28)</f>
        <v>9175</v>
      </c>
      <c r="E28" s="194"/>
      <c r="F28" s="181">
        <v>9175</v>
      </c>
      <c r="G28" s="170">
        <f>SUM(E28:F28)</f>
        <v>9175</v>
      </c>
      <c r="H28" s="103"/>
      <c r="I28" s="103"/>
    </row>
    <row r="29" spans="1:9" ht="12.75">
      <c r="A29" s="183"/>
      <c r="B29" s="194"/>
      <c r="C29" s="194"/>
      <c r="D29" s="113"/>
      <c r="E29" s="194"/>
      <c r="F29" s="194"/>
      <c r="G29" s="113"/>
      <c r="H29" s="103"/>
      <c r="I29" s="103"/>
    </row>
    <row r="30" spans="1:9" ht="12.75">
      <c r="A30" s="183" t="s">
        <v>26</v>
      </c>
      <c r="B30" s="181">
        <f>SUM(B31:B38)</f>
        <v>2200</v>
      </c>
      <c r="C30" s="181">
        <f>SUM(C31:C36)</f>
        <v>15686</v>
      </c>
      <c r="D30" s="170">
        <f>SUM(B30:C30)</f>
        <v>17886</v>
      </c>
      <c r="E30" s="181">
        <f>SUM(E31:E38)</f>
        <v>2200</v>
      </c>
      <c r="F30" s="181">
        <f>SUM(F31:F37)</f>
        <v>18982</v>
      </c>
      <c r="G30" s="170">
        <f>SUM(E30:F30)</f>
        <v>21182</v>
      </c>
      <c r="H30" s="103"/>
      <c r="I30" s="103"/>
    </row>
    <row r="31" spans="1:9" ht="14.25" customHeight="1">
      <c r="A31" s="200" t="s">
        <v>142</v>
      </c>
      <c r="B31" s="180">
        <v>2200</v>
      </c>
      <c r="C31" s="181"/>
      <c r="D31" s="182"/>
      <c r="E31" s="180">
        <v>2200</v>
      </c>
      <c r="F31" s="181"/>
      <c r="G31" s="182"/>
      <c r="H31" s="103"/>
      <c r="I31" s="103"/>
    </row>
    <row r="32" spans="1:9" ht="14.25" customHeight="1">
      <c r="A32" s="200" t="s">
        <v>264</v>
      </c>
      <c r="B32" s="180"/>
      <c r="C32" s="181">
        <v>9778</v>
      </c>
      <c r="D32" s="182"/>
      <c r="E32" s="180"/>
      <c r="F32" s="181">
        <v>9778</v>
      </c>
      <c r="G32" s="182"/>
      <c r="H32" s="103"/>
      <c r="I32" s="103"/>
    </row>
    <row r="33" spans="1:9" ht="14.25" customHeight="1">
      <c r="A33" s="365" t="s">
        <v>396</v>
      </c>
      <c r="B33" s="523"/>
      <c r="C33" s="523">
        <v>2258</v>
      </c>
      <c r="D33" s="527"/>
      <c r="E33" s="529"/>
      <c r="F33" s="523">
        <v>2258</v>
      </c>
      <c r="G33" s="527"/>
      <c r="H33" s="103"/>
      <c r="I33" s="103"/>
    </row>
    <row r="34" spans="1:9" ht="14.25" customHeight="1">
      <c r="A34" s="366" t="s">
        <v>306</v>
      </c>
      <c r="B34" s="524"/>
      <c r="C34" s="524"/>
      <c r="D34" s="528"/>
      <c r="E34" s="530"/>
      <c r="F34" s="524"/>
      <c r="G34" s="528"/>
      <c r="H34" s="103"/>
      <c r="I34" s="103"/>
    </row>
    <row r="35" spans="1:9" ht="14.25" customHeight="1">
      <c r="A35" s="200" t="s">
        <v>265</v>
      </c>
      <c r="B35" s="180"/>
      <c r="C35" s="181">
        <v>2500</v>
      </c>
      <c r="D35" s="182"/>
      <c r="E35" s="180"/>
      <c r="F35" s="181">
        <v>2500</v>
      </c>
      <c r="G35" s="182"/>
      <c r="H35" s="103"/>
      <c r="I35" s="103"/>
    </row>
    <row r="36" spans="1:9" ht="14.25" customHeight="1">
      <c r="A36" s="200" t="s">
        <v>266</v>
      </c>
      <c r="B36" s="180"/>
      <c r="C36" s="181">
        <v>1150</v>
      </c>
      <c r="D36" s="182"/>
      <c r="E36" s="180"/>
      <c r="F36" s="181">
        <v>1150</v>
      </c>
      <c r="G36" s="182"/>
      <c r="H36" s="103"/>
      <c r="I36" s="103"/>
    </row>
    <row r="37" spans="1:9" ht="14.25" customHeight="1">
      <c r="A37" s="404" t="s">
        <v>421</v>
      </c>
      <c r="B37" s="180"/>
      <c r="C37" s="181">
        <v>0</v>
      </c>
      <c r="D37" s="182"/>
      <c r="E37" s="180"/>
      <c r="F37" s="181">
        <v>3296</v>
      </c>
      <c r="G37" s="182"/>
      <c r="H37" s="103"/>
      <c r="I37" s="103"/>
    </row>
    <row r="38" spans="1:9" ht="12.75">
      <c r="A38" s="74"/>
      <c r="B38" s="122"/>
      <c r="C38" s="17"/>
      <c r="D38" s="18"/>
      <c r="E38" s="122"/>
      <c r="F38" s="17"/>
      <c r="G38" s="18"/>
      <c r="H38" s="103"/>
      <c r="I38" s="103"/>
    </row>
    <row r="39" spans="1:10" ht="12.75">
      <c r="A39" s="19" t="s">
        <v>9</v>
      </c>
      <c r="B39" s="21">
        <f aca="true" t="shared" si="2" ref="B39:G39">SUM(B25:B30)</f>
        <v>102849</v>
      </c>
      <c r="C39" s="21">
        <f t="shared" si="2"/>
        <v>24935</v>
      </c>
      <c r="D39" s="21">
        <f t="shared" si="2"/>
        <v>127784</v>
      </c>
      <c r="E39" s="21">
        <f t="shared" si="2"/>
        <v>102854</v>
      </c>
      <c r="F39" s="21">
        <f t="shared" si="2"/>
        <v>28231</v>
      </c>
      <c r="G39" s="21">
        <f t="shared" si="2"/>
        <v>131085</v>
      </c>
      <c r="J39" s="103"/>
    </row>
    <row r="40" spans="1:7" ht="12.75">
      <c r="A40" s="32"/>
      <c r="B40" s="23"/>
      <c r="C40" s="23"/>
      <c r="D40" s="24"/>
      <c r="E40" s="23"/>
      <c r="F40" s="23"/>
      <c r="G40" s="24"/>
    </row>
    <row r="41" spans="1:10" ht="12.75">
      <c r="A41" s="33" t="s">
        <v>27</v>
      </c>
      <c r="B41" s="34"/>
      <c r="C41" s="35"/>
      <c r="D41" s="36">
        <f>SUM(D18)</f>
        <v>114757</v>
      </c>
      <c r="E41" s="34"/>
      <c r="F41" s="35"/>
      <c r="G41" s="36">
        <f>SUM(G18)</f>
        <v>118058</v>
      </c>
      <c r="J41" s="103"/>
    </row>
    <row r="43" spans="1:3" ht="23.25" customHeight="1">
      <c r="A43" s="136" t="s">
        <v>10</v>
      </c>
      <c r="B43" s="209" t="s">
        <v>182</v>
      </c>
      <c r="C43" s="209" t="s">
        <v>312</v>
      </c>
    </row>
    <row r="44" spans="1:3" ht="21" customHeight="1">
      <c r="A44" s="220" t="s">
        <v>11</v>
      </c>
      <c r="B44" s="165">
        <v>5500</v>
      </c>
      <c r="C44" s="165">
        <v>5500</v>
      </c>
    </row>
    <row r="46" ht="12.75">
      <c r="A46" s="37"/>
    </row>
    <row r="47" ht="12.75">
      <c r="A47" s="37"/>
    </row>
    <row r="48" ht="12.75">
      <c r="A48" s="38"/>
    </row>
  </sheetData>
  <sheetProtection/>
  <mergeCells count="18">
    <mergeCell ref="G9:G10"/>
    <mergeCell ref="E10:F10"/>
    <mergeCell ref="B33:B34"/>
    <mergeCell ref="C33:C34"/>
    <mergeCell ref="D33:D34"/>
    <mergeCell ref="E33:E34"/>
    <mergeCell ref="F33:F34"/>
    <mergeCell ref="G33:G34"/>
    <mergeCell ref="A2:G2"/>
    <mergeCell ref="A1:G1"/>
    <mergeCell ref="A4:G4"/>
    <mergeCell ref="A7:A10"/>
    <mergeCell ref="D9:D10"/>
    <mergeCell ref="B10:C10"/>
    <mergeCell ref="F5:G5"/>
    <mergeCell ref="B7:D7"/>
    <mergeCell ref="B8:D8"/>
    <mergeCell ref="E7:G8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0" r:id="rId1"/>
  <ignoredErrors>
    <ignoredError sqref="F24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SheetLayoutView="100" zoomScalePageLayoutView="0" workbookViewId="0" topLeftCell="A1">
      <selection activeCell="P24" sqref="P24"/>
    </sheetView>
  </sheetViews>
  <sheetFormatPr defaultColWidth="9.140625" defaultRowHeight="12.75"/>
  <cols>
    <col min="1" max="1" width="31.8515625" style="137" customWidth="1"/>
    <col min="2" max="2" width="11.00390625" style="137" customWidth="1"/>
    <col min="3" max="3" width="12.421875" style="137" customWidth="1"/>
    <col min="4" max="4" width="14.140625" style="137" customWidth="1"/>
    <col min="5" max="6" width="11.8515625" style="137" customWidth="1"/>
    <col min="7" max="8" width="11.28125" style="137" customWidth="1"/>
    <col min="9" max="9" width="12.00390625" style="137" customWidth="1"/>
    <col min="10" max="10" width="10.140625" style="137" customWidth="1"/>
    <col min="11" max="11" width="11.28125" style="137" customWidth="1"/>
    <col min="12" max="12" width="13.28125" style="137" customWidth="1"/>
    <col min="13" max="13" width="12.00390625" style="137" customWidth="1"/>
    <col min="14" max="14" width="13.28125" style="137" customWidth="1"/>
    <col min="15" max="15" width="11.421875" style="137" customWidth="1"/>
    <col min="16" max="16" width="10.140625" style="137" customWidth="1"/>
    <col min="17" max="17" width="9.140625" style="137" customWidth="1"/>
    <col min="18" max="18" width="10.28125" style="137" bestFit="1" customWidth="1"/>
    <col min="19" max="16384" width="9.140625" style="137" customWidth="1"/>
  </cols>
  <sheetData>
    <row r="1" spans="1:16" ht="15.75">
      <c r="A1" s="410" t="s">
        <v>313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5">
      <c r="A2" s="409" t="s">
        <v>435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15" ht="1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6" ht="12.75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2" t="s">
        <v>0</v>
      </c>
      <c r="L4" s="412"/>
      <c r="M4" s="412"/>
      <c r="N4" s="412"/>
      <c r="O4" s="412"/>
      <c r="P4" s="412"/>
    </row>
    <row r="5" spans="1:17" ht="24.75" customHeight="1">
      <c r="A5" s="289"/>
      <c r="B5" s="413" t="s">
        <v>314</v>
      </c>
      <c r="C5" s="413"/>
      <c r="D5" s="413" t="s">
        <v>315</v>
      </c>
      <c r="E5" s="413" t="s">
        <v>316</v>
      </c>
      <c r="F5" s="413" t="s">
        <v>353</v>
      </c>
      <c r="G5" s="413" t="s">
        <v>317</v>
      </c>
      <c r="H5" s="413" t="s">
        <v>318</v>
      </c>
      <c r="I5" s="413" t="s">
        <v>319</v>
      </c>
      <c r="J5" s="415" t="s">
        <v>299</v>
      </c>
      <c r="K5" s="415" t="s">
        <v>305</v>
      </c>
      <c r="L5" s="413" t="s">
        <v>300</v>
      </c>
      <c r="M5" s="413" t="s">
        <v>320</v>
      </c>
      <c r="N5" s="413" t="s">
        <v>352</v>
      </c>
      <c r="O5" s="413" t="s">
        <v>321</v>
      </c>
      <c r="P5" s="413" t="s">
        <v>322</v>
      </c>
      <c r="Q5" s="413" t="s">
        <v>374</v>
      </c>
    </row>
    <row r="6" spans="1:17" ht="39" customHeight="1" thickBot="1">
      <c r="A6" s="290"/>
      <c r="B6" s="291" t="s">
        <v>323</v>
      </c>
      <c r="C6" s="291" t="s">
        <v>324</v>
      </c>
      <c r="D6" s="414"/>
      <c r="E6" s="414"/>
      <c r="F6" s="414"/>
      <c r="G6" s="414"/>
      <c r="H6" s="414"/>
      <c r="I6" s="414"/>
      <c r="J6" s="416"/>
      <c r="K6" s="417"/>
      <c r="L6" s="418"/>
      <c r="M6" s="414"/>
      <c r="N6" s="414"/>
      <c r="O6" s="414"/>
      <c r="P6" s="414"/>
      <c r="Q6" s="414"/>
    </row>
    <row r="7" spans="1:19" ht="17.25" customHeight="1" thickTop="1">
      <c r="A7" s="292" t="s">
        <v>406</v>
      </c>
      <c r="B7" s="293">
        <v>115071</v>
      </c>
      <c r="C7" s="293">
        <v>160917</v>
      </c>
      <c r="D7" s="294">
        <v>470180</v>
      </c>
      <c r="E7" s="294">
        <v>23961</v>
      </c>
      <c r="F7" s="294">
        <v>18451</v>
      </c>
      <c r="G7" s="294">
        <v>172186</v>
      </c>
      <c r="H7" s="294">
        <v>0</v>
      </c>
      <c r="I7" s="294">
        <v>1140915</v>
      </c>
      <c r="J7" s="294">
        <v>1471300</v>
      </c>
      <c r="K7" s="295">
        <v>5000</v>
      </c>
      <c r="L7" s="295">
        <v>52807</v>
      </c>
      <c r="M7" s="294">
        <v>3630788</v>
      </c>
      <c r="N7" s="294">
        <v>3309092</v>
      </c>
      <c r="O7" s="294">
        <v>1866240</v>
      </c>
      <c r="P7" s="294">
        <v>170000</v>
      </c>
      <c r="Q7" s="294">
        <v>1617687</v>
      </c>
      <c r="R7" s="282"/>
      <c r="S7" s="282"/>
    </row>
    <row r="8" spans="1:17" ht="17.25" customHeight="1">
      <c r="A8" s="296" t="s">
        <v>354</v>
      </c>
      <c r="B8" s="297"/>
      <c r="C8" s="339"/>
      <c r="D8" s="388">
        <v>138</v>
      </c>
      <c r="E8" s="298"/>
      <c r="F8" s="298"/>
      <c r="G8" s="298"/>
      <c r="H8" s="298"/>
      <c r="I8" s="298"/>
      <c r="J8" s="298"/>
      <c r="K8" s="299"/>
      <c r="L8" s="299"/>
      <c r="M8" s="294">
        <f>SUM(B8:L8)</f>
        <v>138</v>
      </c>
      <c r="N8" s="298"/>
      <c r="O8" s="298"/>
      <c r="P8" s="298"/>
      <c r="Q8" s="298"/>
    </row>
    <row r="9" spans="1:17" ht="16.5" customHeight="1">
      <c r="A9" s="296" t="s">
        <v>355</v>
      </c>
      <c r="B9" s="297"/>
      <c r="C9" s="339"/>
      <c r="D9" s="297">
        <v>2644</v>
      </c>
      <c r="E9" s="298"/>
      <c r="F9" s="298"/>
      <c r="G9" s="298"/>
      <c r="H9" s="298"/>
      <c r="I9" s="298"/>
      <c r="J9" s="298"/>
      <c r="K9" s="299"/>
      <c r="L9" s="299"/>
      <c r="M9" s="294">
        <f>SUM(B9:L9)</f>
        <v>2644</v>
      </c>
      <c r="N9" s="298"/>
      <c r="O9" s="298"/>
      <c r="P9" s="298"/>
      <c r="Q9" s="298"/>
    </row>
    <row r="10" spans="1:17" ht="19.5" customHeight="1">
      <c r="A10" s="296" t="s">
        <v>356</v>
      </c>
      <c r="B10" s="297"/>
      <c r="C10" s="339"/>
      <c r="D10" s="297">
        <v>252</v>
      </c>
      <c r="E10" s="298"/>
      <c r="F10" s="298"/>
      <c r="G10" s="298"/>
      <c r="H10" s="298"/>
      <c r="I10" s="298"/>
      <c r="J10" s="298"/>
      <c r="K10" s="299"/>
      <c r="L10" s="299"/>
      <c r="M10" s="294">
        <f>SUM(B10:L10)</f>
        <v>252</v>
      </c>
      <c r="N10" s="298"/>
      <c r="O10" s="298"/>
      <c r="P10" s="298"/>
      <c r="Q10" s="298"/>
    </row>
    <row r="11" spans="1:17" ht="29.25" customHeight="1">
      <c r="A11" s="342" t="s">
        <v>431</v>
      </c>
      <c r="B11" s="297"/>
      <c r="C11" s="393"/>
      <c r="D11" s="297">
        <v>37309</v>
      </c>
      <c r="E11" s="298"/>
      <c r="F11" s="298"/>
      <c r="G11" s="298"/>
      <c r="H11" s="298"/>
      <c r="I11" s="298"/>
      <c r="J11" s="298"/>
      <c r="K11" s="299"/>
      <c r="L11" s="299"/>
      <c r="M11" s="294">
        <f>SUM(B11:L11)</f>
        <v>37309</v>
      </c>
      <c r="N11" s="298"/>
      <c r="O11" s="298"/>
      <c r="P11" s="298"/>
      <c r="Q11" s="298"/>
    </row>
    <row r="12" spans="1:17" ht="16.5" customHeight="1">
      <c r="A12" s="296" t="s">
        <v>376</v>
      </c>
      <c r="B12" s="297"/>
      <c r="C12" s="297"/>
      <c r="D12" s="298"/>
      <c r="E12" s="298"/>
      <c r="F12" s="298"/>
      <c r="G12" s="298"/>
      <c r="H12" s="298"/>
      <c r="I12" s="298"/>
      <c r="J12" s="298"/>
      <c r="K12" s="299"/>
      <c r="L12" s="299"/>
      <c r="M12" s="294">
        <f>SUM(B12:L12)</f>
        <v>0</v>
      </c>
      <c r="N12" s="298"/>
      <c r="O12" s="298"/>
      <c r="P12" s="298"/>
      <c r="Q12" s="389">
        <v>13967</v>
      </c>
    </row>
    <row r="13" spans="1:17" ht="12.75">
      <c r="A13" s="300" t="s">
        <v>41</v>
      </c>
      <c r="B13" s="301">
        <f aca="true" t="shared" si="0" ref="B13:Q13">SUM(B7:B12)</f>
        <v>115071</v>
      </c>
      <c r="C13" s="301">
        <f t="shared" si="0"/>
        <v>160917</v>
      </c>
      <c r="D13" s="301">
        <f t="shared" si="0"/>
        <v>510523</v>
      </c>
      <c r="E13" s="301">
        <f t="shared" si="0"/>
        <v>23961</v>
      </c>
      <c r="F13" s="301">
        <f t="shared" si="0"/>
        <v>18451</v>
      </c>
      <c r="G13" s="301">
        <f t="shared" si="0"/>
        <v>172186</v>
      </c>
      <c r="H13" s="301">
        <f t="shared" si="0"/>
        <v>0</v>
      </c>
      <c r="I13" s="301">
        <f t="shared" si="0"/>
        <v>1140915</v>
      </c>
      <c r="J13" s="301">
        <f t="shared" si="0"/>
        <v>1471300</v>
      </c>
      <c r="K13" s="301">
        <f t="shared" si="0"/>
        <v>5000</v>
      </c>
      <c r="L13" s="301">
        <f t="shared" si="0"/>
        <v>52807</v>
      </c>
      <c r="M13" s="301">
        <f t="shared" si="0"/>
        <v>3671131</v>
      </c>
      <c r="N13" s="301">
        <f t="shared" si="0"/>
        <v>3309092</v>
      </c>
      <c r="O13" s="301">
        <f t="shared" si="0"/>
        <v>1866240</v>
      </c>
      <c r="P13" s="301">
        <f t="shared" si="0"/>
        <v>170000</v>
      </c>
      <c r="Q13" s="301">
        <f t="shared" si="0"/>
        <v>1631654</v>
      </c>
    </row>
    <row r="14" ht="12.75">
      <c r="M14" s="282">
        <f>SUM(M13:Q13)</f>
        <v>10648117</v>
      </c>
    </row>
    <row r="15" spans="4:13" ht="12.75">
      <c r="D15" s="282"/>
      <c r="K15" s="282"/>
      <c r="M15" s="282"/>
    </row>
    <row r="16" spans="3:13" ht="12.75">
      <c r="C16" s="215"/>
      <c r="M16" s="282"/>
    </row>
    <row r="17" spans="9:13" ht="12.75">
      <c r="I17" s="282"/>
      <c r="M17" s="282"/>
    </row>
    <row r="18" spans="4:13" ht="12.75">
      <c r="D18" s="282"/>
      <c r="M18" s="282"/>
    </row>
    <row r="19" spans="8:9" ht="12.75">
      <c r="H19" s="282"/>
      <c r="I19" s="282"/>
    </row>
    <row r="25" ht="12.75">
      <c r="I25" s="282"/>
    </row>
    <row r="28" ht="12.75">
      <c r="B28" s="382"/>
    </row>
  </sheetData>
  <sheetProtection/>
  <mergeCells count="19">
    <mergeCell ref="Q5:Q6"/>
    <mergeCell ref="P5:P6"/>
    <mergeCell ref="A2:P2"/>
    <mergeCell ref="I5:I6"/>
    <mergeCell ref="J5:J6"/>
    <mergeCell ref="K5:K6"/>
    <mergeCell ref="L5:L6"/>
    <mergeCell ref="M5:M6"/>
    <mergeCell ref="N5:N6"/>
    <mergeCell ref="A1:P1"/>
    <mergeCell ref="A4:J4"/>
    <mergeCell ref="K4:P4"/>
    <mergeCell ref="B5:C5"/>
    <mergeCell ref="D5:D6"/>
    <mergeCell ref="E5:E6"/>
    <mergeCell ref="F5:F6"/>
    <mergeCell ref="G5:G6"/>
    <mergeCell ref="H5:H6"/>
    <mergeCell ref="O5:O6"/>
  </mergeCells>
  <printOptions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28.140625" style="137" customWidth="1"/>
    <col min="2" max="2" width="11.7109375" style="137" customWidth="1"/>
    <col min="3" max="3" width="11.140625" style="137" customWidth="1"/>
    <col min="4" max="5" width="10.28125" style="137" customWidth="1"/>
    <col min="6" max="6" width="9.140625" style="137" customWidth="1"/>
    <col min="7" max="7" width="9.8515625" style="137" customWidth="1"/>
    <col min="8" max="16384" width="9.140625" style="137" customWidth="1"/>
  </cols>
  <sheetData>
    <row r="1" spans="1:7" ht="15">
      <c r="A1" s="409" t="s">
        <v>351</v>
      </c>
      <c r="B1" s="409"/>
      <c r="C1" s="409"/>
      <c r="D1" s="409"/>
      <c r="E1" s="409"/>
      <c r="F1" s="409"/>
      <c r="G1" s="409"/>
    </row>
    <row r="2" spans="1:7" ht="8.25" customHeight="1">
      <c r="A2" s="288"/>
      <c r="B2" s="288"/>
      <c r="C2" s="288"/>
      <c r="D2" s="288"/>
      <c r="E2" s="288"/>
      <c r="F2" s="288"/>
      <c r="G2" s="288"/>
    </row>
    <row r="3" spans="1:7" ht="12.75">
      <c r="A3" s="316"/>
      <c r="B3" s="316"/>
      <c r="C3" s="316"/>
      <c r="D3" s="316"/>
      <c r="E3" s="316"/>
      <c r="F3" s="419" t="s">
        <v>0</v>
      </c>
      <c r="G3" s="419"/>
    </row>
    <row r="4" spans="1:7" ht="36.75" thickBot="1">
      <c r="A4" s="317" t="s">
        <v>337</v>
      </c>
      <c r="B4" s="317" t="s">
        <v>298</v>
      </c>
      <c r="C4" s="317" t="s">
        <v>338</v>
      </c>
      <c r="D4" s="317" t="s">
        <v>339</v>
      </c>
      <c r="E4" s="317" t="s">
        <v>340</v>
      </c>
      <c r="F4" s="317" t="s">
        <v>341</v>
      </c>
      <c r="G4" s="317" t="s">
        <v>342</v>
      </c>
    </row>
    <row r="5" spans="1:7" ht="13.5" thickTop="1">
      <c r="A5" s="318"/>
      <c r="B5" s="318"/>
      <c r="C5" s="318"/>
      <c r="D5" s="318"/>
      <c r="E5" s="318"/>
      <c r="F5" s="318"/>
      <c r="G5" s="318"/>
    </row>
    <row r="6" spans="1:7" ht="12.75">
      <c r="A6" s="319" t="s">
        <v>28</v>
      </c>
      <c r="B6" s="320"/>
      <c r="C6" s="320"/>
      <c r="D6" s="320"/>
      <c r="E6" s="320"/>
      <c r="F6" s="320"/>
      <c r="G6" s="320"/>
    </row>
    <row r="7" spans="1:7" ht="17.25" customHeight="1">
      <c r="A7" s="292" t="s">
        <v>406</v>
      </c>
      <c r="B7" s="321">
        <f>SUM(C7:E7)</f>
        <v>176452</v>
      </c>
      <c r="C7" s="321">
        <v>67241</v>
      </c>
      <c r="D7" s="321">
        <v>12094</v>
      </c>
      <c r="E7" s="321">
        <v>97117</v>
      </c>
      <c r="F7" s="321">
        <v>0</v>
      </c>
      <c r="G7" s="321">
        <v>175853</v>
      </c>
    </row>
    <row r="8" spans="1:7" ht="15" customHeight="1">
      <c r="A8" s="322" t="s">
        <v>354</v>
      </c>
      <c r="B8" s="323">
        <f>SUM(C8:F8)</f>
        <v>70</v>
      </c>
      <c r="C8" s="323">
        <v>60</v>
      </c>
      <c r="D8" s="323">
        <v>10</v>
      </c>
      <c r="E8" s="323"/>
      <c r="F8" s="323"/>
      <c r="G8" s="323">
        <v>70</v>
      </c>
    </row>
    <row r="9" spans="1:7" ht="12.75">
      <c r="A9" s="319" t="s">
        <v>4</v>
      </c>
      <c r="B9" s="321">
        <f>SUM(C9:F9)</f>
        <v>176522</v>
      </c>
      <c r="C9" s="321">
        <f>SUM(C7:C8)</f>
        <v>67301</v>
      </c>
      <c r="D9" s="321">
        <f>SUM(D7:D8)</f>
        <v>12104</v>
      </c>
      <c r="E9" s="321">
        <f>SUM(E7:E8)</f>
        <v>97117</v>
      </c>
      <c r="F9" s="321">
        <f>SUM(F7:F8)</f>
        <v>0</v>
      </c>
      <c r="G9" s="321">
        <f>SUM(G7:G8)</f>
        <v>175923</v>
      </c>
    </row>
    <row r="10" spans="1:10" ht="24" customHeight="1">
      <c r="A10" s="320"/>
      <c r="B10" s="321"/>
      <c r="C10" s="324"/>
      <c r="D10" s="324"/>
      <c r="E10" s="324"/>
      <c r="F10" s="324"/>
      <c r="G10" s="324"/>
      <c r="J10" s="282"/>
    </row>
    <row r="11" spans="1:7" ht="12.75">
      <c r="A11" s="319" t="s">
        <v>29</v>
      </c>
      <c r="B11" s="321"/>
      <c r="C11" s="324"/>
      <c r="D11" s="324"/>
      <c r="E11" s="324"/>
      <c r="F11" s="324"/>
      <c r="G11" s="324"/>
    </row>
    <row r="12" spans="1:7" ht="12.75">
      <c r="A12" s="292" t="s">
        <v>406</v>
      </c>
      <c r="B12" s="321">
        <f>SUM(C12:E12)</f>
        <v>347664</v>
      </c>
      <c r="C12" s="321">
        <v>241300</v>
      </c>
      <c r="D12" s="321">
        <v>46322</v>
      </c>
      <c r="E12" s="321">
        <v>60042</v>
      </c>
      <c r="F12" s="321">
        <v>0</v>
      </c>
      <c r="G12" s="321">
        <v>253021</v>
      </c>
    </row>
    <row r="13" spans="1:7" ht="12.75">
      <c r="A13" s="322" t="s">
        <v>440</v>
      </c>
      <c r="B13" s="323">
        <f>SUM(C13:F13)</f>
        <v>-12710</v>
      </c>
      <c r="C13" s="323">
        <v>-12710</v>
      </c>
      <c r="D13" s="323"/>
      <c r="E13" s="323"/>
      <c r="F13" s="323"/>
      <c r="G13" s="323"/>
    </row>
    <row r="14" spans="1:7" ht="12.75">
      <c r="A14" s="322" t="s">
        <v>440</v>
      </c>
      <c r="B14" s="323">
        <f>SUM(C14:F14)</f>
        <v>12710</v>
      </c>
      <c r="C14" s="323">
        <v>12710</v>
      </c>
      <c r="D14" s="323"/>
      <c r="E14" s="323"/>
      <c r="F14" s="323"/>
      <c r="G14" s="323"/>
    </row>
    <row r="15" spans="1:10" ht="12.75">
      <c r="A15" s="322" t="s">
        <v>354</v>
      </c>
      <c r="B15" s="323">
        <f>SUM(C15:F15)</f>
        <v>31</v>
      </c>
      <c r="C15" s="323">
        <v>27</v>
      </c>
      <c r="D15" s="323">
        <v>4</v>
      </c>
      <c r="E15" s="323"/>
      <c r="F15" s="323"/>
      <c r="G15" s="323">
        <v>31</v>
      </c>
      <c r="J15" s="282"/>
    </row>
    <row r="16" spans="1:10" ht="12.75">
      <c r="A16" s="319" t="s">
        <v>4</v>
      </c>
      <c r="B16" s="321">
        <f>SUM(C16:F16)</f>
        <v>347695</v>
      </c>
      <c r="C16" s="325">
        <f>SUM(C12:C15)</f>
        <v>241327</v>
      </c>
      <c r="D16" s="325">
        <f>SUM(D12:D15)</f>
        <v>46326</v>
      </c>
      <c r="E16" s="325">
        <f>SUM(E12:E15)</f>
        <v>60042</v>
      </c>
      <c r="F16" s="325">
        <f>SUM(F12:F15)</f>
        <v>0</v>
      </c>
      <c r="G16" s="325">
        <f>SUM(G12:G15)</f>
        <v>253052</v>
      </c>
      <c r="J16" s="282"/>
    </row>
    <row r="17" spans="1:7" ht="24" customHeight="1">
      <c r="A17" s="319"/>
      <c r="B17" s="321"/>
      <c r="C17" s="324"/>
      <c r="D17" s="324"/>
      <c r="E17" s="324"/>
      <c r="F17" s="324"/>
      <c r="G17" s="324"/>
    </row>
    <row r="18" spans="1:14" ht="12.75">
      <c r="A18" s="319" t="s">
        <v>343</v>
      </c>
      <c r="B18" s="321"/>
      <c r="C18" s="326"/>
      <c r="D18" s="326"/>
      <c r="E18" s="326"/>
      <c r="F18" s="326"/>
      <c r="G18" s="326"/>
      <c r="N18" s="282"/>
    </row>
    <row r="19" spans="1:7" ht="12.75">
      <c r="A19" s="292" t="s">
        <v>406</v>
      </c>
      <c r="B19" s="321">
        <f>SUM(C19:E19)</f>
        <v>389254</v>
      </c>
      <c r="C19" s="321">
        <v>211282</v>
      </c>
      <c r="D19" s="321">
        <v>42004</v>
      </c>
      <c r="E19" s="321">
        <v>135968</v>
      </c>
      <c r="F19" s="321">
        <v>0</v>
      </c>
      <c r="G19" s="321">
        <v>378114</v>
      </c>
    </row>
    <row r="20" spans="1:7" ht="12.75">
      <c r="A20" s="322" t="s">
        <v>354</v>
      </c>
      <c r="B20" s="323">
        <f>SUM(C20:F20)</f>
        <v>22</v>
      </c>
      <c r="C20" s="323">
        <v>19</v>
      </c>
      <c r="D20" s="323">
        <v>3</v>
      </c>
      <c r="E20" s="323"/>
      <c r="F20" s="321"/>
      <c r="G20" s="323">
        <v>22</v>
      </c>
    </row>
    <row r="21" spans="1:7" ht="12.75">
      <c r="A21" s="322" t="s">
        <v>438</v>
      </c>
      <c r="B21" s="323">
        <f>SUM(C21:F21)</f>
        <v>-2340</v>
      </c>
      <c r="C21" s="323"/>
      <c r="D21" s="323"/>
      <c r="E21" s="323">
        <v>-2340</v>
      </c>
      <c r="F21" s="321"/>
      <c r="G21" s="323"/>
    </row>
    <row r="22" spans="1:7" ht="12.75">
      <c r="A22" s="319" t="s">
        <v>4</v>
      </c>
      <c r="B22" s="321">
        <f>SUM(C22:F22)</f>
        <v>386936</v>
      </c>
      <c r="C22" s="325">
        <f>SUM(C19:C21)</f>
        <v>211301</v>
      </c>
      <c r="D22" s="325">
        <f>SUM(D19:D21)</f>
        <v>42007</v>
      </c>
      <c r="E22" s="325">
        <f>SUM(E19:E21)</f>
        <v>133628</v>
      </c>
      <c r="F22" s="325">
        <f>SUM(F19:F21)</f>
        <v>0</v>
      </c>
      <c r="G22" s="325">
        <f>SUM(G19:G21)</f>
        <v>378136</v>
      </c>
    </row>
    <row r="23" spans="1:7" ht="24.75" customHeight="1">
      <c r="A23" s="319"/>
      <c r="B23" s="321"/>
      <c r="C23" s="325"/>
      <c r="D23" s="325"/>
      <c r="E23" s="325"/>
      <c r="F23" s="325"/>
      <c r="G23" s="325"/>
    </row>
    <row r="24" spans="1:13" ht="12.75">
      <c r="A24" s="319" t="s">
        <v>344</v>
      </c>
      <c r="B24" s="321"/>
      <c r="C24" s="326"/>
      <c r="D24" s="326"/>
      <c r="E24" s="326"/>
      <c r="F24" s="326"/>
      <c r="G24" s="326"/>
      <c r="L24" s="282"/>
      <c r="M24" s="282"/>
    </row>
    <row r="25" spans="1:7" ht="12.75">
      <c r="A25" s="292" t="s">
        <v>406</v>
      </c>
      <c r="B25" s="321">
        <f>SUM(C25:E25)</f>
        <v>100723</v>
      </c>
      <c r="C25" s="321">
        <v>44149</v>
      </c>
      <c r="D25" s="321">
        <v>7900</v>
      </c>
      <c r="E25" s="321">
        <v>48674</v>
      </c>
      <c r="F25" s="321">
        <v>0</v>
      </c>
      <c r="G25" s="321">
        <v>114757</v>
      </c>
    </row>
    <row r="26" spans="1:7" ht="12.75">
      <c r="A26" s="322" t="s">
        <v>409</v>
      </c>
      <c r="B26" s="321"/>
      <c r="C26" s="321"/>
      <c r="D26" s="321"/>
      <c r="E26" s="321"/>
      <c r="F26" s="321"/>
      <c r="G26" s="323">
        <v>3296</v>
      </c>
    </row>
    <row r="27" spans="1:7" ht="12.75">
      <c r="A27" s="322" t="s">
        <v>354</v>
      </c>
      <c r="B27" s="323">
        <f>SUM(C27:F27)</f>
        <v>5</v>
      </c>
      <c r="C27" s="323">
        <v>4</v>
      </c>
      <c r="D27" s="323">
        <v>1</v>
      </c>
      <c r="E27" s="323"/>
      <c r="F27" s="323"/>
      <c r="G27" s="323">
        <v>5</v>
      </c>
    </row>
    <row r="28" spans="1:7" ht="12.75">
      <c r="A28" s="327" t="s">
        <v>4</v>
      </c>
      <c r="B28" s="321">
        <f>SUM(C28:F28)</f>
        <v>100728</v>
      </c>
      <c r="C28" s="325">
        <f>SUM(C25:C27)</f>
        <v>44153</v>
      </c>
      <c r="D28" s="325">
        <f>SUM(D25:D27)</f>
        <v>7901</v>
      </c>
      <c r="E28" s="325">
        <f>SUM(E25:E27)</f>
        <v>48674</v>
      </c>
      <c r="F28" s="325">
        <f>SUM(F25:F27)</f>
        <v>0</v>
      </c>
      <c r="G28" s="325">
        <f>SUM(G25:G27)</f>
        <v>118058</v>
      </c>
    </row>
    <row r="29" spans="1:11" ht="8.25" customHeight="1">
      <c r="A29" s="327"/>
      <c r="B29" s="321"/>
      <c r="C29" s="325"/>
      <c r="D29" s="325"/>
      <c r="E29" s="325"/>
      <c r="F29" s="325"/>
      <c r="G29" s="325"/>
      <c r="K29" s="282"/>
    </row>
    <row r="30" spans="1:7" ht="12.75">
      <c r="A30" s="319" t="s">
        <v>345</v>
      </c>
      <c r="B30" s="321"/>
      <c r="C30" s="326"/>
      <c r="D30" s="326"/>
      <c r="E30" s="326"/>
      <c r="F30" s="326"/>
      <c r="G30" s="326"/>
    </row>
    <row r="31" spans="1:7" ht="12.75">
      <c r="A31" s="292" t="s">
        <v>406</v>
      </c>
      <c r="B31" s="321">
        <f>SUM(C31:E31)</f>
        <v>479962</v>
      </c>
      <c r="C31" s="321">
        <v>301527</v>
      </c>
      <c r="D31" s="321">
        <v>62405</v>
      </c>
      <c r="E31" s="321">
        <v>116030</v>
      </c>
      <c r="F31" s="321">
        <v>0</v>
      </c>
      <c r="G31" s="321">
        <v>447090</v>
      </c>
    </row>
    <row r="32" spans="1:7" ht="12.75">
      <c r="A32" s="322" t="s">
        <v>439</v>
      </c>
      <c r="B32" s="323">
        <f>SUM(C32:F32)</f>
        <v>10533</v>
      </c>
      <c r="C32" s="321">
        <v>9119</v>
      </c>
      <c r="D32" s="321">
        <v>1414</v>
      </c>
      <c r="E32" s="321"/>
      <c r="F32" s="321"/>
      <c r="G32" s="323">
        <v>10533</v>
      </c>
    </row>
    <row r="33" spans="1:10" ht="12.75">
      <c r="A33" s="322" t="s">
        <v>354</v>
      </c>
      <c r="B33" s="323">
        <f>SUM(C33:F33)</f>
        <v>10</v>
      </c>
      <c r="C33" s="323">
        <v>9</v>
      </c>
      <c r="D33" s="323">
        <v>1</v>
      </c>
      <c r="E33" s="323"/>
      <c r="F33" s="323"/>
      <c r="G33" s="323">
        <v>10</v>
      </c>
      <c r="J33" s="282"/>
    </row>
    <row r="34" spans="1:9" ht="12.75">
      <c r="A34" s="319" t="s">
        <v>4</v>
      </c>
      <c r="B34" s="321">
        <f>SUM(C34:F34)</f>
        <v>490505</v>
      </c>
      <c r="C34" s="325">
        <f>SUM(C31:C33)</f>
        <v>310655</v>
      </c>
      <c r="D34" s="325">
        <f>SUM(D31:D33)</f>
        <v>63820</v>
      </c>
      <c r="E34" s="325">
        <f>SUM(E31:E33)</f>
        <v>116030</v>
      </c>
      <c r="F34" s="325">
        <f>SUM(F31:F33)</f>
        <v>0</v>
      </c>
      <c r="G34" s="325">
        <f>SUM(G31:G33)</f>
        <v>457633</v>
      </c>
      <c r="I34" s="282"/>
    </row>
    <row r="35" spans="1:7" ht="25.5" customHeight="1">
      <c r="A35" s="319"/>
      <c r="B35" s="321"/>
      <c r="C35" s="325"/>
      <c r="D35" s="325"/>
      <c r="E35" s="325"/>
      <c r="F35" s="325"/>
      <c r="G35" s="325"/>
    </row>
    <row r="36" spans="1:12" ht="12.75">
      <c r="A36" s="319" t="s">
        <v>346</v>
      </c>
      <c r="B36" s="321"/>
      <c r="C36" s="326"/>
      <c r="D36" s="326"/>
      <c r="E36" s="326"/>
      <c r="F36" s="326"/>
      <c r="G36" s="326"/>
      <c r="L36" s="282"/>
    </row>
    <row r="37" spans="1:7" ht="12.75">
      <c r="A37" s="292" t="s">
        <v>406</v>
      </c>
      <c r="B37" s="321">
        <f>SUM(C37:E37)</f>
        <v>239350</v>
      </c>
      <c r="C37" s="321">
        <v>166644</v>
      </c>
      <c r="D37" s="321">
        <v>32215</v>
      </c>
      <c r="E37" s="321">
        <v>40491</v>
      </c>
      <c r="F37" s="324">
        <v>0</v>
      </c>
      <c r="G37" s="321">
        <v>248852</v>
      </c>
    </row>
    <row r="38" spans="1:7" ht="12.75">
      <c r="A38" s="322" t="s">
        <v>436</v>
      </c>
      <c r="B38" s="323">
        <f>SUM(C38:E38)</f>
        <v>-11064</v>
      </c>
      <c r="C38" s="323">
        <v>-9564</v>
      </c>
      <c r="D38" s="323"/>
      <c r="E38" s="323">
        <v>-1500</v>
      </c>
      <c r="F38" s="323"/>
      <c r="G38" s="323"/>
    </row>
    <row r="39" spans="1:7" ht="12.75">
      <c r="A39" s="322" t="s">
        <v>436</v>
      </c>
      <c r="B39" s="323">
        <f>SUM(C39:E39)</f>
        <v>11064</v>
      </c>
      <c r="C39" s="323">
        <v>9564</v>
      </c>
      <c r="D39" s="323"/>
      <c r="E39" s="323">
        <v>1500</v>
      </c>
      <c r="F39" s="323"/>
      <c r="G39" s="323"/>
    </row>
    <row r="40" spans="1:10" ht="12.75">
      <c r="A40" s="327" t="s">
        <v>4</v>
      </c>
      <c r="B40" s="321">
        <f>SUM(C40:F40)</f>
        <v>239350</v>
      </c>
      <c r="C40" s="321">
        <f>SUM(C37:C39)</f>
        <v>166644</v>
      </c>
      <c r="D40" s="321">
        <f>SUM(D37:D39)</f>
        <v>32215</v>
      </c>
      <c r="E40" s="321">
        <f>SUM(E37:E39)</f>
        <v>40491</v>
      </c>
      <c r="F40" s="321">
        <f>SUM(F37:F39)</f>
        <v>0</v>
      </c>
      <c r="G40" s="321">
        <f>SUM(G37:G39)</f>
        <v>248852</v>
      </c>
      <c r="J40" s="282"/>
    </row>
    <row r="41" spans="1:12" ht="24" customHeight="1">
      <c r="A41" s="327"/>
      <c r="B41" s="321"/>
      <c r="C41" s="321"/>
      <c r="D41" s="321"/>
      <c r="E41" s="321"/>
      <c r="F41" s="321"/>
      <c r="G41" s="321"/>
      <c r="I41" s="282"/>
      <c r="L41" s="282"/>
    </row>
    <row r="42" spans="1:9" ht="12.75">
      <c r="A42" s="328" t="s">
        <v>347</v>
      </c>
      <c r="B42" s="321">
        <f aca="true" t="shared" si="0" ref="B42:G42">SUM(B9,B16,B22,B28,B34,B40)</f>
        <v>1741736</v>
      </c>
      <c r="C42" s="321">
        <f t="shared" si="0"/>
        <v>1041381</v>
      </c>
      <c r="D42" s="321">
        <f t="shared" si="0"/>
        <v>204373</v>
      </c>
      <c r="E42" s="321">
        <f t="shared" si="0"/>
        <v>495982</v>
      </c>
      <c r="F42" s="321">
        <f t="shared" si="0"/>
        <v>0</v>
      </c>
      <c r="G42" s="321">
        <f t="shared" si="0"/>
        <v>1631654</v>
      </c>
      <c r="H42" s="282">
        <f>G8+G15+G20+G26+G27+G32+G33</f>
        <v>13967</v>
      </c>
      <c r="I42" s="282"/>
    </row>
    <row r="43" spans="1:10" ht="9" customHeight="1">
      <c r="A43" s="314"/>
      <c r="B43" s="321"/>
      <c r="C43" s="324"/>
      <c r="D43" s="324"/>
      <c r="E43" s="324"/>
      <c r="F43" s="324"/>
      <c r="G43" s="324"/>
      <c r="I43" s="282"/>
      <c r="J43" s="282"/>
    </row>
    <row r="44" spans="1:7" ht="12.75">
      <c r="A44" s="329" t="s">
        <v>348</v>
      </c>
      <c r="B44" s="321"/>
      <c r="C44" s="324"/>
      <c r="D44" s="324"/>
      <c r="E44" s="324"/>
      <c r="F44" s="324"/>
      <c r="G44" s="324"/>
    </row>
    <row r="45" spans="1:7" ht="12.75">
      <c r="A45" s="292" t="s">
        <v>406</v>
      </c>
      <c r="B45" s="321">
        <f>SUM(C45:E45)</f>
        <v>423099</v>
      </c>
      <c r="C45" s="321">
        <v>89327</v>
      </c>
      <c r="D45" s="321">
        <v>14415</v>
      </c>
      <c r="E45" s="321">
        <v>319357</v>
      </c>
      <c r="F45" s="321">
        <v>0</v>
      </c>
      <c r="G45" s="330">
        <v>0</v>
      </c>
    </row>
    <row r="46" spans="1:7" ht="12.75">
      <c r="A46" s="394" t="s">
        <v>416</v>
      </c>
      <c r="B46" s="395">
        <f>C46+D46+E46</f>
        <v>1800</v>
      </c>
      <c r="C46" s="395">
        <v>759</v>
      </c>
      <c r="D46" s="395">
        <v>96</v>
      </c>
      <c r="E46" s="395">
        <v>945</v>
      </c>
      <c r="F46" s="321"/>
      <c r="G46" s="330"/>
    </row>
    <row r="47" spans="1:7" ht="12.75">
      <c r="A47" s="394" t="s">
        <v>437</v>
      </c>
      <c r="B47" s="395">
        <f>C47+D47+E47</f>
        <v>-3808</v>
      </c>
      <c r="C47" s="395">
        <v>-745</v>
      </c>
      <c r="D47" s="395"/>
      <c r="E47" s="395">
        <v>-3063</v>
      </c>
      <c r="F47" s="321"/>
      <c r="G47" s="330"/>
    </row>
    <row r="48" spans="1:7" ht="15.75" customHeight="1">
      <c r="A48" s="322" t="s">
        <v>425</v>
      </c>
      <c r="B48" s="323">
        <f>C48+D48+E48</f>
        <v>5208</v>
      </c>
      <c r="C48" s="323">
        <v>1645</v>
      </c>
      <c r="D48" s="323">
        <v>500</v>
      </c>
      <c r="E48" s="323">
        <v>3063</v>
      </c>
      <c r="F48" s="321"/>
      <c r="G48" s="330"/>
    </row>
    <row r="49" spans="1:7" ht="12.75">
      <c r="A49" s="327" t="s">
        <v>4</v>
      </c>
      <c r="B49" s="321">
        <f>SUM(B45:B48)</f>
        <v>426299</v>
      </c>
      <c r="C49" s="321">
        <f>SUM(C45:C48)</f>
        <v>90986</v>
      </c>
      <c r="D49" s="321">
        <f>SUM(D45:D48)</f>
        <v>15011</v>
      </c>
      <c r="E49" s="321">
        <f>SUM(E45:E48)</f>
        <v>320302</v>
      </c>
      <c r="F49" s="321">
        <f>SUM(F45:F45)</f>
        <v>0</v>
      </c>
      <c r="G49" s="321">
        <v>0</v>
      </c>
    </row>
    <row r="50" spans="1:7" ht="18.75" customHeight="1">
      <c r="A50" s="331"/>
      <c r="B50" s="321"/>
      <c r="C50" s="324"/>
      <c r="D50" s="324"/>
      <c r="E50" s="324"/>
      <c r="F50" s="324"/>
      <c r="G50" s="324"/>
    </row>
    <row r="51" spans="1:7" ht="12.75">
      <c r="A51" s="329" t="s">
        <v>41</v>
      </c>
      <c r="B51" s="321">
        <f aca="true" t="shared" si="1" ref="B51:G51">SUM(B42,B49)</f>
        <v>2168035</v>
      </c>
      <c r="C51" s="321">
        <f t="shared" si="1"/>
        <v>1132367</v>
      </c>
      <c r="D51" s="321">
        <f t="shared" si="1"/>
        <v>219384</v>
      </c>
      <c r="E51" s="321">
        <f t="shared" si="1"/>
        <v>816284</v>
      </c>
      <c r="F51" s="321">
        <f t="shared" si="1"/>
        <v>0</v>
      </c>
      <c r="G51" s="321">
        <f t="shared" si="1"/>
        <v>1631654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20" zoomScalePageLayoutView="0" workbookViewId="0" topLeftCell="A1">
      <selection activeCell="F17" sqref="F17"/>
    </sheetView>
  </sheetViews>
  <sheetFormatPr defaultColWidth="9.140625" defaultRowHeight="12.75"/>
  <cols>
    <col min="1" max="1" width="59.57421875" style="137" customWidth="1"/>
    <col min="2" max="2" width="12.140625" style="137" customWidth="1"/>
    <col min="3" max="3" width="11.8515625" style="137" customWidth="1"/>
    <col min="4" max="4" width="9.7109375" style="137" customWidth="1"/>
    <col min="5" max="16384" width="9.140625" style="137" customWidth="1"/>
  </cols>
  <sheetData>
    <row r="1" spans="1:4" ht="15">
      <c r="A1" s="409" t="s">
        <v>349</v>
      </c>
      <c r="B1" s="409"/>
      <c r="C1" s="409"/>
      <c r="D1" s="409"/>
    </row>
    <row r="2" spans="1:4" ht="15">
      <c r="A2" s="409" t="s">
        <v>435</v>
      </c>
      <c r="B2" s="409"/>
      <c r="C2" s="409"/>
      <c r="D2" s="409"/>
    </row>
    <row r="3" spans="1:4" ht="15">
      <c r="A3" s="288"/>
      <c r="B3" s="288"/>
      <c r="C3" s="288"/>
      <c r="D3" s="288"/>
    </row>
    <row r="4" ht="12.75">
      <c r="D4" s="199" t="s">
        <v>0</v>
      </c>
    </row>
    <row r="5" spans="1:4" ht="27" customHeight="1" thickBot="1">
      <c r="A5" s="332" t="s">
        <v>1</v>
      </c>
      <c r="B5" s="332" t="s">
        <v>187</v>
      </c>
      <c r="C5" s="333" t="s">
        <v>350</v>
      </c>
      <c r="D5" s="334" t="s">
        <v>4</v>
      </c>
    </row>
    <row r="6" spans="1:5" ht="13.5" thickTop="1">
      <c r="A6" s="292" t="s">
        <v>406</v>
      </c>
      <c r="B6" s="335">
        <v>2059371</v>
      </c>
      <c r="C6" s="335">
        <v>89842</v>
      </c>
      <c r="D6" s="336">
        <v>2149213</v>
      </c>
      <c r="E6" s="282"/>
    </row>
    <row r="7" spans="1:4" ht="30.75" customHeight="1">
      <c r="A7" s="296" t="s">
        <v>408</v>
      </c>
      <c r="B7" s="335"/>
      <c r="C7" s="299">
        <v>-3296</v>
      </c>
      <c r="D7" s="337">
        <f aca="true" t="shared" si="0" ref="D7:D18">SUM(B7:C7)</f>
        <v>-3296</v>
      </c>
    </row>
    <row r="8" spans="1:4" ht="30.75" customHeight="1">
      <c r="A8" s="296" t="s">
        <v>411</v>
      </c>
      <c r="B8" s="335"/>
      <c r="C8" s="299">
        <v>-2218</v>
      </c>
      <c r="D8" s="337">
        <f t="shared" si="0"/>
        <v>-2218</v>
      </c>
    </row>
    <row r="9" spans="1:4" ht="30.75" customHeight="1">
      <c r="A9" s="296" t="s">
        <v>412</v>
      </c>
      <c r="B9" s="335"/>
      <c r="C9" s="299">
        <v>-6000</v>
      </c>
      <c r="D9" s="337">
        <f t="shared" si="0"/>
        <v>-6000</v>
      </c>
    </row>
    <row r="10" spans="1:4" ht="30.75" customHeight="1">
      <c r="A10" s="296" t="s">
        <v>415</v>
      </c>
      <c r="B10" s="335"/>
      <c r="C10" s="299">
        <v>-1800</v>
      </c>
      <c r="D10" s="337">
        <f t="shared" si="0"/>
        <v>-1800</v>
      </c>
    </row>
    <row r="11" spans="1:4" ht="30.75" customHeight="1">
      <c r="A11" s="342" t="s">
        <v>417</v>
      </c>
      <c r="B11" s="335"/>
      <c r="C11" s="299">
        <v>-500</v>
      </c>
      <c r="D11" s="337">
        <f t="shared" si="0"/>
        <v>-500</v>
      </c>
    </row>
    <row r="12" spans="1:4" ht="30.75" customHeight="1">
      <c r="A12" s="296" t="s">
        <v>419</v>
      </c>
      <c r="B12" s="335"/>
      <c r="C12" s="299">
        <v>-17426</v>
      </c>
      <c r="D12" s="337">
        <f t="shared" si="0"/>
        <v>-17426</v>
      </c>
    </row>
    <row r="13" spans="1:4" ht="30.75" customHeight="1">
      <c r="A13" s="296" t="s">
        <v>442</v>
      </c>
      <c r="B13" s="335"/>
      <c r="C13" s="299">
        <v>-3495</v>
      </c>
      <c r="D13" s="337">
        <f t="shared" si="0"/>
        <v>-3495</v>
      </c>
    </row>
    <row r="14" spans="1:4" ht="30.75" customHeight="1">
      <c r="A14" s="296" t="s">
        <v>443</v>
      </c>
      <c r="B14" s="335"/>
      <c r="C14" s="299">
        <v>-3810</v>
      </c>
      <c r="D14" s="337">
        <f t="shared" si="0"/>
        <v>-3810</v>
      </c>
    </row>
    <row r="15" spans="1:4" ht="16.5" customHeight="1">
      <c r="A15" s="296" t="s">
        <v>355</v>
      </c>
      <c r="B15" s="335"/>
      <c r="C15" s="297">
        <v>2644</v>
      </c>
      <c r="D15" s="337">
        <f t="shared" si="0"/>
        <v>2644</v>
      </c>
    </row>
    <row r="16" spans="1:4" ht="16.5" customHeight="1">
      <c r="A16" s="296" t="s">
        <v>356</v>
      </c>
      <c r="B16" s="335"/>
      <c r="C16" s="297">
        <v>252</v>
      </c>
      <c r="D16" s="337">
        <f t="shared" si="0"/>
        <v>252</v>
      </c>
    </row>
    <row r="17" spans="1:4" ht="16.5" customHeight="1">
      <c r="A17" s="342" t="s">
        <v>433</v>
      </c>
      <c r="B17" s="335"/>
      <c r="C17" s="297">
        <v>13689</v>
      </c>
      <c r="D17" s="337">
        <f t="shared" si="0"/>
        <v>13689</v>
      </c>
    </row>
    <row r="18" spans="1:4" ht="28.5" customHeight="1">
      <c r="A18" s="342" t="s">
        <v>431</v>
      </c>
      <c r="B18" s="335"/>
      <c r="C18" s="297">
        <v>26776</v>
      </c>
      <c r="D18" s="337">
        <f t="shared" si="0"/>
        <v>26776</v>
      </c>
    </row>
    <row r="19" spans="1:4" ht="12.75">
      <c r="A19" s="362" t="s">
        <v>4</v>
      </c>
      <c r="B19" s="361">
        <f>SUM(B6:B18)</f>
        <v>2059371</v>
      </c>
      <c r="C19" s="361">
        <f>SUM(C6:C18)</f>
        <v>94658</v>
      </c>
      <c r="D19" s="361">
        <f>SUM(D6:D18)</f>
        <v>2154029</v>
      </c>
    </row>
    <row r="20" ht="12.75">
      <c r="A20" s="338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3"/>
  <sheetViews>
    <sheetView zoomScaleSheetLayoutView="98" zoomScalePageLayoutView="106" workbookViewId="0" topLeftCell="A1">
      <selection activeCell="D3" sqref="D3:L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7109375" style="0" bestFit="1" customWidth="1"/>
    <col min="6" max="6" width="9.57421875" style="0" bestFit="1" customWidth="1"/>
    <col min="7" max="7" width="9.421875" style="0" bestFit="1" customWidth="1"/>
    <col min="8" max="8" width="10.8515625" style="0" bestFit="1" customWidth="1"/>
    <col min="9" max="10" width="9.57421875" style="0" bestFit="1" customWidth="1"/>
    <col min="11" max="11" width="9.28125" style="0" bestFit="1" customWidth="1"/>
    <col min="12" max="12" width="9.57421875" style="0" bestFit="1" customWidth="1"/>
  </cols>
  <sheetData>
    <row r="1" spans="1:12" ht="15" customHeight="1">
      <c r="A1" s="437" t="s">
        <v>278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450" t="s">
        <v>445</v>
      </c>
      <c r="E3" s="450"/>
      <c r="F3" s="450"/>
      <c r="G3" s="450"/>
      <c r="H3" s="450"/>
      <c r="I3" s="450"/>
      <c r="J3" s="450"/>
      <c r="K3" s="450"/>
      <c r="L3" s="450"/>
    </row>
    <row r="4" spans="11:12" ht="12.75">
      <c r="K4" s="438" t="s">
        <v>0</v>
      </c>
      <c r="L4" s="438"/>
    </row>
    <row r="5" spans="1:12" ht="15.75" customHeight="1">
      <c r="A5" s="441" t="s">
        <v>1</v>
      </c>
      <c r="B5" s="442"/>
      <c r="C5" s="442"/>
      <c r="D5" s="443"/>
      <c r="E5" s="451" t="s">
        <v>311</v>
      </c>
      <c r="F5" s="452"/>
      <c r="G5" s="452"/>
      <c r="H5" s="439"/>
      <c r="I5" s="451" t="s">
        <v>311</v>
      </c>
      <c r="J5" s="452"/>
      <c r="K5" s="452"/>
      <c r="L5" s="439"/>
    </row>
    <row r="6" spans="1:12" ht="13.5" customHeight="1">
      <c r="A6" s="444"/>
      <c r="B6" s="445"/>
      <c r="C6" s="445"/>
      <c r="D6" s="446"/>
      <c r="E6" s="453" t="s">
        <v>406</v>
      </c>
      <c r="F6" s="454"/>
      <c r="G6" s="454"/>
      <c r="H6" s="455"/>
      <c r="I6" s="453"/>
      <c r="J6" s="454"/>
      <c r="K6" s="454"/>
      <c r="L6" s="455"/>
    </row>
    <row r="7" spans="1:12" ht="25.5">
      <c r="A7" s="444"/>
      <c r="B7" s="445"/>
      <c r="C7" s="445"/>
      <c r="D7" s="446"/>
      <c r="E7" s="2" t="s">
        <v>2</v>
      </c>
      <c r="F7" s="2" t="s">
        <v>3</v>
      </c>
      <c r="G7" s="2" t="s">
        <v>36</v>
      </c>
      <c r="H7" s="439" t="s">
        <v>4</v>
      </c>
      <c r="I7" s="2" t="s">
        <v>2</v>
      </c>
      <c r="J7" s="2" t="s">
        <v>3</v>
      </c>
      <c r="K7" s="2" t="s">
        <v>36</v>
      </c>
      <c r="L7" s="439" t="s">
        <v>4</v>
      </c>
    </row>
    <row r="8" spans="1:12" ht="13.5" customHeight="1" thickBot="1">
      <c r="A8" s="447"/>
      <c r="B8" s="448"/>
      <c r="C8" s="448"/>
      <c r="D8" s="449"/>
      <c r="E8" s="456" t="s">
        <v>5</v>
      </c>
      <c r="F8" s="456"/>
      <c r="G8" s="456"/>
      <c r="H8" s="440"/>
      <c r="I8" s="456" t="s">
        <v>5</v>
      </c>
      <c r="J8" s="456"/>
      <c r="K8" s="456"/>
      <c r="L8" s="440"/>
    </row>
    <row r="9" spans="1:14" ht="13.5" thickTop="1">
      <c r="A9" s="425" t="s">
        <v>150</v>
      </c>
      <c r="B9" s="426"/>
      <c r="C9" s="426"/>
      <c r="D9" s="426"/>
      <c r="E9" s="106">
        <f>SUM(E10,E17:E18)</f>
        <v>552765</v>
      </c>
      <c r="F9" s="106">
        <f>SUM(F10,F17:F18)</f>
        <v>82718</v>
      </c>
      <c r="G9" s="106">
        <f>SUM(G10,G17:G18)</f>
        <v>30844</v>
      </c>
      <c r="H9" s="113">
        <f>SUM(E9:G9)</f>
        <v>666327</v>
      </c>
      <c r="I9" s="106">
        <f>SUM(I10,I17:I18)</f>
        <v>593108</v>
      </c>
      <c r="J9" s="106">
        <f>SUM(J10,J17:J18)</f>
        <v>82718</v>
      </c>
      <c r="K9" s="106">
        <f>SUM(K10,K17:K18)</f>
        <v>30844</v>
      </c>
      <c r="L9" s="113">
        <f>SUM(I9:K9)</f>
        <v>706670</v>
      </c>
      <c r="M9" s="103"/>
      <c r="N9" s="103"/>
    </row>
    <row r="10" spans="1:14" ht="12.75">
      <c r="A10" s="114"/>
      <c r="B10" s="424" t="s">
        <v>46</v>
      </c>
      <c r="C10" s="424"/>
      <c r="D10" s="424"/>
      <c r="E10" s="109">
        <f>SUM(E11:E16)</f>
        <v>470180</v>
      </c>
      <c r="F10" s="109">
        <f>SUM(F11:F16)</f>
        <v>0</v>
      </c>
      <c r="G10" s="109">
        <f>SUM(G11:G16)</f>
        <v>0</v>
      </c>
      <c r="H10" s="115">
        <f>SUM(E10:G10)</f>
        <v>470180</v>
      </c>
      <c r="I10" s="109">
        <f>SUM(I11:I16)</f>
        <v>510523</v>
      </c>
      <c r="J10" s="109">
        <f>SUM(J11:J16)</f>
        <v>0</v>
      </c>
      <c r="K10" s="109">
        <f>SUM(K11:K16)</f>
        <v>0</v>
      </c>
      <c r="L10" s="115">
        <f>SUM(I10:K10)</f>
        <v>510523</v>
      </c>
      <c r="M10" s="385"/>
      <c r="N10" s="103"/>
    </row>
    <row r="11" spans="1:14" ht="12.75">
      <c r="A11" s="114"/>
      <c r="B11" s="108"/>
      <c r="C11" s="423" t="s">
        <v>47</v>
      </c>
      <c r="D11" s="424"/>
      <c r="E11" s="164">
        <v>1207</v>
      </c>
      <c r="F11" s="216"/>
      <c r="G11" s="216"/>
      <c r="H11" s="115">
        <f>SUM(E11:G11)</f>
        <v>1207</v>
      </c>
      <c r="I11" s="164">
        <v>1345</v>
      </c>
      <c r="J11" s="216"/>
      <c r="K11" s="216"/>
      <c r="L11" s="115">
        <f>SUM(I11:K11)</f>
        <v>1345</v>
      </c>
      <c r="M11" s="385"/>
      <c r="N11" s="103"/>
    </row>
    <row r="12" spans="1:14" ht="12.75">
      <c r="A12" s="114"/>
      <c r="B12" s="108"/>
      <c r="C12" s="423" t="s">
        <v>307</v>
      </c>
      <c r="D12" s="424"/>
      <c r="E12" s="164">
        <v>223936</v>
      </c>
      <c r="F12" s="216"/>
      <c r="G12" s="216"/>
      <c r="H12" s="115">
        <f aca="true" t="shared" si="0" ref="H12:H48">SUM(E12:G12)</f>
        <v>223936</v>
      </c>
      <c r="I12" s="164">
        <v>239852</v>
      </c>
      <c r="J12" s="216"/>
      <c r="K12" s="216"/>
      <c r="L12" s="115">
        <f aca="true" t="shared" si="1" ref="L12:L48">SUM(I12:K12)</f>
        <v>239852</v>
      </c>
      <c r="M12" s="103"/>
      <c r="N12" s="103"/>
    </row>
    <row r="13" spans="1:14" ht="12.75">
      <c r="A13" s="114"/>
      <c r="B13" s="108"/>
      <c r="C13" s="423" t="s">
        <v>113</v>
      </c>
      <c r="D13" s="424"/>
      <c r="E13" s="164">
        <v>226130</v>
      </c>
      <c r="F13" s="216"/>
      <c r="G13" s="216"/>
      <c r="H13" s="115">
        <f t="shared" si="0"/>
        <v>226130</v>
      </c>
      <c r="I13" s="164">
        <v>245242</v>
      </c>
      <c r="J13" s="216"/>
      <c r="K13" s="216"/>
      <c r="L13" s="115">
        <f t="shared" si="1"/>
        <v>245242</v>
      </c>
      <c r="M13" s="103"/>
      <c r="N13" s="103"/>
    </row>
    <row r="14" spans="1:14" ht="12.75">
      <c r="A14" s="114"/>
      <c r="B14" s="108"/>
      <c r="C14" s="424" t="s">
        <v>48</v>
      </c>
      <c r="D14" s="424"/>
      <c r="E14" s="164">
        <v>16163</v>
      </c>
      <c r="F14" s="216"/>
      <c r="G14" s="216"/>
      <c r="H14" s="115">
        <f t="shared" si="0"/>
        <v>16163</v>
      </c>
      <c r="I14" s="164">
        <v>21340</v>
      </c>
      <c r="J14" s="216"/>
      <c r="K14" s="216"/>
      <c r="L14" s="115">
        <f t="shared" si="1"/>
        <v>21340</v>
      </c>
      <c r="M14" s="103"/>
      <c r="N14" s="103"/>
    </row>
    <row r="15" spans="1:14" ht="12.75">
      <c r="A15" s="114"/>
      <c r="B15" s="108"/>
      <c r="C15" s="423" t="s">
        <v>114</v>
      </c>
      <c r="D15" s="424"/>
      <c r="E15" s="164">
        <v>0</v>
      </c>
      <c r="F15" s="216"/>
      <c r="G15" s="216"/>
      <c r="H15" s="115">
        <f t="shared" si="0"/>
        <v>0</v>
      </c>
      <c r="I15" s="164">
        <v>0</v>
      </c>
      <c r="J15" s="216"/>
      <c r="K15" s="216"/>
      <c r="L15" s="115">
        <f t="shared" si="1"/>
        <v>0</v>
      </c>
      <c r="M15" s="103"/>
      <c r="N15" s="103"/>
    </row>
    <row r="16" spans="1:14" ht="12.75">
      <c r="A16" s="114"/>
      <c r="B16" s="108"/>
      <c r="C16" s="423" t="s">
        <v>115</v>
      </c>
      <c r="D16" s="424"/>
      <c r="E16" s="164">
        <v>2744</v>
      </c>
      <c r="F16" s="216"/>
      <c r="G16" s="216"/>
      <c r="H16" s="115">
        <f t="shared" si="0"/>
        <v>2744</v>
      </c>
      <c r="I16" s="164">
        <v>2744</v>
      </c>
      <c r="J16" s="216"/>
      <c r="K16" s="216"/>
      <c r="L16" s="115">
        <f t="shared" si="1"/>
        <v>2744</v>
      </c>
      <c r="M16" s="103"/>
      <c r="N16" s="103"/>
    </row>
    <row r="17" spans="1:14" ht="12.75">
      <c r="A17" s="114"/>
      <c r="B17" s="150" t="s">
        <v>170</v>
      </c>
      <c r="C17" s="150"/>
      <c r="D17" s="108"/>
      <c r="E17" s="164">
        <v>23961</v>
      </c>
      <c r="F17" s="216"/>
      <c r="G17" s="216"/>
      <c r="H17" s="115">
        <f t="shared" si="0"/>
        <v>23961</v>
      </c>
      <c r="I17" s="164">
        <v>23961</v>
      </c>
      <c r="J17" s="216"/>
      <c r="K17" s="216"/>
      <c r="L17" s="115">
        <f t="shared" si="1"/>
        <v>23961</v>
      </c>
      <c r="M17" s="103"/>
      <c r="N17" s="103"/>
    </row>
    <row r="18" spans="1:14" ht="12.75">
      <c r="A18" s="114"/>
      <c r="B18" s="424" t="s">
        <v>49</v>
      </c>
      <c r="C18" s="424"/>
      <c r="D18" s="424"/>
      <c r="E18" s="109">
        <f>SUM(E19:E24)</f>
        <v>58624</v>
      </c>
      <c r="F18" s="109">
        <f>SUM(F19:F24)</f>
        <v>82718</v>
      </c>
      <c r="G18" s="109">
        <f>SUM(G19:G24)</f>
        <v>30844</v>
      </c>
      <c r="H18" s="116">
        <f t="shared" si="0"/>
        <v>172186</v>
      </c>
      <c r="I18" s="109">
        <f>SUM(I19:I24)</f>
        <v>58624</v>
      </c>
      <c r="J18" s="109">
        <f>SUM(J19:J24)</f>
        <v>82718</v>
      </c>
      <c r="K18" s="109">
        <f>SUM(K19:K24)</f>
        <v>30844</v>
      </c>
      <c r="L18" s="116">
        <f t="shared" si="1"/>
        <v>172186</v>
      </c>
      <c r="M18" s="103"/>
      <c r="N18" s="103"/>
    </row>
    <row r="19" spans="1:14" ht="12.75">
      <c r="A19" s="114"/>
      <c r="B19" s="108"/>
      <c r="C19" s="436" t="s">
        <v>50</v>
      </c>
      <c r="D19" s="430"/>
      <c r="E19" s="216"/>
      <c r="F19" s="164">
        <v>1730</v>
      </c>
      <c r="G19" s="216"/>
      <c r="H19" s="115">
        <f t="shared" si="0"/>
        <v>1730</v>
      </c>
      <c r="I19" s="216"/>
      <c r="J19" s="164">
        <v>1730</v>
      </c>
      <c r="K19" s="216"/>
      <c r="L19" s="115">
        <f t="shared" si="1"/>
        <v>1730</v>
      </c>
      <c r="M19" s="103"/>
      <c r="N19" s="103"/>
    </row>
    <row r="20" spans="1:14" ht="12.75">
      <c r="A20" s="114"/>
      <c r="B20" s="108"/>
      <c r="C20" s="429" t="s">
        <v>206</v>
      </c>
      <c r="D20" s="430"/>
      <c r="E20" s="164">
        <v>36930</v>
      </c>
      <c r="F20" s="164">
        <v>80988</v>
      </c>
      <c r="G20" s="216"/>
      <c r="H20" s="115">
        <f t="shared" si="0"/>
        <v>117918</v>
      </c>
      <c r="I20" s="164">
        <v>36930</v>
      </c>
      <c r="J20" s="164">
        <v>80988</v>
      </c>
      <c r="K20" s="216"/>
      <c r="L20" s="115">
        <f t="shared" si="1"/>
        <v>117918</v>
      </c>
      <c r="M20" s="103"/>
      <c r="N20" s="103"/>
    </row>
    <row r="21" spans="1:14" ht="12.75">
      <c r="A21" s="114"/>
      <c r="B21" s="108"/>
      <c r="C21" s="429" t="s">
        <v>161</v>
      </c>
      <c r="D21" s="430"/>
      <c r="E21" s="216"/>
      <c r="F21" s="216"/>
      <c r="G21" s="164">
        <v>26844</v>
      </c>
      <c r="H21" s="115">
        <f t="shared" si="0"/>
        <v>26844</v>
      </c>
      <c r="I21" s="216"/>
      <c r="J21" s="216"/>
      <c r="K21" s="164">
        <v>26844</v>
      </c>
      <c r="L21" s="115">
        <f t="shared" si="1"/>
        <v>26844</v>
      </c>
      <c r="M21" s="103"/>
      <c r="N21" s="103"/>
    </row>
    <row r="22" spans="1:14" ht="12.75">
      <c r="A22" s="114"/>
      <c r="B22" s="108"/>
      <c r="C22" s="169" t="s">
        <v>138</v>
      </c>
      <c r="D22" s="128"/>
      <c r="E22" s="164">
        <v>19964</v>
      </c>
      <c r="F22" s="216"/>
      <c r="G22" s="216"/>
      <c r="H22" s="115">
        <f t="shared" si="0"/>
        <v>19964</v>
      </c>
      <c r="I22" s="164">
        <v>19964</v>
      </c>
      <c r="J22" s="216"/>
      <c r="K22" s="216"/>
      <c r="L22" s="115">
        <f t="shared" si="1"/>
        <v>19964</v>
      </c>
      <c r="M22" s="103"/>
      <c r="N22" s="103"/>
    </row>
    <row r="23" spans="1:14" ht="12.75">
      <c r="A23" s="114"/>
      <c r="B23" s="108"/>
      <c r="C23" s="436" t="s">
        <v>51</v>
      </c>
      <c r="D23" s="430"/>
      <c r="E23" s="216"/>
      <c r="F23" s="266"/>
      <c r="G23" s="164">
        <v>4000</v>
      </c>
      <c r="H23" s="115">
        <f t="shared" si="0"/>
        <v>4000</v>
      </c>
      <c r="I23" s="216"/>
      <c r="J23" s="266"/>
      <c r="K23" s="164">
        <v>4000</v>
      </c>
      <c r="L23" s="115">
        <f t="shared" si="1"/>
        <v>4000</v>
      </c>
      <c r="M23" s="103"/>
      <c r="N23" s="103"/>
    </row>
    <row r="24" spans="1:14" ht="13.5" customHeight="1">
      <c r="A24" s="114"/>
      <c r="B24" s="108"/>
      <c r="C24" s="175" t="s">
        <v>225</v>
      </c>
      <c r="D24" s="128"/>
      <c r="E24" s="164">
        <v>1730</v>
      </c>
      <c r="F24" s="266"/>
      <c r="G24" s="216"/>
      <c r="H24" s="115">
        <f t="shared" si="0"/>
        <v>1730</v>
      </c>
      <c r="I24" s="164">
        <v>1730</v>
      </c>
      <c r="J24" s="266"/>
      <c r="K24" s="216"/>
      <c r="L24" s="115">
        <f t="shared" si="1"/>
        <v>1730</v>
      </c>
      <c r="M24" s="103"/>
      <c r="N24" s="103"/>
    </row>
    <row r="25" spans="1:14" ht="12.75">
      <c r="A25" s="425" t="s">
        <v>52</v>
      </c>
      <c r="B25" s="426"/>
      <c r="C25" s="426"/>
      <c r="D25" s="426"/>
      <c r="E25" s="106">
        <f>SUM(E26:E27)</f>
        <v>0</v>
      </c>
      <c r="F25" s="106">
        <f>SUM(F26:F27)</f>
        <v>1140915</v>
      </c>
      <c r="G25" s="106">
        <f>SUM(G26:G27)</f>
        <v>0</v>
      </c>
      <c r="H25" s="113">
        <f t="shared" si="0"/>
        <v>1140915</v>
      </c>
      <c r="I25" s="106">
        <f>SUM(I26:I27)</f>
        <v>0</v>
      </c>
      <c r="J25" s="106">
        <f>SUM(J26:J27)</f>
        <v>1140915</v>
      </c>
      <c r="K25" s="106">
        <f>SUM(K26:K27)</f>
        <v>0</v>
      </c>
      <c r="L25" s="113">
        <f t="shared" si="1"/>
        <v>1140915</v>
      </c>
      <c r="M25" s="103"/>
      <c r="N25" s="103"/>
    </row>
    <row r="26" spans="1:14" ht="12.75">
      <c r="A26" s="129"/>
      <c r="B26" s="108" t="s">
        <v>105</v>
      </c>
      <c r="C26" s="150" t="s">
        <v>106</v>
      </c>
      <c r="D26" s="130"/>
      <c r="E26" s="106"/>
      <c r="F26" s="164">
        <f>'Felhalm. bevétel'!E9</f>
        <v>0</v>
      </c>
      <c r="G26" s="106"/>
      <c r="H26" s="115">
        <f t="shared" si="0"/>
        <v>0</v>
      </c>
      <c r="I26" s="106"/>
      <c r="J26" s="164">
        <f>'Felhalm. bevétel'!F9</f>
        <v>0</v>
      </c>
      <c r="K26" s="106"/>
      <c r="L26" s="115">
        <f t="shared" si="1"/>
        <v>0</v>
      </c>
      <c r="M26" s="103"/>
      <c r="N26" s="103"/>
    </row>
    <row r="27" spans="1:14" ht="12.75">
      <c r="A27" s="114"/>
      <c r="B27" s="150" t="s">
        <v>116</v>
      </c>
      <c r="C27" s="150" t="s">
        <v>117</v>
      </c>
      <c r="D27" s="130"/>
      <c r="E27" s="105"/>
      <c r="F27" s="164">
        <f>'Felhalm. bevétel'!E10</f>
        <v>1140915</v>
      </c>
      <c r="G27" s="105"/>
      <c r="H27" s="115">
        <f t="shared" si="0"/>
        <v>1140915</v>
      </c>
      <c r="I27" s="105"/>
      <c r="J27" s="164">
        <f>'Felhalm. bevétel'!F10</f>
        <v>1140915</v>
      </c>
      <c r="K27" s="105"/>
      <c r="L27" s="115">
        <f t="shared" si="1"/>
        <v>1140915</v>
      </c>
      <c r="M27" s="103"/>
      <c r="N27" s="103"/>
    </row>
    <row r="28" spans="1:14" ht="12.75">
      <c r="A28" s="425" t="s">
        <v>53</v>
      </c>
      <c r="B28" s="426"/>
      <c r="C28" s="426"/>
      <c r="D28" s="426"/>
      <c r="E28" s="106">
        <f>SUM(E29:E30,E36)</f>
        <v>1471000</v>
      </c>
      <c r="F28" s="106">
        <f>SUM(F29:F30,F36)</f>
        <v>0</v>
      </c>
      <c r="G28" s="106">
        <f>SUM(G29:G30,G36)</f>
        <v>300</v>
      </c>
      <c r="H28" s="113">
        <f t="shared" si="0"/>
        <v>1471300</v>
      </c>
      <c r="I28" s="106">
        <f>SUM(I29:I30,I36)</f>
        <v>1471000</v>
      </c>
      <c r="J28" s="106">
        <f>SUM(J29:J30,J36)</f>
        <v>0</v>
      </c>
      <c r="K28" s="106">
        <f>SUM(K29:K30,K36)</f>
        <v>300</v>
      </c>
      <c r="L28" s="113">
        <f t="shared" si="1"/>
        <v>1471300</v>
      </c>
      <c r="M28" s="103"/>
      <c r="N28" s="103"/>
    </row>
    <row r="29" spans="1:14" ht="12.75">
      <c r="A29" s="114"/>
      <c r="B29" s="423" t="s">
        <v>184</v>
      </c>
      <c r="C29" s="424"/>
      <c r="D29" s="424">
        <v>0</v>
      </c>
      <c r="E29" s="109">
        <v>115000</v>
      </c>
      <c r="F29" s="109"/>
      <c r="G29" s="109"/>
      <c r="H29" s="116">
        <f t="shared" si="0"/>
        <v>115000</v>
      </c>
      <c r="I29" s="109">
        <v>115000</v>
      </c>
      <c r="J29" s="109"/>
      <c r="K29" s="109"/>
      <c r="L29" s="116">
        <f t="shared" si="1"/>
        <v>115000</v>
      </c>
      <c r="M29" s="103"/>
      <c r="N29" s="103"/>
    </row>
    <row r="30" spans="1:14" ht="12.75">
      <c r="A30" s="114"/>
      <c r="B30" s="424" t="s">
        <v>54</v>
      </c>
      <c r="C30" s="424"/>
      <c r="D30" s="424"/>
      <c r="E30" s="106">
        <f>SUM(E31:E35)</f>
        <v>1355000</v>
      </c>
      <c r="F30" s="106">
        <f>SUM(F31:F35)</f>
        <v>0</v>
      </c>
      <c r="G30" s="106">
        <f>SUM(G31:G35)</f>
        <v>0</v>
      </c>
      <c r="H30" s="113">
        <f t="shared" si="0"/>
        <v>1355000</v>
      </c>
      <c r="I30" s="106">
        <f>SUM(I31:I35)</f>
        <v>1355000</v>
      </c>
      <c r="J30" s="106">
        <f>SUM(J31:J35)</f>
        <v>0</v>
      </c>
      <c r="K30" s="106">
        <f>SUM(K31:K35)</f>
        <v>0</v>
      </c>
      <c r="L30" s="113">
        <f t="shared" si="1"/>
        <v>1355000</v>
      </c>
      <c r="M30" s="103"/>
      <c r="N30" s="103"/>
    </row>
    <row r="31" spans="1:14" ht="12.75">
      <c r="A31" s="114"/>
      <c r="B31" s="107"/>
      <c r="C31" s="424" t="s">
        <v>102</v>
      </c>
      <c r="D31" s="424"/>
      <c r="E31" s="164">
        <v>1350000</v>
      </c>
      <c r="F31" s="216"/>
      <c r="G31" s="216"/>
      <c r="H31" s="115">
        <f t="shared" si="0"/>
        <v>1350000</v>
      </c>
      <c r="I31" s="164">
        <v>1350000</v>
      </c>
      <c r="J31" s="216"/>
      <c r="K31" s="216"/>
      <c r="L31" s="115">
        <f t="shared" si="1"/>
        <v>1350000</v>
      </c>
      <c r="M31" s="103"/>
      <c r="N31" s="103"/>
    </row>
    <row r="32" spans="1:14" ht="12.75">
      <c r="A32" s="114"/>
      <c r="B32" s="107"/>
      <c r="C32" s="423" t="s">
        <v>55</v>
      </c>
      <c r="D32" s="423"/>
      <c r="E32" s="164">
        <v>0</v>
      </c>
      <c r="F32" s="216"/>
      <c r="G32" s="216"/>
      <c r="H32" s="115">
        <f t="shared" si="0"/>
        <v>0</v>
      </c>
      <c r="I32" s="164">
        <v>0</v>
      </c>
      <c r="J32" s="216"/>
      <c r="K32" s="216"/>
      <c r="L32" s="115">
        <f t="shared" si="1"/>
        <v>0</v>
      </c>
      <c r="M32" s="103"/>
      <c r="N32" s="103"/>
    </row>
    <row r="33" spans="1:14" ht="12.75">
      <c r="A33" s="114"/>
      <c r="B33" s="107"/>
      <c r="C33" s="423" t="s">
        <v>56</v>
      </c>
      <c r="D33" s="423"/>
      <c r="E33" s="164">
        <v>0</v>
      </c>
      <c r="F33" s="216"/>
      <c r="G33" s="216"/>
      <c r="H33" s="115">
        <f t="shared" si="0"/>
        <v>0</v>
      </c>
      <c r="I33" s="164">
        <v>0</v>
      </c>
      <c r="J33" s="216"/>
      <c r="K33" s="216"/>
      <c r="L33" s="115">
        <f t="shared" si="1"/>
        <v>0</v>
      </c>
      <c r="M33" s="103"/>
      <c r="N33" s="103"/>
    </row>
    <row r="34" spans="1:14" ht="12.75">
      <c r="A34" s="114"/>
      <c r="B34" s="107"/>
      <c r="C34" s="424" t="s">
        <v>57</v>
      </c>
      <c r="D34" s="424"/>
      <c r="E34" s="164">
        <v>0</v>
      </c>
      <c r="F34" s="216"/>
      <c r="G34" s="216"/>
      <c r="H34" s="115">
        <f t="shared" si="0"/>
        <v>0</v>
      </c>
      <c r="I34" s="164">
        <v>0</v>
      </c>
      <c r="J34" s="216"/>
      <c r="K34" s="216"/>
      <c r="L34" s="115">
        <f t="shared" si="1"/>
        <v>0</v>
      </c>
      <c r="M34" s="103"/>
      <c r="N34" s="103"/>
    </row>
    <row r="35" spans="1:14" ht="12.75">
      <c r="A35" s="114"/>
      <c r="B35" s="107"/>
      <c r="C35" s="423" t="s">
        <v>162</v>
      </c>
      <c r="D35" s="424"/>
      <c r="E35" s="164">
        <v>5000</v>
      </c>
      <c r="F35" s="216"/>
      <c r="G35" s="216"/>
      <c r="H35" s="115">
        <f t="shared" si="0"/>
        <v>5000</v>
      </c>
      <c r="I35" s="164">
        <v>5000</v>
      </c>
      <c r="J35" s="216"/>
      <c r="K35" s="216"/>
      <c r="L35" s="115">
        <f t="shared" si="1"/>
        <v>5000</v>
      </c>
      <c r="M35" s="103"/>
      <c r="N35" s="103"/>
    </row>
    <row r="36" spans="1:14" ht="12.75">
      <c r="A36" s="114"/>
      <c r="B36" s="423" t="s">
        <v>185</v>
      </c>
      <c r="C36" s="424"/>
      <c r="D36" s="424"/>
      <c r="E36" s="164">
        <v>1000</v>
      </c>
      <c r="F36" s="164"/>
      <c r="G36" s="164">
        <v>300</v>
      </c>
      <c r="H36" s="115">
        <f t="shared" si="0"/>
        <v>1300</v>
      </c>
      <c r="I36" s="164">
        <v>1000</v>
      </c>
      <c r="J36" s="164"/>
      <c r="K36" s="164">
        <v>300</v>
      </c>
      <c r="L36" s="115">
        <f t="shared" si="1"/>
        <v>1300</v>
      </c>
      <c r="M36" s="103"/>
      <c r="N36" s="103"/>
    </row>
    <row r="37" spans="1:14" ht="12.75">
      <c r="A37" s="425" t="s">
        <v>14</v>
      </c>
      <c r="B37" s="426"/>
      <c r="C37" s="426"/>
      <c r="D37" s="426"/>
      <c r="E37" s="106">
        <f>SUM(E38:E43)</f>
        <v>24700</v>
      </c>
      <c r="F37" s="106">
        <f>SUM(F38:F44)</f>
        <v>90371</v>
      </c>
      <c r="G37" s="106">
        <f>SUM(G38:G43)</f>
        <v>0</v>
      </c>
      <c r="H37" s="113">
        <f t="shared" si="0"/>
        <v>115071</v>
      </c>
      <c r="I37" s="106">
        <f>SUM(I38:I43)</f>
        <v>24700</v>
      </c>
      <c r="J37" s="106">
        <f>SUM(J38:J44)</f>
        <v>90371</v>
      </c>
      <c r="K37" s="106">
        <f>SUM(K38:K43)</f>
        <v>0</v>
      </c>
      <c r="L37" s="113">
        <f t="shared" si="1"/>
        <v>115071</v>
      </c>
      <c r="M37" s="103"/>
      <c r="N37" s="103"/>
    </row>
    <row r="38" spans="1:14" ht="12.75">
      <c r="A38" s="114"/>
      <c r="B38" s="423" t="s">
        <v>118</v>
      </c>
      <c r="C38" s="424"/>
      <c r="D38" s="424"/>
      <c r="E38" s="216"/>
      <c r="F38" s="164">
        <v>0</v>
      </c>
      <c r="G38" s="216"/>
      <c r="H38" s="115">
        <f t="shared" si="0"/>
        <v>0</v>
      </c>
      <c r="I38" s="216"/>
      <c r="J38" s="164">
        <v>0</v>
      </c>
      <c r="K38" s="216"/>
      <c r="L38" s="115">
        <f t="shared" si="1"/>
        <v>0</v>
      </c>
      <c r="M38" s="103"/>
      <c r="N38" s="103"/>
    </row>
    <row r="39" spans="1:14" ht="12.75">
      <c r="A39" s="114"/>
      <c r="B39" s="424" t="s">
        <v>103</v>
      </c>
      <c r="C39" s="424"/>
      <c r="D39" s="424"/>
      <c r="E39" s="216"/>
      <c r="F39" s="164">
        <v>24200</v>
      </c>
      <c r="G39" s="216"/>
      <c r="H39" s="115">
        <f t="shared" si="0"/>
        <v>24200</v>
      </c>
      <c r="I39" s="216"/>
      <c r="J39" s="164">
        <v>24200</v>
      </c>
      <c r="K39" s="216"/>
      <c r="L39" s="115">
        <f t="shared" si="1"/>
        <v>24200</v>
      </c>
      <c r="M39" s="103"/>
      <c r="N39" s="103"/>
    </row>
    <row r="40" spans="1:14" ht="12.75">
      <c r="A40" s="114"/>
      <c r="B40" s="424" t="s">
        <v>58</v>
      </c>
      <c r="C40" s="424"/>
      <c r="D40" s="424"/>
      <c r="E40" s="216"/>
      <c r="F40" s="164">
        <v>4400</v>
      </c>
      <c r="G40" s="216"/>
      <c r="H40" s="115">
        <f t="shared" si="0"/>
        <v>4400</v>
      </c>
      <c r="I40" s="216"/>
      <c r="J40" s="164">
        <v>4400</v>
      </c>
      <c r="K40" s="216"/>
      <c r="L40" s="115">
        <f t="shared" si="1"/>
        <v>4400</v>
      </c>
      <c r="M40" s="103"/>
      <c r="N40" s="103"/>
    </row>
    <row r="41" spans="1:14" ht="12.75">
      <c r="A41" s="114"/>
      <c r="B41" s="424" t="s">
        <v>104</v>
      </c>
      <c r="C41" s="424"/>
      <c r="D41" s="424"/>
      <c r="E41" s="164">
        <v>24700</v>
      </c>
      <c r="F41" s="164">
        <v>21814</v>
      </c>
      <c r="G41" s="216"/>
      <c r="H41" s="115">
        <f t="shared" si="0"/>
        <v>46514</v>
      </c>
      <c r="I41" s="164">
        <v>24700</v>
      </c>
      <c r="J41" s="164">
        <v>21814</v>
      </c>
      <c r="K41" s="216"/>
      <c r="L41" s="115">
        <f t="shared" si="1"/>
        <v>46514</v>
      </c>
      <c r="M41" s="103"/>
      <c r="N41" s="103"/>
    </row>
    <row r="42" spans="1:14" ht="12.75">
      <c r="A42" s="114"/>
      <c r="B42" s="424" t="s">
        <v>59</v>
      </c>
      <c r="C42" s="424"/>
      <c r="D42" s="424"/>
      <c r="E42" s="216"/>
      <c r="F42" s="164">
        <v>0</v>
      </c>
      <c r="G42" s="216"/>
      <c r="H42" s="115">
        <f t="shared" si="0"/>
        <v>0</v>
      </c>
      <c r="I42" s="216"/>
      <c r="J42" s="164">
        <v>0</v>
      </c>
      <c r="K42" s="216"/>
      <c r="L42" s="115">
        <f t="shared" si="1"/>
        <v>0</v>
      </c>
      <c r="M42" s="103"/>
      <c r="N42" s="103"/>
    </row>
    <row r="43" spans="1:14" ht="12.75">
      <c r="A43" s="114"/>
      <c r="B43" s="424" t="s">
        <v>60</v>
      </c>
      <c r="C43" s="424"/>
      <c r="D43" s="424"/>
      <c r="E43" s="216"/>
      <c r="F43" s="164">
        <v>19957</v>
      </c>
      <c r="G43" s="216"/>
      <c r="H43" s="115">
        <f t="shared" si="0"/>
        <v>19957</v>
      </c>
      <c r="I43" s="216"/>
      <c r="J43" s="164">
        <v>19957</v>
      </c>
      <c r="K43" s="216"/>
      <c r="L43" s="115">
        <f t="shared" si="1"/>
        <v>19957</v>
      </c>
      <c r="M43" s="103"/>
      <c r="N43" s="103"/>
    </row>
    <row r="44" spans="1:14" ht="12.75">
      <c r="A44" s="114"/>
      <c r="B44" s="423" t="s">
        <v>224</v>
      </c>
      <c r="C44" s="423"/>
      <c r="D44" s="423"/>
      <c r="E44" s="216"/>
      <c r="F44" s="164">
        <v>20000</v>
      </c>
      <c r="G44" s="216"/>
      <c r="H44" s="115">
        <f t="shared" si="0"/>
        <v>20000</v>
      </c>
      <c r="I44" s="216"/>
      <c r="J44" s="164">
        <v>20000</v>
      </c>
      <c r="K44" s="216"/>
      <c r="L44" s="115">
        <f t="shared" si="1"/>
        <v>20000</v>
      </c>
      <c r="M44" s="103"/>
      <c r="N44" s="103"/>
    </row>
    <row r="45" spans="1:14" ht="12.75">
      <c r="A45" s="425" t="s">
        <v>61</v>
      </c>
      <c r="B45" s="426"/>
      <c r="C45" s="426"/>
      <c r="D45" s="426"/>
      <c r="E45" s="106">
        <f>SUM(E46:E47)</f>
        <v>0</v>
      </c>
      <c r="F45" s="106">
        <f>SUM(F46:F47)</f>
        <v>5000</v>
      </c>
      <c r="G45" s="106">
        <f>SUM(G46:G47)</f>
        <v>0</v>
      </c>
      <c r="H45" s="113">
        <f t="shared" si="0"/>
        <v>5000</v>
      </c>
      <c r="I45" s="106">
        <f>SUM(I46:I47)</f>
        <v>0</v>
      </c>
      <c r="J45" s="106">
        <f>SUM(J46:J47)</f>
        <v>5000</v>
      </c>
      <c r="K45" s="106">
        <f>SUM(K46:K47)</f>
        <v>0</v>
      </c>
      <c r="L45" s="113">
        <f t="shared" si="1"/>
        <v>5000</v>
      </c>
      <c r="M45" s="103"/>
      <c r="N45" s="103"/>
    </row>
    <row r="46" spans="1:14" ht="12.75">
      <c r="A46" s="114"/>
      <c r="B46" s="423" t="s">
        <v>62</v>
      </c>
      <c r="C46" s="424"/>
      <c r="D46" s="424"/>
      <c r="E46" s="216"/>
      <c r="F46" s="164">
        <v>5000</v>
      </c>
      <c r="G46" s="216"/>
      <c r="H46" s="115">
        <f t="shared" si="0"/>
        <v>5000</v>
      </c>
      <c r="I46" s="216"/>
      <c r="J46" s="164">
        <v>5000</v>
      </c>
      <c r="K46" s="216"/>
      <c r="L46" s="115">
        <f t="shared" si="1"/>
        <v>5000</v>
      </c>
      <c r="M46" s="103"/>
      <c r="N46" s="103"/>
    </row>
    <row r="47" spans="1:14" ht="12.75">
      <c r="A47" s="114"/>
      <c r="B47" s="423" t="s">
        <v>63</v>
      </c>
      <c r="C47" s="424"/>
      <c r="D47" s="424"/>
      <c r="E47" s="216"/>
      <c r="F47" s="164">
        <v>0</v>
      </c>
      <c r="G47" s="216"/>
      <c r="H47" s="115">
        <f t="shared" si="0"/>
        <v>0</v>
      </c>
      <c r="I47" s="216"/>
      <c r="J47" s="164">
        <v>0</v>
      </c>
      <c r="K47" s="216"/>
      <c r="L47" s="115">
        <f t="shared" si="1"/>
        <v>0</v>
      </c>
      <c r="M47" s="103"/>
      <c r="N47" s="103"/>
    </row>
    <row r="48" spans="1:14" ht="12.75">
      <c r="A48" s="425" t="s">
        <v>107</v>
      </c>
      <c r="B48" s="426"/>
      <c r="C48" s="426"/>
      <c r="D48" s="426"/>
      <c r="E48" s="106">
        <f>SUM(E50)</f>
        <v>0</v>
      </c>
      <c r="F48" s="106">
        <f>SUM(F49:F50)</f>
        <v>18451</v>
      </c>
      <c r="G48" s="106">
        <f>SUM(G50)</f>
        <v>0</v>
      </c>
      <c r="H48" s="113">
        <f t="shared" si="0"/>
        <v>18451</v>
      </c>
      <c r="I48" s="106">
        <f>SUM(I50)</f>
        <v>0</v>
      </c>
      <c r="J48" s="106">
        <f>SUM(J49:J50)</f>
        <v>18451</v>
      </c>
      <c r="K48" s="106">
        <f>SUM(K50)</f>
        <v>0</v>
      </c>
      <c r="L48" s="113">
        <f t="shared" si="1"/>
        <v>18451</v>
      </c>
      <c r="M48" s="103"/>
      <c r="N48" s="103"/>
    </row>
    <row r="49" spans="1:14" ht="12.75">
      <c r="A49" s="129"/>
      <c r="B49" s="423" t="s">
        <v>226</v>
      </c>
      <c r="C49" s="423"/>
      <c r="D49" s="423"/>
      <c r="E49" s="106"/>
      <c r="F49" s="164">
        <v>18451</v>
      </c>
      <c r="G49" s="164"/>
      <c r="H49" s="170">
        <f>SUM(E49:G49)</f>
        <v>18451</v>
      </c>
      <c r="I49" s="106"/>
      <c r="J49" s="164">
        <v>18451</v>
      </c>
      <c r="K49" s="164"/>
      <c r="L49" s="170">
        <f>SUM(I49:K49)</f>
        <v>18451</v>
      </c>
      <c r="M49" s="103"/>
      <c r="N49" s="103"/>
    </row>
    <row r="50" spans="1:14" ht="12.75">
      <c r="A50" s="114"/>
      <c r="B50" s="423" t="s">
        <v>151</v>
      </c>
      <c r="C50" s="423"/>
      <c r="D50" s="423"/>
      <c r="E50" s="105"/>
      <c r="F50" s="164">
        <v>0</v>
      </c>
      <c r="G50" s="105"/>
      <c r="H50" s="115">
        <f>SUM(E50:G50)</f>
        <v>0</v>
      </c>
      <c r="I50" s="105"/>
      <c r="J50" s="164">
        <v>0</v>
      </c>
      <c r="K50" s="105"/>
      <c r="L50" s="115">
        <f>SUM(I50:K50)</f>
        <v>0</v>
      </c>
      <c r="M50" s="103"/>
      <c r="N50" s="103"/>
    </row>
    <row r="51" spans="1:14" ht="12.75">
      <c r="A51" s="425" t="s">
        <v>64</v>
      </c>
      <c r="B51" s="426"/>
      <c r="C51" s="426"/>
      <c r="D51" s="426"/>
      <c r="E51" s="106">
        <f>SUM(E52:E53)</f>
        <v>0</v>
      </c>
      <c r="F51" s="106">
        <f>SUM(F52:F53)</f>
        <v>52807</v>
      </c>
      <c r="G51" s="106">
        <f>SUM(G52:G53)</f>
        <v>0</v>
      </c>
      <c r="H51" s="113">
        <f>SUM(E51:G51)</f>
        <v>52807</v>
      </c>
      <c r="I51" s="106">
        <f>SUM(I52:I53)</f>
        <v>0</v>
      </c>
      <c r="J51" s="106">
        <f>SUM(J52:J53)</f>
        <v>52807</v>
      </c>
      <c r="K51" s="106">
        <f>SUM(K52:K53)</f>
        <v>0</v>
      </c>
      <c r="L51" s="113">
        <f>SUM(I51:K51)</f>
        <v>52807</v>
      </c>
      <c r="M51" s="103"/>
      <c r="N51" s="103"/>
    </row>
    <row r="52" spans="1:14" ht="12.75">
      <c r="A52" s="114"/>
      <c r="B52" s="423" t="s">
        <v>211</v>
      </c>
      <c r="C52" s="424"/>
      <c r="D52" s="424"/>
      <c r="E52" s="105"/>
      <c r="F52" s="164">
        <v>42411</v>
      </c>
      <c r="G52" s="105"/>
      <c r="H52" s="115">
        <f>SUM(E52:G52)</f>
        <v>42411</v>
      </c>
      <c r="I52" s="105"/>
      <c r="J52" s="164">
        <v>42411</v>
      </c>
      <c r="K52" s="105"/>
      <c r="L52" s="115">
        <f>SUM(I52:K52)</f>
        <v>42411</v>
      </c>
      <c r="M52" s="103"/>
      <c r="N52" s="103"/>
    </row>
    <row r="53" spans="1:14" ht="12.75">
      <c r="A53" s="114"/>
      <c r="B53" s="423" t="s">
        <v>119</v>
      </c>
      <c r="C53" s="424"/>
      <c r="D53" s="424"/>
      <c r="E53" s="105"/>
      <c r="F53" s="164">
        <f>'Felhalm. bevétel'!E29</f>
        <v>10396</v>
      </c>
      <c r="G53" s="105"/>
      <c r="H53" s="115">
        <f>SUM(E53:G53)</f>
        <v>10396</v>
      </c>
      <c r="I53" s="105"/>
      <c r="J53" s="164">
        <f>'Felhalm. bevétel'!F29</f>
        <v>10396</v>
      </c>
      <c r="K53" s="105"/>
      <c r="L53" s="115">
        <f>SUM(I53:K53)</f>
        <v>10396</v>
      </c>
      <c r="M53" s="103"/>
      <c r="N53" s="103"/>
    </row>
    <row r="54" spans="1:14" ht="12.75">
      <c r="A54" s="250"/>
      <c r="H54" s="159"/>
      <c r="L54" s="159"/>
      <c r="M54" s="103"/>
      <c r="N54" s="103"/>
    </row>
    <row r="55" spans="1:14" ht="12.75">
      <c r="A55" s="123" t="s">
        <v>120</v>
      </c>
      <c r="B55" s="431" t="s">
        <v>121</v>
      </c>
      <c r="C55" s="432"/>
      <c r="D55" s="433"/>
      <c r="E55" s="119">
        <f>SUM(E9,E28,E37,E48)</f>
        <v>2048465</v>
      </c>
      <c r="F55" s="119">
        <f>SUM(F9,F28,F37,F48)</f>
        <v>191540</v>
      </c>
      <c r="G55" s="119">
        <f>SUM(G9,G28,G37,G48)</f>
        <v>31144</v>
      </c>
      <c r="H55" s="126">
        <f>SUM(E55:G55)</f>
        <v>2271149</v>
      </c>
      <c r="I55" s="119">
        <f>SUM(I9,I28,I37,I48)</f>
        <v>2088808</v>
      </c>
      <c r="J55" s="119">
        <f>SUM(J9,J28,J37,J48)</f>
        <v>191540</v>
      </c>
      <c r="K55" s="119">
        <f>SUM(K9,K28,K37,K48)</f>
        <v>31144</v>
      </c>
      <c r="L55" s="126">
        <f>SUM(I55:K55)</f>
        <v>2311492</v>
      </c>
      <c r="M55" s="103"/>
      <c r="N55" s="103"/>
    </row>
    <row r="56" spans="1:14" ht="12.75">
      <c r="A56" s="123" t="s">
        <v>40</v>
      </c>
      <c r="B56" s="431" t="s">
        <v>122</v>
      </c>
      <c r="C56" s="432"/>
      <c r="D56" s="433"/>
      <c r="E56" s="119">
        <f>SUM(E25,E45,E51)</f>
        <v>0</v>
      </c>
      <c r="F56" s="119">
        <f>SUM(F25,F45,F51)</f>
        <v>1198722</v>
      </c>
      <c r="G56" s="119">
        <f>SUM(G25,G45,G51)</f>
        <v>0</v>
      </c>
      <c r="H56" s="126">
        <f>SUM(E56:G56)</f>
        <v>1198722</v>
      </c>
      <c r="I56" s="119">
        <f>SUM(I25,I45,I51)</f>
        <v>0</v>
      </c>
      <c r="J56" s="119">
        <f>SUM(J25,J45,J51)</f>
        <v>1198722</v>
      </c>
      <c r="K56" s="119">
        <f>SUM(K25,K45,K51)</f>
        <v>0</v>
      </c>
      <c r="L56" s="126">
        <f>SUM(I56:K56)</f>
        <v>1198722</v>
      </c>
      <c r="M56" s="103"/>
      <c r="N56" s="103"/>
    </row>
    <row r="57" spans="1:14" ht="12.75">
      <c r="A57" s="434" t="s">
        <v>123</v>
      </c>
      <c r="B57" s="435"/>
      <c r="C57" s="435"/>
      <c r="D57" s="435"/>
      <c r="E57" s="172">
        <f>SUM(E55:E56)</f>
        <v>2048465</v>
      </c>
      <c r="F57" s="172">
        <f>SUM(F55:F56)</f>
        <v>1390262</v>
      </c>
      <c r="G57" s="172">
        <f>SUM(G55:G56)</f>
        <v>31144</v>
      </c>
      <c r="H57" s="173">
        <f>SUM(E57:G57)</f>
        <v>3469871</v>
      </c>
      <c r="I57" s="172">
        <f>SUM(I55:I56)</f>
        <v>2088808</v>
      </c>
      <c r="J57" s="172">
        <f>SUM(J55:J56)</f>
        <v>1390262</v>
      </c>
      <c r="K57" s="172">
        <f>SUM(K55:K56)</f>
        <v>31144</v>
      </c>
      <c r="L57" s="173">
        <f>SUM(I57:K57)</f>
        <v>3510214</v>
      </c>
      <c r="M57" s="103"/>
      <c r="N57" s="103"/>
    </row>
    <row r="58" spans="1:14" ht="12.75">
      <c r="A58" s="114"/>
      <c r="B58" s="108"/>
      <c r="C58" s="108"/>
      <c r="D58" s="108"/>
      <c r="E58" s="105"/>
      <c r="F58" s="105"/>
      <c r="G58" s="105"/>
      <c r="H58" s="115"/>
      <c r="I58" s="105"/>
      <c r="J58" s="105"/>
      <c r="K58" s="105"/>
      <c r="L58" s="115"/>
      <c r="M58" s="103"/>
      <c r="N58" s="103"/>
    </row>
    <row r="59" spans="1:14" ht="12.75">
      <c r="A59" s="425" t="s">
        <v>19</v>
      </c>
      <c r="B59" s="426"/>
      <c r="C59" s="426"/>
      <c r="D59" s="426"/>
      <c r="H59" s="158"/>
      <c r="L59" s="158"/>
      <c r="M59" s="103"/>
      <c r="N59" s="103"/>
    </row>
    <row r="60" spans="1:14" ht="12.75">
      <c r="A60" s="114"/>
      <c r="B60" s="423" t="s">
        <v>152</v>
      </c>
      <c r="C60" s="424"/>
      <c r="D60" s="424"/>
      <c r="E60" s="105">
        <f>E61+E63+E65</f>
        <v>170000</v>
      </c>
      <c r="F60" s="105">
        <f>F61+F63</f>
        <v>5108432</v>
      </c>
      <c r="G60" s="107"/>
      <c r="H60" s="115">
        <f>E60+F60+G60</f>
        <v>5278432</v>
      </c>
      <c r="I60" s="105">
        <f>I61+I63+I65</f>
        <v>170000</v>
      </c>
      <c r="J60" s="105">
        <f>J61+J63</f>
        <v>5108432</v>
      </c>
      <c r="K60" s="107"/>
      <c r="L60" s="115">
        <f>I60+J60+K60</f>
        <v>5278432</v>
      </c>
      <c r="M60" s="103"/>
      <c r="N60" s="103"/>
    </row>
    <row r="61" spans="1:14" ht="12.75">
      <c r="A61" s="114"/>
      <c r="B61" s="107"/>
      <c r="C61" s="423" t="s">
        <v>65</v>
      </c>
      <c r="D61" s="424"/>
      <c r="E61" s="109"/>
      <c r="F61" s="109">
        <f>SUM(F62)</f>
        <v>1866240</v>
      </c>
      <c r="G61" s="109">
        <f>SUM(G62)</f>
        <v>0</v>
      </c>
      <c r="H61" s="115">
        <f aca="true" t="shared" si="2" ref="H61:H68">SUM(E61:G61)</f>
        <v>1866240</v>
      </c>
      <c r="I61" s="109"/>
      <c r="J61" s="109">
        <f>SUM(J62)</f>
        <v>1866240</v>
      </c>
      <c r="K61" s="109">
        <f>SUM(K62)</f>
        <v>0</v>
      </c>
      <c r="L61" s="115">
        <f aca="true" t="shared" si="3" ref="L61:L68">SUM(I61:K61)</f>
        <v>1866240</v>
      </c>
      <c r="M61" s="103"/>
      <c r="N61" s="103"/>
    </row>
    <row r="62" spans="1:14" ht="12.75">
      <c r="A62" s="114"/>
      <c r="B62" s="107"/>
      <c r="C62" s="107"/>
      <c r="D62" s="107" t="s">
        <v>66</v>
      </c>
      <c r="E62" s="105"/>
      <c r="F62" s="164">
        <v>1866240</v>
      </c>
      <c r="G62" s="105"/>
      <c r="H62" s="115">
        <f t="shared" si="2"/>
        <v>1866240</v>
      </c>
      <c r="I62" s="105"/>
      <c r="J62" s="164">
        <v>1866240</v>
      </c>
      <c r="K62" s="105"/>
      <c r="L62" s="115">
        <f t="shared" si="3"/>
        <v>1866240</v>
      </c>
      <c r="M62" s="103"/>
      <c r="N62" s="103"/>
    </row>
    <row r="63" spans="1:14" ht="12.75">
      <c r="A63" s="114"/>
      <c r="B63" s="107"/>
      <c r="C63" s="424" t="s">
        <v>67</v>
      </c>
      <c r="D63" s="424"/>
      <c r="E63" s="109">
        <f>SUM(E64)</f>
        <v>0</v>
      </c>
      <c r="F63" s="109">
        <f>SUM(F64)</f>
        <v>3242192</v>
      </c>
      <c r="G63" s="109">
        <f>SUM(G64)</f>
        <v>0</v>
      </c>
      <c r="H63" s="115">
        <f t="shared" si="2"/>
        <v>3242192</v>
      </c>
      <c r="I63" s="109">
        <f>SUM(I64)</f>
        <v>0</v>
      </c>
      <c r="J63" s="109">
        <f>SUM(J64)</f>
        <v>3242192</v>
      </c>
      <c r="K63" s="109">
        <f>SUM(K64)</f>
        <v>0</v>
      </c>
      <c r="L63" s="115">
        <f t="shared" si="3"/>
        <v>3242192</v>
      </c>
      <c r="M63" s="103"/>
      <c r="N63" s="103"/>
    </row>
    <row r="64" spans="1:14" ht="12.75">
      <c r="A64" s="114"/>
      <c r="B64" s="107"/>
      <c r="C64" s="107"/>
      <c r="D64" s="160" t="s">
        <v>68</v>
      </c>
      <c r="E64" s="105"/>
      <c r="F64" s="164">
        <v>3242192</v>
      </c>
      <c r="G64" s="105"/>
      <c r="H64" s="115">
        <f t="shared" si="2"/>
        <v>3242192</v>
      </c>
      <c r="I64" s="105"/>
      <c r="J64" s="164">
        <v>3242192</v>
      </c>
      <c r="K64" s="105"/>
      <c r="L64" s="115">
        <f t="shared" si="3"/>
        <v>3242192</v>
      </c>
      <c r="M64" s="103"/>
      <c r="N64" s="103"/>
    </row>
    <row r="65" spans="1:14" ht="12.75">
      <c r="A65" s="255"/>
      <c r="B65" s="256"/>
      <c r="C65" s="341" t="s">
        <v>367</v>
      </c>
      <c r="D65" s="341" t="s">
        <v>322</v>
      </c>
      <c r="E65" s="105">
        <v>170000</v>
      </c>
      <c r="F65" s="164">
        <v>0</v>
      </c>
      <c r="G65" s="105"/>
      <c r="H65" s="115">
        <f t="shared" si="2"/>
        <v>170000</v>
      </c>
      <c r="I65" s="105">
        <v>170000</v>
      </c>
      <c r="J65" s="164">
        <v>0</v>
      </c>
      <c r="K65" s="105"/>
      <c r="L65" s="115">
        <f t="shared" si="3"/>
        <v>170000</v>
      </c>
      <c r="M65" s="103"/>
      <c r="N65" s="103"/>
    </row>
    <row r="66" spans="1:14" ht="12.75">
      <c r="A66" s="154" t="s">
        <v>125</v>
      </c>
      <c r="B66" s="155" t="s">
        <v>370</v>
      </c>
      <c r="C66" s="155"/>
      <c r="D66" s="155"/>
      <c r="E66" s="106">
        <v>170000</v>
      </c>
      <c r="F66" s="106">
        <f>SUM(F61,F63)</f>
        <v>5108432</v>
      </c>
      <c r="G66" s="106">
        <v>0</v>
      </c>
      <c r="H66" s="113">
        <f t="shared" si="2"/>
        <v>5278432</v>
      </c>
      <c r="I66" s="106">
        <v>170000</v>
      </c>
      <c r="J66" s="106">
        <f>SUM(J61,J63)</f>
        <v>5108432</v>
      </c>
      <c r="K66" s="106">
        <v>0</v>
      </c>
      <c r="L66" s="113">
        <f t="shared" si="3"/>
        <v>5278432</v>
      </c>
      <c r="M66" s="103"/>
      <c r="N66" s="103"/>
    </row>
    <row r="67" spans="1:14" ht="12.75">
      <c r="A67" s="154" t="s">
        <v>126</v>
      </c>
      <c r="B67" s="155" t="s">
        <v>127</v>
      </c>
      <c r="C67" s="155"/>
      <c r="D67" s="155"/>
      <c r="E67" s="156">
        <v>0</v>
      </c>
      <c r="F67" s="156">
        <v>0</v>
      </c>
      <c r="G67" s="156">
        <v>0</v>
      </c>
      <c r="H67" s="113">
        <f t="shared" si="2"/>
        <v>0</v>
      </c>
      <c r="I67" s="156">
        <v>0</v>
      </c>
      <c r="J67" s="156">
        <v>0</v>
      </c>
      <c r="K67" s="156">
        <v>0</v>
      </c>
      <c r="L67" s="113">
        <f t="shared" si="3"/>
        <v>0</v>
      </c>
      <c r="M67" s="103"/>
      <c r="N67" s="103"/>
    </row>
    <row r="68" spans="1:14" ht="12.75">
      <c r="A68" s="427" t="s">
        <v>128</v>
      </c>
      <c r="B68" s="428"/>
      <c r="C68" s="428"/>
      <c r="D68" s="428"/>
      <c r="E68" s="174">
        <f>SUM(E66:E67)</f>
        <v>170000</v>
      </c>
      <c r="F68" s="174">
        <f>SUM(F66:F67)</f>
        <v>5108432</v>
      </c>
      <c r="G68" s="174">
        <v>0</v>
      </c>
      <c r="H68" s="113">
        <f t="shared" si="2"/>
        <v>5278432</v>
      </c>
      <c r="I68" s="174">
        <f>SUM(I66:I67)</f>
        <v>170000</v>
      </c>
      <c r="J68" s="174">
        <f>SUM(J66:J67)</f>
        <v>5108432</v>
      </c>
      <c r="K68" s="174">
        <v>0</v>
      </c>
      <c r="L68" s="113">
        <f t="shared" si="3"/>
        <v>5278432</v>
      </c>
      <c r="M68" s="103"/>
      <c r="N68" s="103"/>
    </row>
    <row r="69" spans="1:14" ht="20.25" customHeight="1">
      <c r="A69" s="421" t="s">
        <v>124</v>
      </c>
      <c r="B69" s="422"/>
      <c r="C69" s="422"/>
      <c r="D69" s="422"/>
      <c r="E69" s="167">
        <f aca="true" t="shared" si="4" ref="E69:L69">SUM(E57,E68)</f>
        <v>2218465</v>
      </c>
      <c r="F69" s="167">
        <f t="shared" si="4"/>
        <v>6498694</v>
      </c>
      <c r="G69" s="167">
        <f t="shared" si="4"/>
        <v>31144</v>
      </c>
      <c r="H69" s="260">
        <f t="shared" si="4"/>
        <v>8748303</v>
      </c>
      <c r="I69" s="167">
        <f t="shared" si="4"/>
        <v>2258808</v>
      </c>
      <c r="J69" s="167">
        <f t="shared" si="4"/>
        <v>6498694</v>
      </c>
      <c r="K69" s="167">
        <f t="shared" si="4"/>
        <v>31144</v>
      </c>
      <c r="L69" s="260">
        <f t="shared" si="4"/>
        <v>8788646</v>
      </c>
      <c r="M69" s="103"/>
      <c r="N69" s="103"/>
    </row>
    <row r="70" spans="8:13" ht="12.75">
      <c r="H70" s="103"/>
      <c r="L70" s="103">
        <f>KIADÁS!K79</f>
        <v>8788646</v>
      </c>
      <c r="M70" s="103"/>
    </row>
    <row r="71" spans="1:13" s="152" customFormat="1" ht="14.25" customHeight="1">
      <c r="A71" s="420"/>
      <c r="B71" s="420"/>
      <c r="C71" s="420"/>
      <c r="D71" s="420"/>
      <c r="E71" s="151"/>
      <c r="F71" s="151"/>
      <c r="G71" s="151"/>
      <c r="H71" s="153"/>
      <c r="I71" s="249"/>
      <c r="L71" s="249">
        <f>L69-L70</f>
        <v>0</v>
      </c>
      <c r="M71" s="391"/>
    </row>
    <row r="72" spans="1:12" s="152" customFormat="1" ht="12.75">
      <c r="A72"/>
      <c r="B72"/>
      <c r="C72"/>
      <c r="D72"/>
      <c r="E72"/>
      <c r="F72"/>
      <c r="G72"/>
      <c r="H72" s="103"/>
      <c r="I72" s="249"/>
      <c r="L72" s="249"/>
    </row>
    <row r="73" spans="8:12" ht="12.75">
      <c r="H73" s="103"/>
      <c r="I73" s="103"/>
      <c r="L73" s="103"/>
    </row>
  </sheetData>
  <sheetProtection/>
  <mergeCells count="61">
    <mergeCell ref="E5:H5"/>
    <mergeCell ref="E6:H6"/>
    <mergeCell ref="I5:L6"/>
    <mergeCell ref="L7:L8"/>
    <mergeCell ref="I8:K8"/>
    <mergeCell ref="C12:D12"/>
    <mergeCell ref="C11:D11"/>
    <mergeCell ref="E8:G8"/>
    <mergeCell ref="A1:L1"/>
    <mergeCell ref="B49:D49"/>
    <mergeCell ref="C31:D31"/>
    <mergeCell ref="A37:D37"/>
    <mergeCell ref="K4:L4"/>
    <mergeCell ref="C34:D34"/>
    <mergeCell ref="A9:D9"/>
    <mergeCell ref="H7:H8"/>
    <mergeCell ref="A5:D8"/>
    <mergeCell ref="D3:L3"/>
    <mergeCell ref="C13:D13"/>
    <mergeCell ref="B10:D10"/>
    <mergeCell ref="B46:D46"/>
    <mergeCell ref="B43:D43"/>
    <mergeCell ref="B41:D41"/>
    <mergeCell ref="B42:D42"/>
    <mergeCell ref="B36:D36"/>
    <mergeCell ref="C33:D33"/>
    <mergeCell ref="B39:D39"/>
    <mergeCell ref="A45:D45"/>
    <mergeCell ref="B38:D38"/>
    <mergeCell ref="A28:D28"/>
    <mergeCell ref="C14:D14"/>
    <mergeCell ref="C20:D20"/>
    <mergeCell ref="C16:D16"/>
    <mergeCell ref="C19:D19"/>
    <mergeCell ref="B18:D18"/>
    <mergeCell ref="B47:D47"/>
    <mergeCell ref="A48:D48"/>
    <mergeCell ref="C35:D35"/>
    <mergeCell ref="C23:D23"/>
    <mergeCell ref="B29:D29"/>
    <mergeCell ref="B30:D30"/>
    <mergeCell ref="A25:D25"/>
    <mergeCell ref="C32:D32"/>
    <mergeCell ref="B44:D44"/>
    <mergeCell ref="B40:D40"/>
    <mergeCell ref="B53:D53"/>
    <mergeCell ref="B56:D56"/>
    <mergeCell ref="B55:D55"/>
    <mergeCell ref="A57:D57"/>
    <mergeCell ref="C61:D61"/>
    <mergeCell ref="B50:D50"/>
    <mergeCell ref="A71:D71"/>
    <mergeCell ref="A69:D69"/>
    <mergeCell ref="B60:D60"/>
    <mergeCell ref="A59:D59"/>
    <mergeCell ref="C15:D15"/>
    <mergeCell ref="A68:D68"/>
    <mergeCell ref="C21:D21"/>
    <mergeCell ref="A51:D51"/>
    <mergeCell ref="B52:D52"/>
    <mergeCell ref="C63:D6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84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8.00390625" style="0" customWidth="1"/>
    <col min="5" max="5" width="9.8515625" style="0" bestFit="1" customWidth="1"/>
    <col min="7" max="7" width="9.8515625" style="0" customWidth="1"/>
    <col min="14" max="14" width="8.8515625" style="0" customWidth="1"/>
    <col min="15" max="15" width="12.28125" style="0" customWidth="1"/>
  </cols>
  <sheetData>
    <row r="1" spans="1:11" ht="15.75">
      <c r="A1" s="457" t="s">
        <v>279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7" ht="12.75" customHeight="1">
      <c r="A2" s="104"/>
      <c r="B2" s="104"/>
      <c r="C2" s="104"/>
      <c r="D2" s="104"/>
      <c r="E2" s="104"/>
      <c r="F2" s="104"/>
      <c r="G2" s="104"/>
    </row>
    <row r="3" spans="1:11" ht="15.75">
      <c r="A3" s="104"/>
      <c r="B3" s="104"/>
      <c r="C3" s="450" t="s">
        <v>446</v>
      </c>
      <c r="D3" s="450"/>
      <c r="E3" s="450"/>
      <c r="F3" s="450"/>
      <c r="G3" s="450"/>
      <c r="H3" s="450"/>
      <c r="I3" s="450"/>
      <c r="J3" s="450"/>
      <c r="K3" s="450"/>
    </row>
    <row r="4" spans="10:11" ht="12.75">
      <c r="J4" s="438" t="s">
        <v>0</v>
      </c>
      <c r="K4" s="438"/>
    </row>
    <row r="5" spans="1:11" ht="17.25" customHeight="1">
      <c r="A5" s="441" t="s">
        <v>1</v>
      </c>
      <c r="B5" s="442"/>
      <c r="C5" s="443"/>
      <c r="D5" s="451" t="s">
        <v>311</v>
      </c>
      <c r="E5" s="452"/>
      <c r="F5" s="452"/>
      <c r="G5" s="439"/>
      <c r="H5" s="451" t="s">
        <v>311</v>
      </c>
      <c r="I5" s="452"/>
      <c r="J5" s="452"/>
      <c r="K5" s="439"/>
    </row>
    <row r="6" spans="1:11" ht="15.75" customHeight="1">
      <c r="A6" s="444"/>
      <c r="B6" s="445"/>
      <c r="C6" s="446"/>
      <c r="D6" s="453" t="s">
        <v>406</v>
      </c>
      <c r="E6" s="454"/>
      <c r="F6" s="454"/>
      <c r="G6" s="455"/>
      <c r="H6" s="453"/>
      <c r="I6" s="454"/>
      <c r="J6" s="454"/>
      <c r="K6" s="455"/>
    </row>
    <row r="7" spans="1:11" ht="25.5">
      <c r="A7" s="444"/>
      <c r="B7" s="445"/>
      <c r="C7" s="446"/>
      <c r="D7" s="2" t="s">
        <v>2</v>
      </c>
      <c r="E7" s="2" t="s">
        <v>3</v>
      </c>
      <c r="F7" s="2" t="s">
        <v>36</v>
      </c>
      <c r="G7" s="439" t="s">
        <v>4</v>
      </c>
      <c r="H7" s="2" t="s">
        <v>2</v>
      </c>
      <c r="I7" s="2" t="s">
        <v>3</v>
      </c>
      <c r="J7" s="2" t="s">
        <v>36</v>
      </c>
      <c r="K7" s="439" t="s">
        <v>4</v>
      </c>
    </row>
    <row r="8" spans="1:11" ht="13.5" thickBot="1">
      <c r="A8" s="447"/>
      <c r="B8" s="448"/>
      <c r="C8" s="449"/>
      <c r="D8" s="456" t="s">
        <v>5</v>
      </c>
      <c r="E8" s="456"/>
      <c r="F8" s="456"/>
      <c r="G8" s="440"/>
      <c r="H8" s="456" t="s">
        <v>5</v>
      </c>
      <c r="I8" s="456"/>
      <c r="J8" s="456"/>
      <c r="K8" s="440"/>
    </row>
    <row r="9" spans="1:14" ht="13.5" thickTop="1">
      <c r="A9" s="117" t="s">
        <v>69</v>
      </c>
      <c r="B9" s="107"/>
      <c r="C9" s="107"/>
      <c r="D9" s="106">
        <v>25216</v>
      </c>
      <c r="E9" s="106">
        <v>64111</v>
      </c>
      <c r="F9" s="106">
        <v>0</v>
      </c>
      <c r="G9" s="113">
        <f>SUM(D9:F9)</f>
        <v>89327</v>
      </c>
      <c r="H9" s="106">
        <v>25216</v>
      </c>
      <c r="I9" s="106">
        <v>65770</v>
      </c>
      <c r="J9" s="106">
        <v>0</v>
      </c>
      <c r="K9" s="113">
        <f>SUM(H9:J9)</f>
        <v>90986</v>
      </c>
      <c r="L9" s="103"/>
      <c r="M9" s="103"/>
      <c r="N9" s="32"/>
    </row>
    <row r="10" spans="1:13" ht="12.75">
      <c r="A10" s="117"/>
      <c r="B10" s="436" t="s">
        <v>70</v>
      </c>
      <c r="C10" s="430"/>
      <c r="D10" s="164"/>
      <c r="E10" s="164">
        <v>25059</v>
      </c>
      <c r="F10" s="105"/>
      <c r="G10" s="115">
        <f>SUM(E10:F10)</f>
        <v>25059</v>
      </c>
      <c r="H10" s="164"/>
      <c r="I10" s="164">
        <v>25059</v>
      </c>
      <c r="J10" s="105"/>
      <c r="K10" s="115">
        <f>SUM(I10:J10)</f>
        <v>25059</v>
      </c>
      <c r="L10" s="103"/>
      <c r="M10" s="103"/>
    </row>
    <row r="11" spans="1:14" ht="12.75">
      <c r="A11" s="117" t="s">
        <v>71</v>
      </c>
      <c r="B11" s="107"/>
      <c r="C11" s="107"/>
      <c r="D11" s="106">
        <v>4435</v>
      </c>
      <c r="E11" s="106">
        <v>9980</v>
      </c>
      <c r="F11" s="106">
        <v>0</v>
      </c>
      <c r="G11" s="113">
        <f aca="true" t="shared" si="0" ref="G11:G26">SUM(D11:F11)</f>
        <v>14415</v>
      </c>
      <c r="H11" s="106">
        <v>4435</v>
      </c>
      <c r="I11" s="106">
        <v>10576</v>
      </c>
      <c r="J11" s="106">
        <v>0</v>
      </c>
      <c r="K11" s="113">
        <f aca="true" t="shared" si="1" ref="K11:K19">SUM(H11:J11)</f>
        <v>15011</v>
      </c>
      <c r="L11" s="103"/>
      <c r="M11" s="103"/>
      <c r="N11" s="32"/>
    </row>
    <row r="12" spans="1:13" ht="12.75">
      <c r="A12" s="117"/>
      <c r="B12" s="436" t="s">
        <v>70</v>
      </c>
      <c r="C12" s="430"/>
      <c r="D12" s="216"/>
      <c r="E12" s="164">
        <v>2443</v>
      </c>
      <c r="F12" s="105"/>
      <c r="G12" s="115">
        <f t="shared" si="0"/>
        <v>2443</v>
      </c>
      <c r="H12" s="216"/>
      <c r="I12" s="164">
        <v>2443</v>
      </c>
      <c r="J12" s="105"/>
      <c r="K12" s="115">
        <f t="shared" si="1"/>
        <v>2443</v>
      </c>
      <c r="L12" s="103"/>
      <c r="M12" s="103"/>
    </row>
    <row r="13" spans="1:13" ht="12.75">
      <c r="A13" s="117" t="s">
        <v>72</v>
      </c>
      <c r="B13" s="107"/>
      <c r="C13" s="107"/>
      <c r="D13" s="106">
        <v>216659</v>
      </c>
      <c r="E13" s="106">
        <v>102698</v>
      </c>
      <c r="F13" s="106">
        <v>0</v>
      </c>
      <c r="G13" s="113">
        <f t="shared" si="0"/>
        <v>319357</v>
      </c>
      <c r="H13" s="106">
        <v>216659</v>
      </c>
      <c r="I13" s="106">
        <v>103643</v>
      </c>
      <c r="J13" s="106">
        <v>0</v>
      </c>
      <c r="K13" s="113">
        <f t="shared" si="1"/>
        <v>320302</v>
      </c>
      <c r="L13" s="46"/>
      <c r="M13" s="46"/>
    </row>
    <row r="14" spans="1:13" ht="12.75">
      <c r="A14" s="117" t="s">
        <v>73</v>
      </c>
      <c r="B14" s="107"/>
      <c r="C14" s="107"/>
      <c r="D14" s="106">
        <f>SUM(D15)</f>
        <v>0</v>
      </c>
      <c r="E14" s="106">
        <f>SUM(E15)</f>
        <v>22000</v>
      </c>
      <c r="F14" s="106">
        <f>SUM(F15)</f>
        <v>0</v>
      </c>
      <c r="G14" s="113">
        <f t="shared" si="0"/>
        <v>22000</v>
      </c>
      <c r="H14" s="106">
        <f>SUM(H15)</f>
        <v>0</v>
      </c>
      <c r="I14" s="106">
        <f>SUM(I15)</f>
        <v>22000</v>
      </c>
      <c r="J14" s="106">
        <f>SUM(J15)</f>
        <v>0</v>
      </c>
      <c r="K14" s="113">
        <f t="shared" si="1"/>
        <v>22000</v>
      </c>
      <c r="L14" s="103"/>
      <c r="M14" s="103"/>
    </row>
    <row r="15" spans="1:13" ht="12.75">
      <c r="A15" s="117"/>
      <c r="B15" s="429" t="s">
        <v>163</v>
      </c>
      <c r="C15" s="430"/>
      <c r="D15" s="109"/>
      <c r="E15" s="109">
        <f>SUM(E16:E19)</f>
        <v>22000</v>
      </c>
      <c r="F15" s="219"/>
      <c r="G15" s="116">
        <f t="shared" si="0"/>
        <v>22000</v>
      </c>
      <c r="H15" s="109"/>
      <c r="I15" s="109">
        <f>SUM(I16:I19)</f>
        <v>22000</v>
      </c>
      <c r="J15" s="219"/>
      <c r="K15" s="116">
        <f t="shared" si="1"/>
        <v>22000</v>
      </c>
      <c r="L15" s="103"/>
      <c r="M15" s="103"/>
    </row>
    <row r="16" spans="1:13" ht="12.75">
      <c r="A16" s="117"/>
      <c r="B16" s="429" t="s">
        <v>156</v>
      </c>
      <c r="C16" s="461"/>
      <c r="D16" s="164"/>
      <c r="E16" s="164">
        <v>8000</v>
      </c>
      <c r="F16" s="223"/>
      <c r="G16" s="170">
        <f t="shared" si="0"/>
        <v>8000</v>
      </c>
      <c r="H16" s="164"/>
      <c r="I16" s="164">
        <v>8000</v>
      </c>
      <c r="J16" s="223"/>
      <c r="K16" s="170">
        <f t="shared" si="1"/>
        <v>8000</v>
      </c>
      <c r="L16" s="103"/>
      <c r="M16" s="103"/>
    </row>
    <row r="17" spans="1:13" ht="12.75">
      <c r="A17" s="117"/>
      <c r="B17" s="429" t="s">
        <v>153</v>
      </c>
      <c r="C17" s="430"/>
      <c r="D17" s="164"/>
      <c r="E17" s="164">
        <v>12000</v>
      </c>
      <c r="F17" s="223"/>
      <c r="G17" s="170">
        <f t="shared" si="0"/>
        <v>12000</v>
      </c>
      <c r="H17" s="164"/>
      <c r="I17" s="164">
        <v>12000</v>
      </c>
      <c r="J17" s="223"/>
      <c r="K17" s="170">
        <f t="shared" si="1"/>
        <v>12000</v>
      </c>
      <c r="L17" s="103"/>
      <c r="M17" s="103"/>
    </row>
    <row r="18" spans="1:13" ht="12.75">
      <c r="A18" s="117"/>
      <c r="B18" s="429" t="s">
        <v>154</v>
      </c>
      <c r="C18" s="430"/>
      <c r="D18" s="164"/>
      <c r="E18" s="164">
        <v>1000</v>
      </c>
      <c r="F18" s="223"/>
      <c r="G18" s="170">
        <f t="shared" si="0"/>
        <v>1000</v>
      </c>
      <c r="H18" s="164"/>
      <c r="I18" s="164">
        <v>1000</v>
      </c>
      <c r="J18" s="223"/>
      <c r="K18" s="170">
        <f t="shared" si="1"/>
        <v>1000</v>
      </c>
      <c r="L18" s="103"/>
      <c r="M18" s="103"/>
    </row>
    <row r="19" spans="1:13" ht="12.75">
      <c r="A19" s="117"/>
      <c r="B19" s="429" t="s">
        <v>155</v>
      </c>
      <c r="C19" s="430"/>
      <c r="D19" s="164"/>
      <c r="E19" s="164">
        <v>1000</v>
      </c>
      <c r="F19" s="223"/>
      <c r="G19" s="170">
        <f t="shared" si="0"/>
        <v>1000</v>
      </c>
      <c r="H19" s="164"/>
      <c r="I19" s="164">
        <v>1000</v>
      </c>
      <c r="J19" s="223"/>
      <c r="K19" s="170">
        <f t="shared" si="1"/>
        <v>1000</v>
      </c>
      <c r="L19" s="103"/>
      <c r="M19" s="103"/>
    </row>
    <row r="20" spans="1:13" ht="12.75">
      <c r="A20" s="117" t="s">
        <v>74</v>
      </c>
      <c r="B20" s="107"/>
      <c r="C20" s="107"/>
      <c r="D20" s="106">
        <f>SUM(D21:D22,D33,D48)</f>
        <v>223766</v>
      </c>
      <c r="E20" s="106">
        <f>SUM(E21:E22,E27,E33,E48)</f>
        <v>2260736</v>
      </c>
      <c r="F20" s="106">
        <f>SUM(F21:F22,F33,F48)</f>
        <v>0</v>
      </c>
      <c r="G20" s="113">
        <f t="shared" si="0"/>
        <v>2484502</v>
      </c>
      <c r="H20" s="106">
        <f>SUM(H21:H22,H33,H48)</f>
        <v>223766</v>
      </c>
      <c r="I20" s="106">
        <f>SUM(I21:I22,I27,I33,I48)</f>
        <v>2260842</v>
      </c>
      <c r="J20" s="106">
        <f>SUM(J21:J22,J33,J48)</f>
        <v>0</v>
      </c>
      <c r="K20" s="113">
        <f aca="true" t="shared" si="2" ref="K20:K42">SUM(H20:J20)</f>
        <v>2484608</v>
      </c>
      <c r="L20" s="103"/>
      <c r="M20" s="103"/>
    </row>
    <row r="21" spans="1:13" ht="12.75">
      <c r="A21" s="117"/>
      <c r="B21" s="107"/>
      <c r="C21" s="160" t="s">
        <v>147</v>
      </c>
      <c r="D21" s="109">
        <v>223766</v>
      </c>
      <c r="E21" s="109">
        <v>0</v>
      </c>
      <c r="F21" s="109">
        <v>0</v>
      </c>
      <c r="G21" s="116">
        <f t="shared" si="0"/>
        <v>223766</v>
      </c>
      <c r="H21" s="109">
        <v>223766</v>
      </c>
      <c r="I21" s="109">
        <v>0</v>
      </c>
      <c r="J21" s="109">
        <v>0</v>
      </c>
      <c r="K21" s="116">
        <f t="shared" si="2"/>
        <v>223766</v>
      </c>
      <c r="L21" s="103"/>
      <c r="M21" s="103"/>
    </row>
    <row r="22" spans="1:13" ht="12.75">
      <c r="A22" s="114"/>
      <c r="B22" s="107"/>
      <c r="C22" s="107" t="s">
        <v>75</v>
      </c>
      <c r="D22" s="109">
        <f>SUM(D23:D26)</f>
        <v>0</v>
      </c>
      <c r="E22" s="109">
        <f>SUM(E23:E26)</f>
        <v>47655</v>
      </c>
      <c r="F22" s="109">
        <f>SUM(F23:F26)</f>
        <v>0</v>
      </c>
      <c r="G22" s="116">
        <f t="shared" si="0"/>
        <v>47655</v>
      </c>
      <c r="H22" s="109">
        <f>SUM(H23:H26)</f>
        <v>0</v>
      </c>
      <c r="I22" s="109">
        <f>SUM(I23:I26)</f>
        <v>34727</v>
      </c>
      <c r="J22" s="109">
        <f>SUM(J23:J26)</f>
        <v>0</v>
      </c>
      <c r="K22" s="116">
        <f t="shared" si="2"/>
        <v>34727</v>
      </c>
      <c r="L22" s="103"/>
      <c r="M22" s="103"/>
    </row>
    <row r="23" spans="1:13" ht="12.75">
      <c r="A23" s="114"/>
      <c r="B23" s="107"/>
      <c r="C23" s="98" t="s">
        <v>92</v>
      </c>
      <c r="D23" s="216"/>
      <c r="E23" s="164">
        <v>44755</v>
      </c>
      <c r="F23" s="164"/>
      <c r="G23" s="170">
        <f t="shared" si="0"/>
        <v>44755</v>
      </c>
      <c r="H23" s="216"/>
      <c r="I23" s="164">
        <v>31327</v>
      </c>
      <c r="J23" s="164"/>
      <c r="K23" s="170">
        <f t="shared" si="2"/>
        <v>31327</v>
      </c>
      <c r="L23" s="103"/>
      <c r="M23" s="103"/>
    </row>
    <row r="24" spans="1:13" ht="12.75">
      <c r="A24" s="114"/>
      <c r="B24" s="107"/>
      <c r="C24" s="98" t="s">
        <v>93</v>
      </c>
      <c r="D24" s="164"/>
      <c r="E24" s="164">
        <v>1100</v>
      </c>
      <c r="F24" s="164"/>
      <c r="G24" s="170">
        <f t="shared" si="0"/>
        <v>1100</v>
      </c>
      <c r="H24" s="164"/>
      <c r="I24" s="164">
        <v>1600</v>
      </c>
      <c r="J24" s="164"/>
      <c r="K24" s="170">
        <f t="shared" si="2"/>
        <v>1600</v>
      </c>
      <c r="L24" s="103"/>
      <c r="M24" s="103"/>
    </row>
    <row r="25" spans="1:13" ht="12.75">
      <c r="A25" s="114"/>
      <c r="B25" s="107"/>
      <c r="C25" s="98" t="s">
        <v>94</v>
      </c>
      <c r="D25" s="164"/>
      <c r="E25" s="164">
        <v>550</v>
      </c>
      <c r="F25" s="164"/>
      <c r="G25" s="170">
        <f t="shared" si="0"/>
        <v>550</v>
      </c>
      <c r="H25" s="164"/>
      <c r="I25" s="164">
        <v>550</v>
      </c>
      <c r="J25" s="164"/>
      <c r="K25" s="170">
        <f t="shared" si="2"/>
        <v>550</v>
      </c>
      <c r="L25" s="103"/>
      <c r="M25" s="103"/>
    </row>
    <row r="26" spans="1:13" ht="12.75">
      <c r="A26" s="114"/>
      <c r="B26" s="107"/>
      <c r="C26" s="171" t="s">
        <v>139</v>
      </c>
      <c r="D26" s="164"/>
      <c r="E26" s="164">
        <v>1250</v>
      </c>
      <c r="F26" s="164"/>
      <c r="G26" s="170">
        <f t="shared" si="0"/>
        <v>1250</v>
      </c>
      <c r="H26" s="164"/>
      <c r="I26" s="164">
        <v>1250</v>
      </c>
      <c r="J26" s="164"/>
      <c r="K26" s="170">
        <f t="shared" si="2"/>
        <v>1250</v>
      </c>
      <c r="L26" s="103"/>
      <c r="M26" s="103"/>
    </row>
    <row r="27" spans="1:13" ht="12.75">
      <c r="A27" s="114"/>
      <c r="B27" s="107"/>
      <c r="C27" s="171" t="s">
        <v>368</v>
      </c>
      <c r="D27" s="164">
        <f>D28+D29</f>
        <v>0</v>
      </c>
      <c r="E27" s="164">
        <f>SUM(E28:E30)</f>
        <v>9000</v>
      </c>
      <c r="F27" s="164">
        <f>SUM(F28:F30)</f>
        <v>0</v>
      </c>
      <c r="G27" s="164">
        <f>SUM(G28:G30)</f>
        <v>9000</v>
      </c>
      <c r="H27" s="164">
        <f>H28+H29</f>
        <v>0</v>
      </c>
      <c r="I27" s="164">
        <f>SUM(I28:I32)</f>
        <v>17218</v>
      </c>
      <c r="J27" s="164">
        <f>SUM(J28:J30)</f>
        <v>0</v>
      </c>
      <c r="K27" s="170">
        <f t="shared" si="2"/>
        <v>17218</v>
      </c>
      <c r="L27" s="103"/>
      <c r="M27" s="103"/>
    </row>
    <row r="28" spans="1:13" ht="12.75">
      <c r="A28" s="114"/>
      <c r="B28" s="107"/>
      <c r="C28" s="201" t="s">
        <v>361</v>
      </c>
      <c r="D28" s="164"/>
      <c r="E28" s="164">
        <v>5000</v>
      </c>
      <c r="F28" s="164"/>
      <c r="G28" s="170">
        <f>E28</f>
        <v>5000</v>
      </c>
      <c r="H28" s="164"/>
      <c r="I28" s="164">
        <v>5000</v>
      </c>
      <c r="J28" s="164"/>
      <c r="K28" s="170">
        <f>I28</f>
        <v>5000</v>
      </c>
      <c r="L28" s="103"/>
      <c r="M28" s="103"/>
    </row>
    <row r="29" spans="1:13" ht="12.75">
      <c r="A29" s="114"/>
      <c r="B29" s="107"/>
      <c r="C29" s="171" t="s">
        <v>369</v>
      </c>
      <c r="D29" s="164"/>
      <c r="E29" s="164">
        <v>3000</v>
      </c>
      <c r="F29" s="164"/>
      <c r="G29" s="170">
        <f>E29</f>
        <v>3000</v>
      </c>
      <c r="H29" s="164"/>
      <c r="I29" s="164">
        <v>3000</v>
      </c>
      <c r="J29" s="164"/>
      <c r="K29" s="170">
        <f>I29</f>
        <v>3000</v>
      </c>
      <c r="L29" s="103"/>
      <c r="M29" s="103"/>
    </row>
    <row r="30" spans="1:13" ht="12.75">
      <c r="A30" s="114"/>
      <c r="B30" s="107"/>
      <c r="C30" s="171" t="s">
        <v>424</v>
      </c>
      <c r="D30" s="164"/>
      <c r="E30" s="164">
        <v>1000</v>
      </c>
      <c r="F30" s="164"/>
      <c r="G30" s="170">
        <f>E30</f>
        <v>1000</v>
      </c>
      <c r="H30" s="164"/>
      <c r="I30" s="164">
        <v>1000</v>
      </c>
      <c r="J30" s="164"/>
      <c r="K30" s="170">
        <f>I30</f>
        <v>1000</v>
      </c>
      <c r="L30" s="103"/>
      <c r="M30" s="103"/>
    </row>
    <row r="31" spans="1:13" s="384" customFormat="1" ht="12.75">
      <c r="A31" s="400"/>
      <c r="B31" s="401"/>
      <c r="C31" s="402" t="s">
        <v>422</v>
      </c>
      <c r="D31" s="343"/>
      <c r="E31" s="343"/>
      <c r="F31" s="343"/>
      <c r="G31" s="403"/>
      <c r="H31" s="343"/>
      <c r="I31" s="343">
        <v>2218</v>
      </c>
      <c r="J31" s="343"/>
      <c r="K31" s="403">
        <f>I31</f>
        <v>2218</v>
      </c>
      <c r="L31" s="385"/>
      <c r="M31" s="385"/>
    </row>
    <row r="32" spans="1:13" s="384" customFormat="1" ht="12.75">
      <c r="A32" s="400"/>
      <c r="B32" s="401"/>
      <c r="C32" s="402" t="s">
        <v>423</v>
      </c>
      <c r="D32" s="343"/>
      <c r="E32" s="343"/>
      <c r="F32" s="343"/>
      <c r="G32" s="403"/>
      <c r="H32" s="343"/>
      <c r="I32" s="343">
        <v>6000</v>
      </c>
      <c r="J32" s="343"/>
      <c r="K32" s="403">
        <f>I32</f>
        <v>6000</v>
      </c>
      <c r="L32" s="385"/>
      <c r="M32" s="385"/>
    </row>
    <row r="33" spans="1:13" ht="12.75">
      <c r="A33" s="114"/>
      <c r="B33" s="107"/>
      <c r="C33" s="160" t="s">
        <v>129</v>
      </c>
      <c r="D33" s="109">
        <f>SUM(D34:D42,D44:D47)</f>
        <v>0</v>
      </c>
      <c r="E33" s="109">
        <f>SUM(E34:E42,E44:E47)</f>
        <v>54868</v>
      </c>
      <c r="F33" s="109">
        <f>SUM(F34:F42,F44:F47)</f>
        <v>0</v>
      </c>
      <c r="G33" s="170">
        <f aca="true" t="shared" si="3" ref="G33:G42">SUM(D33:F33)</f>
        <v>54868</v>
      </c>
      <c r="H33" s="109">
        <f>SUM(H34:H42,H44:H47)</f>
        <v>0</v>
      </c>
      <c r="I33" s="109">
        <f>SUM(I34:I42,I44:I47)</f>
        <v>54868</v>
      </c>
      <c r="J33" s="109">
        <f>SUM(J34:J42,J44:J47)</f>
        <v>0</v>
      </c>
      <c r="K33" s="170">
        <f t="shared" si="2"/>
        <v>54868</v>
      </c>
      <c r="L33" s="103"/>
      <c r="M33" s="103"/>
    </row>
    <row r="34" spans="1:13" ht="12.75">
      <c r="A34" s="114"/>
      <c r="B34" s="107"/>
      <c r="C34" s="98" t="s">
        <v>95</v>
      </c>
      <c r="D34" s="164"/>
      <c r="E34" s="164">
        <v>1603</v>
      </c>
      <c r="F34" s="164"/>
      <c r="G34" s="170">
        <f t="shared" si="3"/>
        <v>1603</v>
      </c>
      <c r="H34" s="164"/>
      <c r="I34" s="164">
        <v>1603</v>
      </c>
      <c r="J34" s="164"/>
      <c r="K34" s="170">
        <f t="shared" si="2"/>
        <v>1603</v>
      </c>
      <c r="L34" s="103"/>
      <c r="M34" s="103"/>
    </row>
    <row r="35" spans="1:13" ht="12.75">
      <c r="A35" s="114"/>
      <c r="B35" s="107"/>
      <c r="C35" s="171" t="s">
        <v>140</v>
      </c>
      <c r="D35" s="164"/>
      <c r="E35" s="148">
        <v>750</v>
      </c>
      <c r="F35" s="164"/>
      <c r="G35" s="170">
        <f t="shared" si="3"/>
        <v>750</v>
      </c>
      <c r="H35" s="164"/>
      <c r="I35" s="148">
        <v>750</v>
      </c>
      <c r="J35" s="164"/>
      <c r="K35" s="170">
        <f t="shared" si="2"/>
        <v>750</v>
      </c>
      <c r="L35" s="103"/>
      <c r="M35" s="103"/>
    </row>
    <row r="36" spans="1:13" ht="12.75">
      <c r="A36" s="114"/>
      <c r="B36" s="107"/>
      <c r="C36" s="99" t="s">
        <v>96</v>
      </c>
      <c r="D36" s="216"/>
      <c r="E36" s="148">
        <v>0</v>
      </c>
      <c r="F36" s="164"/>
      <c r="G36" s="170">
        <f t="shared" si="3"/>
        <v>0</v>
      </c>
      <c r="H36" s="216"/>
      <c r="I36" s="148">
        <v>0</v>
      </c>
      <c r="J36" s="164"/>
      <c r="K36" s="170">
        <f t="shared" si="2"/>
        <v>0</v>
      </c>
      <c r="L36" s="103"/>
      <c r="M36" s="103"/>
    </row>
    <row r="37" spans="1:13" ht="12.75">
      <c r="A37" s="114"/>
      <c r="B37" s="107"/>
      <c r="C37" s="201" t="s">
        <v>219</v>
      </c>
      <c r="D37" s="216"/>
      <c r="E37" s="164">
        <v>30515</v>
      </c>
      <c r="F37" s="164"/>
      <c r="G37" s="170">
        <f t="shared" si="3"/>
        <v>30515</v>
      </c>
      <c r="H37" s="216"/>
      <c r="I37" s="164">
        <v>30515</v>
      </c>
      <c r="J37" s="164"/>
      <c r="K37" s="170">
        <f t="shared" si="2"/>
        <v>30515</v>
      </c>
      <c r="L37" s="103"/>
      <c r="M37" s="103"/>
    </row>
    <row r="38" spans="1:13" ht="13.5" customHeight="1">
      <c r="A38" s="114"/>
      <c r="B38" s="107"/>
      <c r="C38" s="163" t="s">
        <v>134</v>
      </c>
      <c r="D38" s="164"/>
      <c r="E38" s="164">
        <v>500</v>
      </c>
      <c r="F38" s="164"/>
      <c r="G38" s="170">
        <f t="shared" si="3"/>
        <v>500</v>
      </c>
      <c r="H38" s="164"/>
      <c r="I38" s="164">
        <v>500</v>
      </c>
      <c r="J38" s="164"/>
      <c r="K38" s="170">
        <f t="shared" si="2"/>
        <v>500</v>
      </c>
      <c r="L38" s="103"/>
      <c r="M38" s="103"/>
    </row>
    <row r="39" spans="1:13" ht="12.75">
      <c r="A39" s="114"/>
      <c r="B39" s="107"/>
      <c r="C39" s="171" t="s">
        <v>159</v>
      </c>
      <c r="D39" s="164"/>
      <c r="E39" s="164">
        <v>1000</v>
      </c>
      <c r="F39" s="164"/>
      <c r="G39" s="170">
        <f t="shared" si="3"/>
        <v>1000</v>
      </c>
      <c r="H39" s="164"/>
      <c r="I39" s="164">
        <v>1000</v>
      </c>
      <c r="J39" s="164"/>
      <c r="K39" s="170">
        <f t="shared" si="2"/>
        <v>1000</v>
      </c>
      <c r="L39" s="103"/>
      <c r="M39" s="103"/>
    </row>
    <row r="40" spans="1:13" ht="12.75">
      <c r="A40" s="114"/>
      <c r="B40" s="107"/>
      <c r="C40" s="201" t="s">
        <v>209</v>
      </c>
      <c r="D40" s="164"/>
      <c r="E40" s="164">
        <v>3300</v>
      </c>
      <c r="F40" s="164"/>
      <c r="G40" s="170">
        <f t="shared" si="3"/>
        <v>3300</v>
      </c>
      <c r="H40" s="164"/>
      <c r="I40" s="164">
        <v>3300</v>
      </c>
      <c r="J40" s="164"/>
      <c r="K40" s="170">
        <f t="shared" si="2"/>
        <v>3300</v>
      </c>
      <c r="L40" s="103"/>
      <c r="M40" s="103"/>
    </row>
    <row r="41" spans="1:13" ht="12.75">
      <c r="A41" s="114"/>
      <c r="B41" s="107"/>
      <c r="C41" s="201" t="s">
        <v>361</v>
      </c>
      <c r="D41" s="164"/>
      <c r="E41" s="164">
        <v>0</v>
      </c>
      <c r="F41" s="164"/>
      <c r="G41" s="170">
        <f t="shared" si="3"/>
        <v>0</v>
      </c>
      <c r="H41" s="164"/>
      <c r="I41" s="164">
        <v>0</v>
      </c>
      <c r="J41" s="164"/>
      <c r="K41" s="170">
        <f t="shared" si="2"/>
        <v>0</v>
      </c>
      <c r="L41" s="103"/>
      <c r="M41" s="103"/>
    </row>
    <row r="42" spans="1:13" ht="12.75">
      <c r="A42" s="114"/>
      <c r="B42" s="107"/>
      <c r="C42" s="171" t="s">
        <v>208</v>
      </c>
      <c r="D42" s="164"/>
      <c r="E42" s="148">
        <v>7100</v>
      </c>
      <c r="F42" s="164"/>
      <c r="G42" s="170">
        <f t="shared" si="3"/>
        <v>7100</v>
      </c>
      <c r="H42" s="164"/>
      <c r="I42" s="148">
        <v>7100</v>
      </c>
      <c r="J42" s="164"/>
      <c r="K42" s="170">
        <f t="shared" si="2"/>
        <v>7100</v>
      </c>
      <c r="L42" s="103"/>
      <c r="M42" s="103"/>
    </row>
    <row r="43" spans="1:13" ht="12.75">
      <c r="A43" s="114"/>
      <c r="B43" s="107"/>
      <c r="C43" s="261" t="s">
        <v>160</v>
      </c>
      <c r="D43" s="216"/>
      <c r="E43" s="216"/>
      <c r="F43" s="216"/>
      <c r="G43" s="218"/>
      <c r="H43" s="216"/>
      <c r="I43" s="216"/>
      <c r="J43" s="216"/>
      <c r="K43" s="218"/>
      <c r="L43" s="103"/>
      <c r="M43" s="103"/>
    </row>
    <row r="44" spans="1:13" ht="12.75">
      <c r="A44" s="114"/>
      <c r="B44" s="107"/>
      <c r="C44" s="99" t="s">
        <v>97</v>
      </c>
      <c r="D44" s="164"/>
      <c r="E44" s="164">
        <v>500</v>
      </c>
      <c r="F44" s="164"/>
      <c r="G44" s="170">
        <f aca="true" t="shared" si="4" ref="G44:G79">SUM(D44:F44)</f>
        <v>500</v>
      </c>
      <c r="H44" s="164"/>
      <c r="I44" s="164">
        <v>500</v>
      </c>
      <c r="J44" s="164"/>
      <c r="K44" s="170">
        <f aca="true" t="shared" si="5" ref="K44:K49">SUM(H44:J44)</f>
        <v>500</v>
      </c>
      <c r="L44" s="103"/>
      <c r="M44" s="103"/>
    </row>
    <row r="45" spans="1:13" ht="12.75">
      <c r="A45" s="114"/>
      <c r="B45" s="107"/>
      <c r="C45" s="98" t="s">
        <v>98</v>
      </c>
      <c r="D45" s="164"/>
      <c r="E45" s="164">
        <v>7000</v>
      </c>
      <c r="F45" s="164"/>
      <c r="G45" s="170">
        <f t="shared" si="4"/>
        <v>7000</v>
      </c>
      <c r="H45" s="164"/>
      <c r="I45" s="164">
        <v>7000</v>
      </c>
      <c r="J45" s="164"/>
      <c r="K45" s="170">
        <f t="shared" si="5"/>
        <v>7000</v>
      </c>
      <c r="L45" s="103"/>
      <c r="M45" s="103"/>
    </row>
    <row r="46" spans="1:13" ht="12.75">
      <c r="A46" s="114"/>
      <c r="B46" s="107"/>
      <c r="C46" s="171" t="s">
        <v>218</v>
      </c>
      <c r="D46" s="164"/>
      <c r="E46" s="164">
        <v>350</v>
      </c>
      <c r="F46" s="164"/>
      <c r="G46" s="170">
        <f t="shared" si="4"/>
        <v>350</v>
      </c>
      <c r="H46" s="164"/>
      <c r="I46" s="164">
        <v>350</v>
      </c>
      <c r="J46" s="164"/>
      <c r="K46" s="170">
        <f t="shared" si="5"/>
        <v>350</v>
      </c>
      <c r="L46" s="103"/>
      <c r="M46" s="103"/>
    </row>
    <row r="47" spans="1:13" ht="12.75">
      <c r="A47" s="114"/>
      <c r="B47" s="107"/>
      <c r="C47" s="111" t="s">
        <v>99</v>
      </c>
      <c r="D47" s="216"/>
      <c r="E47" s="164">
        <v>2250</v>
      </c>
      <c r="F47" s="164"/>
      <c r="G47" s="170">
        <f t="shared" si="4"/>
        <v>2250</v>
      </c>
      <c r="H47" s="216"/>
      <c r="I47" s="164">
        <v>2250</v>
      </c>
      <c r="J47" s="164"/>
      <c r="K47" s="170">
        <f t="shared" si="5"/>
        <v>2250</v>
      </c>
      <c r="L47" s="103"/>
      <c r="M47" s="103"/>
    </row>
    <row r="48" spans="1:13" ht="12.75">
      <c r="A48" s="114"/>
      <c r="B48" s="107"/>
      <c r="C48" s="160" t="s">
        <v>130</v>
      </c>
      <c r="D48" s="109"/>
      <c r="E48" s="148">
        <f>Tartalék!C25</f>
        <v>2149213</v>
      </c>
      <c r="F48" s="109"/>
      <c r="G48" s="170">
        <f t="shared" si="4"/>
        <v>2149213</v>
      </c>
      <c r="H48" s="109"/>
      <c r="I48" s="148">
        <f>Tartalék!D25</f>
        <v>2154029</v>
      </c>
      <c r="J48" s="109"/>
      <c r="K48" s="170">
        <f t="shared" si="5"/>
        <v>2154029</v>
      </c>
      <c r="L48" s="103"/>
      <c r="M48" s="103"/>
    </row>
    <row r="49" spans="1:13" ht="12.75">
      <c r="A49" s="117" t="s">
        <v>76</v>
      </c>
      <c r="B49" s="107"/>
      <c r="C49" s="107"/>
      <c r="D49" s="106">
        <f>SUM(D50:D54)</f>
        <v>0</v>
      </c>
      <c r="E49" s="106">
        <f>SUM(E50:E54)</f>
        <v>2359829</v>
      </c>
      <c r="F49" s="106"/>
      <c r="G49" s="113">
        <f t="shared" si="4"/>
        <v>2359829</v>
      </c>
      <c r="H49" s="106">
        <f>SUM(H50:H54)</f>
        <v>0</v>
      </c>
      <c r="I49" s="106">
        <f>SUM(I50:I54)</f>
        <v>2365734</v>
      </c>
      <c r="J49" s="106"/>
      <c r="K49" s="113">
        <f t="shared" si="5"/>
        <v>2365734</v>
      </c>
      <c r="L49" s="103"/>
      <c r="M49" s="103"/>
    </row>
    <row r="50" spans="1:19" ht="12.75">
      <c r="A50" s="114"/>
      <c r="B50" s="160" t="s">
        <v>77</v>
      </c>
      <c r="C50" s="107"/>
      <c r="D50" s="216"/>
      <c r="E50" s="164">
        <v>2914</v>
      </c>
      <c r="F50" s="164"/>
      <c r="G50" s="170">
        <f t="shared" si="4"/>
        <v>2914</v>
      </c>
      <c r="H50" s="216"/>
      <c r="I50" s="164">
        <v>2914</v>
      </c>
      <c r="J50" s="164"/>
      <c r="K50" s="170">
        <f aca="true" t="shared" si="6" ref="K50:K79">SUM(H50:J50)</f>
        <v>2914</v>
      </c>
      <c r="L50" s="103"/>
      <c r="M50" s="103"/>
      <c r="O50" s="405"/>
      <c r="P50" s="384"/>
      <c r="Q50" s="384"/>
      <c r="R50" s="384"/>
      <c r="S50" s="384"/>
    </row>
    <row r="51" spans="1:19" ht="12.75">
      <c r="A51" s="114"/>
      <c r="B51" s="160" t="s">
        <v>78</v>
      </c>
      <c r="C51" s="107"/>
      <c r="D51" s="216"/>
      <c r="E51" s="164">
        <v>1809974</v>
      </c>
      <c r="F51" s="164"/>
      <c r="G51" s="170">
        <f t="shared" si="4"/>
        <v>1809974</v>
      </c>
      <c r="H51" s="216"/>
      <c r="I51" s="164">
        <v>1806926</v>
      </c>
      <c r="J51" s="164"/>
      <c r="K51" s="170">
        <f t="shared" si="6"/>
        <v>1806926</v>
      </c>
      <c r="L51" s="103"/>
      <c r="M51" s="103"/>
      <c r="O51" s="405"/>
      <c r="P51" s="384"/>
      <c r="Q51" s="384"/>
      <c r="R51" s="405"/>
      <c r="S51" s="384"/>
    </row>
    <row r="52" spans="1:19" ht="12.75">
      <c r="A52" s="114"/>
      <c r="B52" s="160" t="s">
        <v>79</v>
      </c>
      <c r="C52" s="107"/>
      <c r="D52" s="216"/>
      <c r="E52" s="164">
        <v>505</v>
      </c>
      <c r="F52" s="164"/>
      <c r="G52" s="170">
        <f t="shared" si="4"/>
        <v>505</v>
      </c>
      <c r="H52" s="216"/>
      <c r="I52" s="164">
        <v>505</v>
      </c>
      <c r="J52" s="164"/>
      <c r="K52" s="170">
        <f t="shared" si="6"/>
        <v>505</v>
      </c>
      <c r="L52" s="103"/>
      <c r="M52" s="103"/>
      <c r="O52" s="384"/>
      <c r="P52" s="384"/>
      <c r="Q52" s="384"/>
      <c r="R52" s="384"/>
      <c r="S52" s="384"/>
    </row>
    <row r="53" spans="1:13" ht="12.75">
      <c r="A53" s="114"/>
      <c r="B53" s="160" t="s">
        <v>80</v>
      </c>
      <c r="C53" s="107"/>
      <c r="D53" s="216"/>
      <c r="E53" s="164">
        <v>44740</v>
      </c>
      <c r="F53" s="164"/>
      <c r="G53" s="170">
        <f t="shared" si="4"/>
        <v>44740</v>
      </c>
      <c r="H53" s="216"/>
      <c r="I53" s="164">
        <v>52140</v>
      </c>
      <c r="J53" s="164"/>
      <c r="K53" s="170">
        <f t="shared" si="6"/>
        <v>52140</v>
      </c>
      <c r="L53" s="103"/>
      <c r="M53" s="103"/>
    </row>
    <row r="54" spans="1:13" ht="12.75">
      <c r="A54" s="114"/>
      <c r="B54" s="107" t="s">
        <v>81</v>
      </c>
      <c r="C54" s="107"/>
      <c r="D54" s="216"/>
      <c r="E54" s="164">
        <v>501696</v>
      </c>
      <c r="F54" s="164"/>
      <c r="G54" s="170">
        <f t="shared" si="4"/>
        <v>501696</v>
      </c>
      <c r="H54" s="216"/>
      <c r="I54" s="164">
        <v>503249</v>
      </c>
      <c r="J54" s="164"/>
      <c r="K54" s="170">
        <f t="shared" si="6"/>
        <v>503249</v>
      </c>
      <c r="L54" s="103"/>
      <c r="M54" s="103"/>
    </row>
    <row r="55" spans="1:13" ht="12.75">
      <c r="A55" s="117" t="s">
        <v>82</v>
      </c>
      <c r="B55" s="107"/>
      <c r="C55" s="107"/>
      <c r="D55" s="106">
        <f>SUM(D56:D57)</f>
        <v>0</v>
      </c>
      <c r="E55" s="106">
        <f>SUM(E56:E57)</f>
        <v>240143</v>
      </c>
      <c r="F55" s="106"/>
      <c r="G55" s="113">
        <f t="shared" si="4"/>
        <v>240143</v>
      </c>
      <c r="H55" s="106">
        <f>SUM(H56:H57)</f>
        <v>0</v>
      </c>
      <c r="I55" s="106">
        <f>SUM(I56:I57)</f>
        <v>257569</v>
      </c>
      <c r="J55" s="106"/>
      <c r="K55" s="113">
        <f t="shared" si="6"/>
        <v>257569</v>
      </c>
      <c r="L55" s="103"/>
      <c r="M55" s="103"/>
    </row>
    <row r="56" spans="1:13" ht="12.75">
      <c r="A56" s="114"/>
      <c r="B56" s="107" t="s">
        <v>83</v>
      </c>
      <c r="C56" s="107"/>
      <c r="D56" s="217"/>
      <c r="E56" s="164">
        <v>189089</v>
      </c>
      <c r="F56" s="106"/>
      <c r="G56" s="170">
        <f t="shared" si="4"/>
        <v>189089</v>
      </c>
      <c r="H56" s="217"/>
      <c r="I56" s="164">
        <v>202810</v>
      </c>
      <c r="J56" s="106"/>
      <c r="K56" s="170">
        <f t="shared" si="6"/>
        <v>202810</v>
      </c>
      <c r="L56" s="103"/>
      <c r="M56" s="103"/>
    </row>
    <row r="57" spans="1:13" ht="12.75">
      <c r="A57" s="114"/>
      <c r="B57" s="107" t="s">
        <v>84</v>
      </c>
      <c r="C57" s="107"/>
      <c r="D57" s="216"/>
      <c r="E57" s="164">
        <v>51054</v>
      </c>
      <c r="F57" s="164"/>
      <c r="G57" s="170">
        <f t="shared" si="4"/>
        <v>51054</v>
      </c>
      <c r="H57" s="216"/>
      <c r="I57" s="164">
        <v>54759</v>
      </c>
      <c r="J57" s="164"/>
      <c r="K57" s="170">
        <f t="shared" si="6"/>
        <v>54759</v>
      </c>
      <c r="L57" s="103"/>
      <c r="M57" s="103"/>
    </row>
    <row r="58" spans="1:14" ht="12.75">
      <c r="A58" s="117" t="s">
        <v>85</v>
      </c>
      <c r="B58" s="107"/>
      <c r="C58" s="107"/>
      <c r="D58" s="106">
        <f>SUM(D59:D61)</f>
        <v>0</v>
      </c>
      <c r="E58" s="106">
        <f>SUM(E59:E61)</f>
        <v>156939</v>
      </c>
      <c r="F58" s="106">
        <f>SUM(F59:F61)</f>
        <v>0</v>
      </c>
      <c r="G58" s="113">
        <f t="shared" si="4"/>
        <v>156939</v>
      </c>
      <c r="H58" s="106">
        <f>SUM(H59:H61)</f>
        <v>0</v>
      </c>
      <c r="I58" s="106">
        <f>SUM(I59:I61)</f>
        <v>156678</v>
      </c>
      <c r="J58" s="106">
        <f>SUM(J59:J61)</f>
        <v>0</v>
      </c>
      <c r="K58" s="113">
        <f t="shared" si="6"/>
        <v>156678</v>
      </c>
      <c r="L58" s="103"/>
      <c r="M58" s="103"/>
      <c r="N58" s="103"/>
    </row>
    <row r="59" spans="1:13" ht="12.75">
      <c r="A59" s="117"/>
      <c r="B59" s="212" t="s">
        <v>168</v>
      </c>
      <c r="C59" s="211"/>
      <c r="D59" s="164"/>
      <c r="E59" s="164">
        <v>38295</v>
      </c>
      <c r="F59" s="164"/>
      <c r="G59" s="170">
        <f t="shared" si="4"/>
        <v>38295</v>
      </c>
      <c r="H59" s="164"/>
      <c r="I59" s="164">
        <v>38295</v>
      </c>
      <c r="J59" s="164"/>
      <c r="K59" s="170">
        <f t="shared" si="6"/>
        <v>38295</v>
      </c>
      <c r="L59" s="103"/>
      <c r="M59" s="103"/>
    </row>
    <row r="60" spans="1:13" ht="12.75">
      <c r="A60" s="117"/>
      <c r="B60" s="169" t="s">
        <v>148</v>
      </c>
      <c r="C60" s="166"/>
      <c r="D60" s="106"/>
      <c r="E60" s="164">
        <v>27343</v>
      </c>
      <c r="F60" s="106"/>
      <c r="G60" s="170">
        <f t="shared" si="4"/>
        <v>27343</v>
      </c>
      <c r="H60" s="106"/>
      <c r="I60" s="164">
        <v>27343</v>
      </c>
      <c r="J60" s="106"/>
      <c r="K60" s="170">
        <f t="shared" si="6"/>
        <v>27343</v>
      </c>
      <c r="L60" s="103"/>
      <c r="M60" s="103"/>
    </row>
    <row r="61" spans="1:13" ht="12.75">
      <c r="A61" s="114"/>
      <c r="B61" s="160" t="s">
        <v>131</v>
      </c>
      <c r="C61" s="107"/>
      <c r="D61" s="164"/>
      <c r="E61" s="164">
        <f>SUM(E62:E69)</f>
        <v>91301</v>
      </c>
      <c r="F61" s="164"/>
      <c r="G61" s="170">
        <f t="shared" si="4"/>
        <v>91301</v>
      </c>
      <c r="H61" s="164"/>
      <c r="I61" s="164">
        <f>SUM(I62:I69)</f>
        <v>91040</v>
      </c>
      <c r="J61" s="164"/>
      <c r="K61" s="170">
        <f t="shared" si="6"/>
        <v>91040</v>
      </c>
      <c r="L61" s="103"/>
      <c r="M61" s="103"/>
    </row>
    <row r="62" spans="1:13" ht="12.75">
      <c r="A62" s="114"/>
      <c r="B62" s="160"/>
      <c r="C62" s="160" t="s">
        <v>363</v>
      </c>
      <c r="D62" s="164"/>
      <c r="E62" s="343">
        <v>2617</v>
      </c>
      <c r="F62" s="164"/>
      <c r="G62" s="170">
        <f t="shared" si="4"/>
        <v>2617</v>
      </c>
      <c r="H62" s="164"/>
      <c r="I62" s="343">
        <v>2617</v>
      </c>
      <c r="J62" s="164"/>
      <c r="K62" s="170">
        <f t="shared" si="6"/>
        <v>2617</v>
      </c>
      <c r="L62" s="103"/>
      <c r="M62" s="103"/>
    </row>
    <row r="63" spans="1:13" ht="12.75">
      <c r="A63" s="114"/>
      <c r="B63" s="160"/>
      <c r="C63" s="160" t="s">
        <v>277</v>
      </c>
      <c r="D63" s="164"/>
      <c r="E63" s="164">
        <v>21000</v>
      </c>
      <c r="F63" s="164"/>
      <c r="G63" s="170">
        <f t="shared" si="4"/>
        <v>21000</v>
      </c>
      <c r="H63" s="164"/>
      <c r="I63" s="164">
        <v>21000</v>
      </c>
      <c r="J63" s="164"/>
      <c r="K63" s="170">
        <f t="shared" si="6"/>
        <v>21000</v>
      </c>
      <c r="L63" s="103"/>
      <c r="M63" s="103"/>
    </row>
    <row r="64" spans="1:13" ht="12.75">
      <c r="A64" s="114"/>
      <c r="B64" s="107"/>
      <c r="C64" s="160" t="s">
        <v>400</v>
      </c>
      <c r="D64" s="216"/>
      <c r="E64" s="164">
        <v>20128</v>
      </c>
      <c r="F64" s="164"/>
      <c r="G64" s="170">
        <f t="shared" si="4"/>
        <v>20128</v>
      </c>
      <c r="H64" s="216"/>
      <c r="I64" s="164">
        <v>20128</v>
      </c>
      <c r="J64" s="164"/>
      <c r="K64" s="170">
        <f t="shared" si="6"/>
        <v>20128</v>
      </c>
      <c r="L64" s="103"/>
      <c r="M64" s="103"/>
    </row>
    <row r="65" spans="1:13" ht="12.75">
      <c r="A65" s="114"/>
      <c r="B65" s="107"/>
      <c r="C65" s="160" t="s">
        <v>401</v>
      </c>
      <c r="D65" s="216"/>
      <c r="E65" s="164">
        <v>5300</v>
      </c>
      <c r="F65" s="164"/>
      <c r="G65" s="170">
        <f t="shared" si="4"/>
        <v>5300</v>
      </c>
      <c r="H65" s="216"/>
      <c r="I65" s="164">
        <v>5300</v>
      </c>
      <c r="J65" s="164"/>
      <c r="K65" s="170">
        <f t="shared" si="6"/>
        <v>5300</v>
      </c>
      <c r="L65" s="103"/>
      <c r="M65" s="103"/>
    </row>
    <row r="66" spans="1:13" ht="12.75">
      <c r="A66" s="114"/>
      <c r="B66" s="107"/>
      <c r="C66" s="251" t="s">
        <v>402</v>
      </c>
      <c r="D66" s="216"/>
      <c r="E66" s="164">
        <v>9515</v>
      </c>
      <c r="F66" s="164"/>
      <c r="G66" s="170">
        <f t="shared" si="4"/>
        <v>9515</v>
      </c>
      <c r="H66" s="216"/>
      <c r="I66" s="164">
        <v>9515</v>
      </c>
      <c r="J66" s="164"/>
      <c r="K66" s="170">
        <f t="shared" si="6"/>
        <v>9515</v>
      </c>
      <c r="L66" s="103"/>
      <c r="M66" s="103"/>
    </row>
    <row r="67" spans="1:13" ht="12.75">
      <c r="A67" s="114"/>
      <c r="B67" s="107"/>
      <c r="C67" s="251" t="s">
        <v>403</v>
      </c>
      <c r="D67" s="216"/>
      <c r="E67" s="164">
        <v>4823</v>
      </c>
      <c r="F67" s="164"/>
      <c r="G67" s="170">
        <f t="shared" si="4"/>
        <v>4823</v>
      </c>
      <c r="H67" s="216"/>
      <c r="I67" s="164">
        <v>4823</v>
      </c>
      <c r="J67" s="164"/>
      <c r="K67" s="170">
        <f t="shared" si="6"/>
        <v>4823</v>
      </c>
      <c r="L67" s="103"/>
      <c r="M67" s="103"/>
    </row>
    <row r="68" spans="1:13" ht="12.75">
      <c r="A68" s="114"/>
      <c r="B68" s="107"/>
      <c r="C68" s="160" t="s">
        <v>227</v>
      </c>
      <c r="D68" s="216"/>
      <c r="E68" s="164">
        <v>26818</v>
      </c>
      <c r="F68" s="164"/>
      <c r="G68" s="170">
        <f t="shared" si="4"/>
        <v>26818</v>
      </c>
      <c r="H68" s="216"/>
      <c r="I68" s="164">
        <v>26818</v>
      </c>
      <c r="J68" s="164"/>
      <c r="K68" s="170">
        <f t="shared" si="6"/>
        <v>26818</v>
      </c>
      <c r="L68" s="103"/>
      <c r="M68" s="103"/>
    </row>
    <row r="69" spans="1:13" ht="12.75">
      <c r="A69" s="114"/>
      <c r="B69" s="107"/>
      <c r="C69" s="160" t="s">
        <v>404</v>
      </c>
      <c r="D69" s="216"/>
      <c r="E69" s="164">
        <v>1100</v>
      </c>
      <c r="F69" s="164"/>
      <c r="G69" s="170">
        <f t="shared" si="4"/>
        <v>1100</v>
      </c>
      <c r="H69" s="216"/>
      <c r="I69" s="164">
        <v>839</v>
      </c>
      <c r="J69" s="164"/>
      <c r="K69" s="170">
        <f t="shared" si="6"/>
        <v>839</v>
      </c>
      <c r="L69" s="103"/>
      <c r="M69" s="103"/>
    </row>
    <row r="70" spans="1:13" ht="12.75">
      <c r="A70" s="117" t="s">
        <v>21</v>
      </c>
      <c r="B70" s="107"/>
      <c r="C70" s="160"/>
      <c r="D70" s="106">
        <f>SUM(D9,D11,D13,D14,D20,D49,D55,D58)</f>
        <v>470076</v>
      </c>
      <c r="E70" s="106">
        <f>SUM(E9,E11,E13,E14,E20,E49,E55,E58)</f>
        <v>5216436</v>
      </c>
      <c r="F70" s="106">
        <f>SUM(F9,F11,F13,F14,F20,F49,F55,F58)</f>
        <v>0</v>
      </c>
      <c r="G70" s="113">
        <f t="shared" si="4"/>
        <v>5686512</v>
      </c>
      <c r="H70" s="106">
        <f>SUM(H9,H11,H13,H14,H20,H49,H55,H58)</f>
        <v>470076</v>
      </c>
      <c r="I70" s="106">
        <f>SUM(I9,I11,I13,I14,I20,I49,I55,I58)</f>
        <v>5242812</v>
      </c>
      <c r="J70" s="106">
        <f>SUM(J9,J11,J13,J14,J20,J49,J55,J58)</f>
        <v>0</v>
      </c>
      <c r="K70" s="113">
        <f t="shared" si="6"/>
        <v>5712888</v>
      </c>
      <c r="L70" s="103"/>
      <c r="M70" s="103"/>
    </row>
    <row r="71" spans="1:13" ht="12.75">
      <c r="A71" s="117" t="s">
        <v>86</v>
      </c>
      <c r="B71" s="107"/>
      <c r="C71" s="107"/>
      <c r="D71" s="106">
        <f>SUM(D72:D74)</f>
        <v>187831</v>
      </c>
      <c r="E71" s="106">
        <f>SUM(E72:E74)</f>
        <v>2873960</v>
      </c>
      <c r="F71" s="106">
        <f>SUM(F72:F74)</f>
        <v>0</v>
      </c>
      <c r="G71" s="113">
        <f t="shared" si="4"/>
        <v>3061791</v>
      </c>
      <c r="H71" s="106">
        <f>SUM(H72:H74)</f>
        <v>187831</v>
      </c>
      <c r="I71" s="106">
        <f>SUM(I72:I74)</f>
        <v>2887927</v>
      </c>
      <c r="J71" s="106">
        <f>SUM(J72:J74)</f>
        <v>0</v>
      </c>
      <c r="K71" s="113">
        <f t="shared" si="6"/>
        <v>3075758</v>
      </c>
      <c r="L71" s="103"/>
      <c r="M71" s="103"/>
    </row>
    <row r="72" spans="1:13" ht="12.75">
      <c r="A72" s="117"/>
      <c r="B72" s="107"/>
      <c r="C72" s="107" t="s">
        <v>111</v>
      </c>
      <c r="D72" s="106"/>
      <c r="E72" s="164">
        <v>1256273</v>
      </c>
      <c r="F72" s="106"/>
      <c r="G72" s="170">
        <f t="shared" si="4"/>
        <v>1256273</v>
      </c>
      <c r="H72" s="106"/>
      <c r="I72" s="164">
        <v>1256273</v>
      </c>
      <c r="J72" s="106"/>
      <c r="K72" s="170">
        <f t="shared" si="6"/>
        <v>1256273</v>
      </c>
      <c r="L72" s="103"/>
      <c r="M72" s="103"/>
    </row>
    <row r="73" spans="1:13" ht="12.75">
      <c r="A73" s="117"/>
      <c r="B73" s="107"/>
      <c r="C73" s="160" t="s">
        <v>166</v>
      </c>
      <c r="D73" s="164">
        <v>187831</v>
      </c>
      <c r="E73" s="164">
        <v>0</v>
      </c>
      <c r="F73" s="164"/>
      <c r="G73" s="170">
        <f t="shared" si="4"/>
        <v>187831</v>
      </c>
      <c r="H73" s="164">
        <v>187831</v>
      </c>
      <c r="I73" s="164">
        <v>0</v>
      </c>
      <c r="J73" s="164"/>
      <c r="K73" s="170">
        <f t="shared" si="6"/>
        <v>187831</v>
      </c>
      <c r="L73" s="103"/>
      <c r="M73" s="103"/>
    </row>
    <row r="74" spans="1:13" ht="12.75">
      <c r="A74" s="114"/>
      <c r="B74" s="107"/>
      <c r="C74" s="160" t="s">
        <v>87</v>
      </c>
      <c r="D74" s="216"/>
      <c r="E74" s="164">
        <f>'Polg.Hiv.'!E18+'Eszi+Eü'!D19+'Eszi+Eü'!D27+Vg!D19+Ovi!D20+AJMK!D18</f>
        <v>1617687</v>
      </c>
      <c r="F74" s="164"/>
      <c r="G74" s="170">
        <f t="shared" si="4"/>
        <v>1617687</v>
      </c>
      <c r="H74" s="216"/>
      <c r="I74" s="164">
        <f>SUM('Polg.Hiv.'!I18,'Eszi+Eü'!G27,'Eszi+Eü'!G19,Vg!G19,Ovi!G20,AJMK!G18)</f>
        <v>1631654</v>
      </c>
      <c r="J74" s="164"/>
      <c r="K74" s="170">
        <f t="shared" si="6"/>
        <v>1631654</v>
      </c>
      <c r="L74" s="103"/>
      <c r="M74" s="103"/>
    </row>
    <row r="75" spans="1:13" ht="12.75">
      <c r="A75" s="114"/>
      <c r="B75" s="107"/>
      <c r="C75" s="110" t="s">
        <v>91</v>
      </c>
      <c r="D75" s="109"/>
      <c r="E75" s="109">
        <f>'Polg.Hiv.'!E25+'Eszi+Eü'!D34+'Eszi+Eü'!D49+Vg!D26+Ovi!D27+AJMK!D25</f>
        <v>1032143</v>
      </c>
      <c r="F75" s="109"/>
      <c r="G75" s="170">
        <f t="shared" si="4"/>
        <v>1032143</v>
      </c>
      <c r="H75" s="109"/>
      <c r="I75" s="109">
        <f>SUM('Polg.Hiv.'!I25,'Eszi+Eü'!G34,'Eszi+Eü'!G49,Vg!G26,Ovi!G27,AJMK!G25)</f>
        <v>1041381</v>
      </c>
      <c r="J75" s="109"/>
      <c r="K75" s="170">
        <f t="shared" si="6"/>
        <v>1041381</v>
      </c>
      <c r="L75" s="103"/>
      <c r="M75" s="103"/>
    </row>
    <row r="76" spans="1:13" ht="12.75">
      <c r="A76" s="114"/>
      <c r="B76" s="107"/>
      <c r="C76" s="110" t="s">
        <v>88</v>
      </c>
      <c r="D76" s="109"/>
      <c r="E76" s="109">
        <f>'Polg.Hiv.'!E26+'Eszi+Eü'!D35+'Eszi+Eü'!D50+Vg!D27+Ovi!D28+AJMK!D26</f>
        <v>202940</v>
      </c>
      <c r="F76" s="109"/>
      <c r="G76" s="170">
        <f t="shared" si="4"/>
        <v>202940</v>
      </c>
      <c r="H76" s="109"/>
      <c r="I76" s="109">
        <f>SUM('Polg.Hiv.'!I26,'Eszi+Eü'!G35,'Eszi+Eü'!G50,Vg!G27,Ovi!G28,AJMK!G26)</f>
        <v>204373</v>
      </c>
      <c r="J76" s="109"/>
      <c r="K76" s="170">
        <f t="shared" si="6"/>
        <v>204373</v>
      </c>
      <c r="L76" s="103"/>
      <c r="M76" s="103"/>
    </row>
    <row r="77" spans="1:13" ht="12.75">
      <c r="A77" s="114"/>
      <c r="B77" s="107"/>
      <c r="C77" s="110" t="s">
        <v>89</v>
      </c>
      <c r="D77" s="109"/>
      <c r="E77" s="109">
        <f>'Polg.Hiv.'!E27+'Eszi+Eü'!D36+'Eszi+Eü'!D51+Vg!D28+Ovi!D29+AJMK!D27</f>
        <v>498322</v>
      </c>
      <c r="F77" s="109"/>
      <c r="G77" s="170">
        <f t="shared" si="4"/>
        <v>498322</v>
      </c>
      <c r="H77" s="109"/>
      <c r="I77" s="109">
        <f>SUM('Polg.Hiv.'!I27,'Eszi+Eü'!G36,'Eszi+Eü'!G51,Vg!G28,Ovi!G29,AJMK!G27)</f>
        <v>495982</v>
      </c>
      <c r="J77" s="109"/>
      <c r="K77" s="170">
        <f t="shared" si="6"/>
        <v>495982</v>
      </c>
      <c r="L77" s="103"/>
      <c r="M77" s="103"/>
    </row>
    <row r="78" spans="1:13" ht="12.75">
      <c r="A78" s="255"/>
      <c r="B78" s="256"/>
      <c r="C78" s="257" t="s">
        <v>90</v>
      </c>
      <c r="D78" s="258"/>
      <c r="E78" s="109">
        <f>'Polg.Hiv.'!E28</f>
        <v>4000</v>
      </c>
      <c r="F78" s="259"/>
      <c r="G78" s="182">
        <f t="shared" si="4"/>
        <v>4000</v>
      </c>
      <c r="H78" s="258"/>
      <c r="I78" s="109">
        <f>SUM('Polg.Hiv.'!I28,'Eszi+Eü'!H37,'Eszi+Eü'!H52,Vg!H29,Ovi!H30,AJMK!H28)</f>
        <v>4000</v>
      </c>
      <c r="J78" s="259"/>
      <c r="K78" s="182">
        <f t="shared" si="6"/>
        <v>4000</v>
      </c>
      <c r="L78" s="103"/>
      <c r="M78" s="103"/>
    </row>
    <row r="79" spans="1:13" ht="16.5" customHeight="1">
      <c r="A79" s="458" t="s">
        <v>9</v>
      </c>
      <c r="B79" s="459"/>
      <c r="C79" s="460"/>
      <c r="D79" s="167">
        <f>SUM(D70:D71)</f>
        <v>657907</v>
      </c>
      <c r="E79" s="167">
        <f>SUM(E70:E71)</f>
        <v>8090396</v>
      </c>
      <c r="F79" s="167">
        <f>SUM(F70:F71)</f>
        <v>0</v>
      </c>
      <c r="G79" s="260">
        <f t="shared" si="4"/>
        <v>8748303</v>
      </c>
      <c r="H79" s="167">
        <f>SUM(H70:H71)</f>
        <v>657907</v>
      </c>
      <c r="I79" s="167">
        <f>SUM(I70:I71)</f>
        <v>8130739</v>
      </c>
      <c r="J79" s="167">
        <f>SUM(J70:J71)</f>
        <v>0</v>
      </c>
      <c r="K79" s="260">
        <f t="shared" si="6"/>
        <v>8788646</v>
      </c>
      <c r="L79" s="103"/>
      <c r="M79" s="103"/>
    </row>
    <row r="80" spans="5:14" ht="15.75" customHeight="1">
      <c r="E80" s="103"/>
      <c r="F80" s="103"/>
      <c r="G80" s="103"/>
      <c r="I80" s="103"/>
      <c r="J80" s="103"/>
      <c r="K80" s="103"/>
      <c r="L80" s="103"/>
      <c r="M80" s="103"/>
      <c r="N80" s="103"/>
    </row>
    <row r="81" spans="3:4" ht="12.75">
      <c r="C81" s="124"/>
      <c r="D81" s="253"/>
    </row>
    <row r="82" spans="3:5" ht="12.75">
      <c r="C82" s="124"/>
      <c r="D82" s="1"/>
      <c r="E82" s="198"/>
    </row>
    <row r="83" ht="12.75">
      <c r="C83" s="125"/>
    </row>
    <row r="84" ht="12.75">
      <c r="C84" s="125"/>
    </row>
  </sheetData>
  <sheetProtection/>
  <mergeCells count="19">
    <mergeCell ref="B16:C16"/>
    <mergeCell ref="B15:C15"/>
    <mergeCell ref="J4:K4"/>
    <mergeCell ref="D8:F8"/>
    <mergeCell ref="H5:K6"/>
    <mergeCell ref="K7:K8"/>
    <mergeCell ref="H8:J8"/>
    <mergeCell ref="D5:G5"/>
    <mergeCell ref="D6:G6"/>
    <mergeCell ref="C3:K3"/>
    <mergeCell ref="A1:K1"/>
    <mergeCell ref="B19:C19"/>
    <mergeCell ref="A79:C79"/>
    <mergeCell ref="B10:C10"/>
    <mergeCell ref="B12:C12"/>
    <mergeCell ref="A5:C8"/>
    <mergeCell ref="G7:G8"/>
    <mergeCell ref="B17:C17"/>
    <mergeCell ref="B18:C18"/>
  </mergeCells>
  <printOptions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83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69.28125" style="0" customWidth="1"/>
    <col min="3" max="3" width="13.28125" style="0" customWidth="1"/>
    <col min="4" max="4" width="11.00390625" style="0" customWidth="1"/>
    <col min="5" max="10" width="9.140625" style="0" customWidth="1"/>
  </cols>
  <sheetData>
    <row r="1" spans="1:4" ht="17.25" customHeight="1">
      <c r="A1" s="462" t="s">
        <v>281</v>
      </c>
      <c r="B1" s="462"/>
      <c r="C1" s="462"/>
      <c r="D1" s="462"/>
    </row>
    <row r="2" spans="1:2" ht="6" customHeight="1">
      <c r="A2" s="94"/>
      <c r="B2" s="94"/>
    </row>
    <row r="3" spans="1:4" ht="12.75">
      <c r="A3" s="95"/>
      <c r="B3" s="95"/>
      <c r="D3" s="96" t="s">
        <v>447</v>
      </c>
    </row>
    <row r="4" spans="1:4" ht="12.75" customHeight="1">
      <c r="A4" s="95"/>
      <c r="B4" s="95"/>
      <c r="D4" s="96" t="s">
        <v>0</v>
      </c>
    </row>
    <row r="5" spans="1:2" ht="12.75">
      <c r="A5" s="95"/>
      <c r="B5" s="95"/>
    </row>
    <row r="6" spans="1:4" ht="59.25" customHeight="1">
      <c r="A6" s="467" t="s">
        <v>38</v>
      </c>
      <c r="B6" s="468"/>
      <c r="C6" s="242" t="s">
        <v>410</v>
      </c>
      <c r="D6" s="242" t="s">
        <v>312</v>
      </c>
    </row>
    <row r="7" spans="1:4" ht="24" customHeight="1" thickBot="1">
      <c r="A7" s="469"/>
      <c r="B7" s="470"/>
      <c r="C7" s="243" t="s">
        <v>39</v>
      </c>
      <c r="D7" s="243" t="s">
        <v>39</v>
      </c>
    </row>
    <row r="8" spans="1:4" ht="21.75" customHeight="1" thickTop="1">
      <c r="A8" s="477" t="s">
        <v>42</v>
      </c>
      <c r="B8" s="478"/>
      <c r="C8" s="92"/>
      <c r="D8" s="92"/>
    </row>
    <row r="9" spans="1:4" ht="15.75" customHeight="1">
      <c r="A9" s="97">
        <v>1</v>
      </c>
      <c r="B9" s="163" t="s">
        <v>109</v>
      </c>
      <c r="C9" s="89">
        <v>6000</v>
      </c>
      <c r="D9" s="89">
        <v>6000</v>
      </c>
    </row>
    <row r="10" spans="1:4" ht="15" customHeight="1">
      <c r="A10" s="97">
        <v>2</v>
      </c>
      <c r="B10" s="274" t="s">
        <v>259</v>
      </c>
      <c r="C10" s="89">
        <v>10000</v>
      </c>
      <c r="D10" s="89">
        <v>10000</v>
      </c>
    </row>
    <row r="11" spans="1:4" ht="15" customHeight="1">
      <c r="A11" s="97"/>
      <c r="B11" s="275" t="s">
        <v>133</v>
      </c>
      <c r="C11" s="267"/>
      <c r="D11" s="267"/>
    </row>
    <row r="12" spans="1:5" s="384" customFormat="1" ht="15" customHeight="1">
      <c r="A12" s="345">
        <v>3</v>
      </c>
      <c r="B12" s="397" t="s">
        <v>143</v>
      </c>
      <c r="C12" s="346">
        <v>584290</v>
      </c>
      <c r="D12" s="346">
        <v>744290</v>
      </c>
      <c r="E12" s="385"/>
    </row>
    <row r="13" spans="1:4" ht="15" customHeight="1">
      <c r="A13" s="97">
        <v>4</v>
      </c>
      <c r="B13" s="275" t="s">
        <v>308</v>
      </c>
      <c r="C13" s="89">
        <v>150171</v>
      </c>
      <c r="D13" s="89">
        <v>150171</v>
      </c>
    </row>
    <row r="14" spans="1:5" s="384" customFormat="1" ht="15" customHeight="1">
      <c r="A14" s="345">
        <v>5</v>
      </c>
      <c r="B14" s="397" t="s">
        <v>176</v>
      </c>
      <c r="C14" s="398">
        <v>68504</v>
      </c>
      <c r="D14" s="398">
        <v>129064</v>
      </c>
      <c r="E14" s="385"/>
    </row>
    <row r="15" spans="1:4" ht="15" customHeight="1">
      <c r="A15" s="97">
        <v>6</v>
      </c>
      <c r="B15" s="275" t="s">
        <v>177</v>
      </c>
      <c r="C15" s="276">
        <v>85423</v>
      </c>
      <c r="D15" s="276">
        <v>85423</v>
      </c>
    </row>
    <row r="16" spans="1:4" ht="15" customHeight="1">
      <c r="A16" s="284">
        <v>7</v>
      </c>
      <c r="B16" s="406" t="s">
        <v>360</v>
      </c>
      <c r="C16" s="283">
        <v>456421</v>
      </c>
      <c r="D16" s="283">
        <v>459916</v>
      </c>
    </row>
    <row r="17" spans="1:5" ht="15" customHeight="1">
      <c r="A17" s="97">
        <v>8</v>
      </c>
      <c r="B17" s="406" t="s">
        <v>212</v>
      </c>
      <c r="C17" s="89">
        <v>114250</v>
      </c>
      <c r="D17" s="89">
        <v>114250</v>
      </c>
      <c r="E17" s="103"/>
    </row>
    <row r="18" spans="1:4" ht="15" customHeight="1">
      <c r="A18" s="97">
        <v>9</v>
      </c>
      <c r="B18" s="275" t="s">
        <v>173</v>
      </c>
      <c r="C18" s="89">
        <v>43048</v>
      </c>
      <c r="D18" s="89">
        <v>43048</v>
      </c>
    </row>
    <row r="19" spans="1:4" ht="15" customHeight="1">
      <c r="A19" s="97">
        <v>10</v>
      </c>
      <c r="B19" s="275" t="s">
        <v>207</v>
      </c>
      <c r="C19" s="89">
        <v>0</v>
      </c>
      <c r="D19" s="89">
        <v>0</v>
      </c>
    </row>
    <row r="20" spans="1:4" ht="15" customHeight="1">
      <c r="A20" s="97">
        <v>11</v>
      </c>
      <c r="B20" s="275" t="s">
        <v>174</v>
      </c>
      <c r="C20" s="89">
        <v>24281</v>
      </c>
      <c r="D20" s="89">
        <v>24281</v>
      </c>
    </row>
    <row r="21" spans="1:4" ht="15" customHeight="1">
      <c r="A21" s="97">
        <v>12</v>
      </c>
      <c r="B21" s="275" t="s">
        <v>175</v>
      </c>
      <c r="C21" s="89">
        <v>127137</v>
      </c>
      <c r="D21" s="89">
        <v>127137</v>
      </c>
    </row>
    <row r="22" spans="1:4" ht="27" customHeight="1">
      <c r="A22" s="97">
        <v>13</v>
      </c>
      <c r="B22" s="147" t="s">
        <v>217</v>
      </c>
      <c r="C22" s="89">
        <v>37520</v>
      </c>
      <c r="D22" s="89">
        <v>37520</v>
      </c>
    </row>
    <row r="23" spans="1:4" ht="15" customHeight="1">
      <c r="A23" s="97">
        <v>14</v>
      </c>
      <c r="B23" s="147" t="s">
        <v>181</v>
      </c>
      <c r="C23" s="89">
        <v>15009</v>
      </c>
      <c r="D23" s="89">
        <v>15009</v>
      </c>
    </row>
    <row r="24" spans="1:4" ht="15" customHeight="1">
      <c r="A24" s="97">
        <v>15</v>
      </c>
      <c r="B24" s="146" t="s">
        <v>260</v>
      </c>
      <c r="C24" s="89">
        <v>304500</v>
      </c>
      <c r="D24" s="89">
        <v>304500</v>
      </c>
    </row>
    <row r="25" spans="1:5" s="384" customFormat="1" ht="15" customHeight="1">
      <c r="A25" s="345">
        <v>16</v>
      </c>
      <c r="B25" s="399" t="s">
        <v>304</v>
      </c>
      <c r="C25" s="346">
        <v>147057</v>
      </c>
      <c r="D25" s="346">
        <v>226957</v>
      </c>
      <c r="E25" s="385"/>
    </row>
    <row r="26" spans="1:5" ht="26.25" customHeight="1">
      <c r="A26" s="97">
        <v>17</v>
      </c>
      <c r="B26" s="146" t="s">
        <v>158</v>
      </c>
      <c r="C26" s="89">
        <v>171075</v>
      </c>
      <c r="D26" s="89">
        <v>171075</v>
      </c>
      <c r="E26" s="103"/>
    </row>
    <row r="27" spans="1:5" ht="25.5" customHeight="1">
      <c r="A27" s="97">
        <v>18</v>
      </c>
      <c r="B27" s="146" t="s">
        <v>358</v>
      </c>
      <c r="C27" s="89">
        <v>1118667</v>
      </c>
      <c r="D27" s="89">
        <v>1118667</v>
      </c>
      <c r="E27" s="103"/>
    </row>
    <row r="28" spans="1:5" ht="24.75" customHeight="1">
      <c r="A28" s="97">
        <v>19</v>
      </c>
      <c r="B28" s="146" t="s">
        <v>146</v>
      </c>
      <c r="C28" s="89">
        <v>69108</v>
      </c>
      <c r="D28" s="89">
        <v>69108</v>
      </c>
      <c r="E28" s="103"/>
    </row>
    <row r="29" spans="1:5" ht="17.25" customHeight="1">
      <c r="A29" s="97">
        <v>20</v>
      </c>
      <c r="B29" s="146" t="s">
        <v>221</v>
      </c>
      <c r="C29" s="89">
        <v>5708</v>
      </c>
      <c r="D29" s="89">
        <v>5708</v>
      </c>
      <c r="E29" s="103"/>
    </row>
    <row r="30" spans="1:5" ht="17.25" customHeight="1">
      <c r="A30" s="97">
        <v>21</v>
      </c>
      <c r="B30" s="146" t="s">
        <v>222</v>
      </c>
      <c r="C30" s="89">
        <v>4706</v>
      </c>
      <c r="D30" s="89">
        <v>4706</v>
      </c>
      <c r="E30" s="103"/>
    </row>
    <row r="31" spans="1:5" ht="17.25" customHeight="1">
      <c r="A31" s="97">
        <v>22</v>
      </c>
      <c r="B31" s="147" t="s">
        <v>179</v>
      </c>
      <c r="C31" s="89">
        <v>32826</v>
      </c>
      <c r="D31" s="89">
        <v>32826</v>
      </c>
      <c r="E31" s="103"/>
    </row>
    <row r="32" spans="1:5" ht="17.25" customHeight="1">
      <c r="A32" s="97">
        <v>23</v>
      </c>
      <c r="B32" s="147" t="s">
        <v>180</v>
      </c>
      <c r="C32" s="89">
        <v>72032</v>
      </c>
      <c r="D32" s="89">
        <v>72032</v>
      </c>
      <c r="E32" s="103"/>
    </row>
    <row r="33" spans="1:5" ht="16.5" customHeight="1">
      <c r="A33" s="97">
        <v>24</v>
      </c>
      <c r="B33" s="146" t="s">
        <v>149</v>
      </c>
      <c r="C33" s="89">
        <v>40000</v>
      </c>
      <c r="D33" s="89">
        <v>40000</v>
      </c>
      <c r="E33" s="103"/>
    </row>
    <row r="34" spans="1:5" ht="16.5" customHeight="1">
      <c r="A34" s="97">
        <v>25</v>
      </c>
      <c r="B34" s="146" t="s">
        <v>261</v>
      </c>
      <c r="C34" s="89">
        <v>4000</v>
      </c>
      <c r="D34" s="89">
        <v>4000</v>
      </c>
      <c r="E34" s="103"/>
    </row>
    <row r="35" spans="1:5" ht="16.5" customHeight="1">
      <c r="A35" s="97">
        <v>26</v>
      </c>
      <c r="B35" s="146" t="s">
        <v>365</v>
      </c>
      <c r="C35" s="89">
        <v>0</v>
      </c>
      <c r="D35" s="89">
        <v>0</v>
      </c>
      <c r="E35" s="103"/>
    </row>
    <row r="36" spans="1:5" ht="16.5" customHeight="1">
      <c r="A36" s="97">
        <v>27</v>
      </c>
      <c r="B36" s="146" t="s">
        <v>144</v>
      </c>
      <c r="C36" s="89">
        <v>6110</v>
      </c>
      <c r="D36" s="89">
        <v>6110</v>
      </c>
      <c r="E36" s="103"/>
    </row>
    <row r="37" spans="1:5" ht="16.5" customHeight="1">
      <c r="A37" s="97">
        <v>28</v>
      </c>
      <c r="B37" s="146" t="s">
        <v>310</v>
      </c>
      <c r="C37" s="89">
        <v>0</v>
      </c>
      <c r="D37" s="89">
        <v>0</v>
      </c>
      <c r="E37" s="103"/>
    </row>
    <row r="38" spans="1:5" ht="16.5" customHeight="1">
      <c r="A38" s="97">
        <v>29</v>
      </c>
      <c r="B38" s="146" t="s">
        <v>183</v>
      </c>
      <c r="C38" s="89">
        <v>0</v>
      </c>
      <c r="D38" s="89">
        <v>0</v>
      </c>
      <c r="E38" s="103"/>
    </row>
    <row r="39" spans="1:5" ht="16.5" customHeight="1">
      <c r="A39" s="345">
        <v>30</v>
      </c>
      <c r="B39" s="344" t="s">
        <v>290</v>
      </c>
      <c r="C39" s="346">
        <v>0</v>
      </c>
      <c r="D39" s="346">
        <v>0</v>
      </c>
      <c r="E39" s="103"/>
    </row>
    <row r="40" spans="1:5" s="384" customFormat="1" ht="15" customHeight="1">
      <c r="A40" s="345">
        <v>31</v>
      </c>
      <c r="B40" s="399" t="s">
        <v>112</v>
      </c>
      <c r="C40" s="346">
        <v>217810</v>
      </c>
      <c r="D40" s="346">
        <v>77350</v>
      </c>
      <c r="E40" s="385"/>
    </row>
    <row r="41" spans="1:5" ht="15" customHeight="1">
      <c r="A41" s="97">
        <v>32</v>
      </c>
      <c r="B41" s="146" t="s">
        <v>252</v>
      </c>
      <c r="C41" s="89">
        <v>4000</v>
      </c>
      <c r="D41" s="89">
        <v>4000</v>
      </c>
      <c r="E41" s="103"/>
    </row>
    <row r="42" spans="1:5" ht="15" customHeight="1">
      <c r="A42" s="97">
        <v>33</v>
      </c>
      <c r="B42" s="146" t="s">
        <v>375</v>
      </c>
      <c r="C42" s="89">
        <v>99318</v>
      </c>
      <c r="D42" s="89">
        <v>99318</v>
      </c>
      <c r="E42" s="103"/>
    </row>
    <row r="43" spans="1:5" ht="15" customHeight="1">
      <c r="A43" s="97">
        <v>34</v>
      </c>
      <c r="B43" s="146" t="s">
        <v>373</v>
      </c>
      <c r="C43" s="89">
        <v>1143</v>
      </c>
      <c r="D43" s="89">
        <v>1143</v>
      </c>
      <c r="E43" s="103"/>
    </row>
    <row r="44" spans="1:5" ht="15" customHeight="1">
      <c r="A44" s="97">
        <v>35</v>
      </c>
      <c r="B44" s="146" t="s">
        <v>397</v>
      </c>
      <c r="C44" s="89">
        <v>3700</v>
      </c>
      <c r="D44" s="89">
        <v>3700</v>
      </c>
      <c r="E44" s="103"/>
    </row>
    <row r="45" spans="1:5" ht="15" customHeight="1">
      <c r="A45" s="97">
        <v>36</v>
      </c>
      <c r="B45" s="146" t="s">
        <v>389</v>
      </c>
      <c r="C45" s="89">
        <v>15000</v>
      </c>
      <c r="D45" s="89">
        <v>15000</v>
      </c>
      <c r="E45" s="103"/>
    </row>
    <row r="46" spans="1:5" ht="15" customHeight="1">
      <c r="A46" s="97">
        <v>37</v>
      </c>
      <c r="B46" s="146" t="s">
        <v>379</v>
      </c>
      <c r="C46" s="89">
        <v>35000</v>
      </c>
      <c r="D46" s="89">
        <v>35000</v>
      </c>
      <c r="E46" s="103"/>
    </row>
    <row r="47" spans="1:5" ht="15" customHeight="1">
      <c r="A47" s="97">
        <v>38</v>
      </c>
      <c r="B47" s="146" t="s">
        <v>390</v>
      </c>
      <c r="C47" s="89">
        <v>50000</v>
      </c>
      <c r="D47" s="89">
        <v>50000</v>
      </c>
      <c r="E47" s="103"/>
    </row>
    <row r="48" spans="1:8" ht="15" customHeight="1">
      <c r="A48" s="97">
        <v>39</v>
      </c>
      <c r="B48" s="146" t="s">
        <v>380</v>
      </c>
      <c r="C48" s="89">
        <v>15000</v>
      </c>
      <c r="D48" s="89">
        <v>15000</v>
      </c>
      <c r="E48" s="103"/>
      <c r="H48" s="103"/>
    </row>
    <row r="49" spans="1:5" ht="15" customHeight="1">
      <c r="A49" s="97">
        <v>40</v>
      </c>
      <c r="B49" s="146" t="s">
        <v>381</v>
      </c>
      <c r="C49" s="89">
        <v>85000</v>
      </c>
      <c r="D49" s="89">
        <v>85000</v>
      </c>
      <c r="E49" s="103"/>
    </row>
    <row r="50" spans="1:5" ht="15" customHeight="1">
      <c r="A50" s="97">
        <v>41</v>
      </c>
      <c r="B50" s="146" t="s">
        <v>382</v>
      </c>
      <c r="C50" s="89">
        <v>8000</v>
      </c>
      <c r="D50" s="89">
        <v>8000</v>
      </c>
      <c r="E50" s="103"/>
    </row>
    <row r="51" spans="1:5" s="384" customFormat="1" ht="15" customHeight="1">
      <c r="A51" s="345">
        <v>42</v>
      </c>
      <c r="B51" s="399" t="s">
        <v>232</v>
      </c>
      <c r="C51" s="346">
        <v>160000</v>
      </c>
      <c r="D51" s="346">
        <v>0</v>
      </c>
      <c r="E51" s="385"/>
    </row>
    <row r="52" spans="1:5" ht="15" customHeight="1">
      <c r="A52" s="97">
        <v>43</v>
      </c>
      <c r="B52" s="146" t="s">
        <v>383</v>
      </c>
      <c r="C52" s="89">
        <v>6500</v>
      </c>
      <c r="D52" s="89">
        <v>6500</v>
      </c>
      <c r="E52" s="103"/>
    </row>
    <row r="53" spans="1:5" ht="15" customHeight="1">
      <c r="A53" s="97">
        <v>44</v>
      </c>
      <c r="B53" s="146" t="s">
        <v>384</v>
      </c>
      <c r="C53" s="89">
        <v>10000</v>
      </c>
      <c r="D53" s="89">
        <v>10000</v>
      </c>
      <c r="E53" s="103"/>
    </row>
    <row r="54" spans="1:5" ht="15" customHeight="1">
      <c r="A54" s="97">
        <v>45</v>
      </c>
      <c r="B54" s="146" t="s">
        <v>391</v>
      </c>
      <c r="C54" s="89">
        <v>1994</v>
      </c>
      <c r="D54" s="89">
        <v>1994</v>
      </c>
      <c r="E54" s="103"/>
    </row>
    <row r="55" spans="1:5" ht="15" customHeight="1">
      <c r="A55" s="97">
        <v>46</v>
      </c>
      <c r="B55" s="146" t="s">
        <v>392</v>
      </c>
      <c r="C55" s="89">
        <v>4000</v>
      </c>
      <c r="D55" s="89">
        <v>4000</v>
      </c>
      <c r="E55" s="103"/>
    </row>
    <row r="56" spans="1:5" ht="15" customHeight="1">
      <c r="A56" s="97">
        <v>47</v>
      </c>
      <c r="B56" s="146" t="s">
        <v>387</v>
      </c>
      <c r="C56" s="89">
        <v>9000</v>
      </c>
      <c r="D56" s="89">
        <v>9000</v>
      </c>
      <c r="E56" s="103"/>
    </row>
    <row r="57" spans="1:5" ht="15" customHeight="1">
      <c r="A57" s="97">
        <v>48</v>
      </c>
      <c r="B57" s="146" t="s">
        <v>388</v>
      </c>
      <c r="C57" s="89">
        <v>15000</v>
      </c>
      <c r="D57" s="89">
        <v>15000</v>
      </c>
      <c r="E57" s="103"/>
    </row>
    <row r="58" spans="1:5" ht="15" customHeight="1">
      <c r="A58" s="392">
        <v>49</v>
      </c>
      <c r="B58" s="146" t="s">
        <v>444</v>
      </c>
      <c r="C58" s="89"/>
      <c r="D58" s="89">
        <v>3810</v>
      </c>
      <c r="E58" s="103"/>
    </row>
    <row r="59" spans="1:5" ht="15" customHeight="1">
      <c r="A59" s="475" t="s">
        <v>43</v>
      </c>
      <c r="B59" s="476"/>
      <c r="C59" s="100">
        <f>SUM(C9:C57)</f>
        <v>4438308</v>
      </c>
      <c r="D59" s="100">
        <f>SUM(D9:D58)</f>
        <v>4445613</v>
      </c>
      <c r="E59" s="103"/>
    </row>
    <row r="60" spans="1:5" ht="6" customHeight="1">
      <c r="A60" s="463"/>
      <c r="B60" s="464"/>
      <c r="C60" s="464"/>
      <c r="D60" s="464"/>
      <c r="E60" s="103"/>
    </row>
    <row r="61" spans="1:5" ht="17.25" customHeight="1">
      <c r="A61" s="471" t="s">
        <v>44</v>
      </c>
      <c r="B61" s="472"/>
      <c r="C61" s="73"/>
      <c r="D61" s="73"/>
      <c r="E61" s="103"/>
    </row>
    <row r="62" spans="1:5" ht="15" customHeight="1">
      <c r="A62" s="97">
        <v>33</v>
      </c>
      <c r="B62" s="162" t="s">
        <v>253</v>
      </c>
      <c r="C62" s="92">
        <v>2600</v>
      </c>
      <c r="D62" s="92">
        <v>2600</v>
      </c>
      <c r="E62" s="103"/>
    </row>
    <row r="63" spans="1:5" ht="15" customHeight="1">
      <c r="A63" s="97">
        <v>34</v>
      </c>
      <c r="B63" s="162" t="s">
        <v>262</v>
      </c>
      <c r="C63" s="92">
        <v>15000</v>
      </c>
      <c r="D63" s="92">
        <v>15000</v>
      </c>
      <c r="E63" s="103"/>
    </row>
    <row r="64" spans="1:5" ht="15" customHeight="1">
      <c r="A64" s="97">
        <v>35</v>
      </c>
      <c r="B64" s="162" t="s">
        <v>110</v>
      </c>
      <c r="C64" s="89">
        <v>3000</v>
      </c>
      <c r="D64" s="89">
        <v>3000</v>
      </c>
      <c r="E64" s="103"/>
    </row>
    <row r="65" spans="1:9" ht="15" customHeight="1">
      <c r="A65" s="97">
        <v>36</v>
      </c>
      <c r="B65" s="162" t="s">
        <v>254</v>
      </c>
      <c r="C65" s="89">
        <v>0</v>
      </c>
      <c r="D65" s="89">
        <v>0</v>
      </c>
      <c r="E65" s="103"/>
      <c r="F65" s="265"/>
      <c r="G65" s="265"/>
      <c r="H65" s="265"/>
      <c r="I65" s="265"/>
    </row>
    <row r="66" spans="1:5" ht="15" customHeight="1">
      <c r="A66" s="97">
        <v>37</v>
      </c>
      <c r="B66" s="162" t="s">
        <v>223</v>
      </c>
      <c r="C66" s="89">
        <v>14000</v>
      </c>
      <c r="D66" s="89">
        <v>14000</v>
      </c>
      <c r="E66" s="103"/>
    </row>
    <row r="67" spans="1:5" ht="15" customHeight="1">
      <c r="A67" s="97">
        <v>38</v>
      </c>
      <c r="B67" s="162" t="s">
        <v>263</v>
      </c>
      <c r="C67" s="89">
        <v>59000</v>
      </c>
      <c r="D67" s="89">
        <v>59000</v>
      </c>
      <c r="E67" s="103"/>
    </row>
    <row r="68" spans="1:5" ht="15" customHeight="1">
      <c r="A68" s="97">
        <v>39</v>
      </c>
      <c r="B68" s="162" t="s">
        <v>145</v>
      </c>
      <c r="C68" s="89">
        <v>21859</v>
      </c>
      <c r="D68" s="89">
        <v>21859</v>
      </c>
      <c r="E68" s="103"/>
    </row>
    <row r="69" spans="1:5" ht="15" customHeight="1">
      <c r="A69" s="97">
        <v>40</v>
      </c>
      <c r="B69" s="162" t="s">
        <v>364</v>
      </c>
      <c r="C69" s="89">
        <v>3250</v>
      </c>
      <c r="D69" s="89">
        <v>3250</v>
      </c>
      <c r="E69" s="103"/>
    </row>
    <row r="70" spans="1:5" ht="15" customHeight="1">
      <c r="A70" s="97">
        <v>41</v>
      </c>
      <c r="B70" s="162" t="s">
        <v>362</v>
      </c>
      <c r="C70" s="89">
        <v>1665</v>
      </c>
      <c r="D70" s="89">
        <v>1665</v>
      </c>
      <c r="E70" s="103"/>
    </row>
    <row r="71" spans="1:5" ht="15" customHeight="1">
      <c r="A71" s="97">
        <v>42</v>
      </c>
      <c r="B71" s="162" t="s">
        <v>357</v>
      </c>
      <c r="C71" s="89">
        <v>8500</v>
      </c>
      <c r="D71" s="89">
        <v>8500</v>
      </c>
      <c r="E71" s="103"/>
    </row>
    <row r="72" spans="1:5" ht="15" customHeight="1">
      <c r="A72" s="97">
        <v>43</v>
      </c>
      <c r="B72" s="162" t="s">
        <v>297</v>
      </c>
      <c r="C72" s="89">
        <v>1200</v>
      </c>
      <c r="D72" s="89">
        <v>1200</v>
      </c>
      <c r="E72" s="103"/>
    </row>
    <row r="73" spans="1:5" ht="15" customHeight="1">
      <c r="A73" s="97">
        <v>44</v>
      </c>
      <c r="B73" s="357" t="s">
        <v>385</v>
      </c>
      <c r="C73" s="89">
        <v>10000</v>
      </c>
      <c r="D73" s="89">
        <v>10000</v>
      </c>
      <c r="E73" s="103"/>
    </row>
    <row r="74" spans="1:5" ht="28.5" customHeight="1">
      <c r="A74" s="97">
        <v>45</v>
      </c>
      <c r="B74" s="357" t="s">
        <v>405</v>
      </c>
      <c r="C74" s="89">
        <v>100069</v>
      </c>
      <c r="D74" s="89">
        <v>100069</v>
      </c>
      <c r="E74" s="103"/>
    </row>
    <row r="75" spans="1:5" ht="24" customHeight="1">
      <c r="A75" s="392">
        <v>46</v>
      </c>
      <c r="B75" s="296" t="s">
        <v>427</v>
      </c>
      <c r="C75" s="89"/>
      <c r="D75" s="89">
        <v>17426</v>
      </c>
      <c r="E75" s="103"/>
    </row>
    <row r="76" spans="1:5" ht="15" customHeight="1">
      <c r="A76" s="473" t="s">
        <v>43</v>
      </c>
      <c r="B76" s="474"/>
      <c r="C76" s="100">
        <f>SUM(C62:C74)</f>
        <v>240143</v>
      </c>
      <c r="D76" s="100">
        <f>SUM(D62:D75)</f>
        <v>257569</v>
      </c>
      <c r="E76" s="103"/>
    </row>
    <row r="77" spans="1:5" ht="15" customHeight="1">
      <c r="A77" s="465" t="s">
        <v>45</v>
      </c>
      <c r="B77" s="466"/>
      <c r="C77" s="101">
        <f>SUM(C59,C76)</f>
        <v>4678451</v>
      </c>
      <c r="D77" s="101">
        <f>SUM(D59,D76)</f>
        <v>4703182</v>
      </c>
      <c r="E77" s="103"/>
    </row>
    <row r="78" ht="14.25" customHeight="1">
      <c r="E78" s="103"/>
    </row>
    <row r="79" s="102" customFormat="1" ht="24" customHeight="1">
      <c r="D79" s="145"/>
    </row>
    <row r="82" ht="12.75">
      <c r="B82" s="143"/>
    </row>
    <row r="83" ht="12.75">
      <c r="B83" s="143"/>
    </row>
  </sheetData>
  <sheetProtection/>
  <mergeCells count="8">
    <mergeCell ref="A1:D1"/>
    <mergeCell ref="A60:D60"/>
    <mergeCell ref="A77:B77"/>
    <mergeCell ref="A6:B7"/>
    <mergeCell ref="A61:B61"/>
    <mergeCell ref="A76:B76"/>
    <mergeCell ref="A59:B59"/>
    <mergeCell ref="A8:B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32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1.57421875" style="0" customWidth="1"/>
    <col min="4" max="4" width="9.28125" style="0" customWidth="1"/>
    <col min="5" max="5" width="12.28125" style="0" customWidth="1"/>
    <col min="6" max="6" width="11.421875" style="0" customWidth="1"/>
  </cols>
  <sheetData>
    <row r="1" spans="1:6" ht="17.25" customHeight="1">
      <c r="A1" s="479" t="s">
        <v>280</v>
      </c>
      <c r="B1" s="479"/>
      <c r="C1" s="479"/>
      <c r="D1" s="479"/>
      <c r="E1" s="479"/>
      <c r="F1" s="479"/>
    </row>
    <row r="2" spans="1:4" ht="11.25" customHeight="1">
      <c r="A2" s="88"/>
      <c r="B2" s="88"/>
      <c r="C2" s="88"/>
      <c r="D2" s="88"/>
    </row>
    <row r="3" spans="2:4" ht="16.5" hidden="1">
      <c r="B3" s="88"/>
      <c r="C3" s="88"/>
      <c r="D3" s="88"/>
    </row>
    <row r="4" spans="1:6" ht="12.75">
      <c r="A4" s="480" t="s">
        <v>448</v>
      </c>
      <c r="B4" s="480"/>
      <c r="C4" s="480"/>
      <c r="D4" s="480"/>
      <c r="E4" s="480"/>
      <c r="F4" s="480"/>
    </row>
    <row r="5" spans="1:6" ht="12.75">
      <c r="A5" s="127"/>
      <c r="B5" s="481" t="s">
        <v>0</v>
      </c>
      <c r="C5" s="481"/>
      <c r="D5" s="481"/>
      <c r="E5" s="481"/>
      <c r="F5" s="481"/>
    </row>
    <row r="6" spans="1:6" ht="60" customHeight="1">
      <c r="A6" s="484" t="s">
        <v>38</v>
      </c>
      <c r="B6" s="485"/>
      <c r="C6" s="485"/>
      <c r="D6" s="230"/>
      <c r="E6" s="229" t="s">
        <v>410</v>
      </c>
      <c r="F6" s="229" t="s">
        <v>312</v>
      </c>
    </row>
    <row r="7" spans="1:6" ht="24" customHeight="1">
      <c r="A7" s="486"/>
      <c r="B7" s="487"/>
      <c r="C7" s="487"/>
      <c r="D7" s="238"/>
      <c r="E7" s="239" t="s">
        <v>39</v>
      </c>
      <c r="F7" s="239" t="s">
        <v>39</v>
      </c>
    </row>
    <row r="8" spans="1:6" ht="15" customHeight="1">
      <c r="A8" s="234" t="s">
        <v>52</v>
      </c>
      <c r="B8" s="235"/>
      <c r="C8" s="236"/>
      <c r="D8" s="236"/>
      <c r="E8" s="237">
        <f>SUM(E9:E10)</f>
        <v>1140915</v>
      </c>
      <c r="F8" s="237">
        <f>SUM(F9:F10)</f>
        <v>1140915</v>
      </c>
    </row>
    <row r="9" spans="1:6" ht="15" customHeight="1">
      <c r="A9" s="225" t="s">
        <v>190</v>
      </c>
      <c r="B9" s="488" t="s">
        <v>106</v>
      </c>
      <c r="C9" s="490"/>
      <c r="D9" s="224"/>
      <c r="E9" s="89">
        <v>0</v>
      </c>
      <c r="F9" s="89">
        <v>0</v>
      </c>
    </row>
    <row r="10" spans="1:6" ht="15" customHeight="1">
      <c r="A10" s="225" t="s">
        <v>191</v>
      </c>
      <c r="B10" s="226" t="s">
        <v>117</v>
      </c>
      <c r="C10" s="226"/>
      <c r="D10" s="226"/>
      <c r="E10" s="89">
        <f>SUM(E12:E23)</f>
        <v>1140915</v>
      </c>
      <c r="F10" s="89">
        <f>SUM(F12:F23)</f>
        <v>1140915</v>
      </c>
    </row>
    <row r="11" spans="1:6" ht="20.25" customHeight="1">
      <c r="A11" s="90"/>
      <c r="B11" s="482" t="s">
        <v>186</v>
      </c>
      <c r="C11" s="483"/>
      <c r="D11" s="240" t="s">
        <v>205</v>
      </c>
      <c r="E11" s="268"/>
      <c r="F11" s="268"/>
    </row>
    <row r="12" spans="1:6" ht="27" customHeight="1">
      <c r="A12" s="90"/>
      <c r="B12" s="144" t="s">
        <v>188</v>
      </c>
      <c r="C12" s="144" t="s">
        <v>146</v>
      </c>
      <c r="D12" s="241">
        <v>0.85</v>
      </c>
      <c r="E12" s="161">
        <v>110000</v>
      </c>
      <c r="F12" s="161">
        <v>110000</v>
      </c>
    </row>
    <row r="13" spans="1:6" ht="13.5" customHeight="1">
      <c r="A13" s="90"/>
      <c r="B13" s="144" t="s">
        <v>293</v>
      </c>
      <c r="C13" s="144" t="s">
        <v>294</v>
      </c>
      <c r="D13" s="241">
        <v>0.87</v>
      </c>
      <c r="E13" s="161">
        <v>4963</v>
      </c>
      <c r="F13" s="161">
        <v>4963</v>
      </c>
    </row>
    <row r="14" spans="1:6" ht="13.5" customHeight="1">
      <c r="A14" s="90"/>
      <c r="B14" s="144" t="s">
        <v>295</v>
      </c>
      <c r="C14" s="144" t="s">
        <v>296</v>
      </c>
      <c r="D14" s="241">
        <v>0.85</v>
      </c>
      <c r="E14" s="161">
        <v>4000</v>
      </c>
      <c r="F14" s="161">
        <v>4000</v>
      </c>
    </row>
    <row r="15" spans="1:6" ht="24">
      <c r="A15" s="90"/>
      <c r="B15" s="144" t="s">
        <v>189</v>
      </c>
      <c r="C15" s="144" t="s">
        <v>192</v>
      </c>
      <c r="D15" s="241">
        <v>1</v>
      </c>
      <c r="E15" s="161">
        <v>171075</v>
      </c>
      <c r="F15" s="161">
        <v>171075</v>
      </c>
    </row>
    <row r="16" spans="1:6" ht="13.5" customHeight="1">
      <c r="A16" s="90"/>
      <c r="B16" s="144" t="s">
        <v>238</v>
      </c>
      <c r="C16" s="277" t="s">
        <v>239</v>
      </c>
      <c r="D16" s="241">
        <v>1</v>
      </c>
      <c r="E16" s="161">
        <v>222000</v>
      </c>
      <c r="F16" s="161">
        <v>222000</v>
      </c>
    </row>
    <row r="17" spans="1:6" ht="13.5" customHeight="1">
      <c r="A17" s="90"/>
      <c r="B17" s="160" t="s">
        <v>203</v>
      </c>
      <c r="C17" s="147" t="s">
        <v>193</v>
      </c>
      <c r="D17" s="241">
        <v>1</v>
      </c>
      <c r="E17" s="161">
        <v>3146</v>
      </c>
      <c r="F17" s="161">
        <v>3146</v>
      </c>
    </row>
    <row r="18" spans="1:6" ht="13.5" customHeight="1">
      <c r="A18" s="90"/>
      <c r="B18" s="160" t="s">
        <v>426</v>
      </c>
      <c r="C18" s="147" t="s">
        <v>194</v>
      </c>
      <c r="D18" s="241">
        <v>1</v>
      </c>
      <c r="E18" s="161">
        <v>16810</v>
      </c>
      <c r="F18" s="161">
        <v>16810</v>
      </c>
    </row>
    <row r="19" spans="1:6" ht="13.5" customHeight="1">
      <c r="A19" s="90"/>
      <c r="B19" s="160" t="s">
        <v>228</v>
      </c>
      <c r="C19" s="147" t="s">
        <v>229</v>
      </c>
      <c r="D19" s="241">
        <v>1</v>
      </c>
      <c r="E19" s="161">
        <v>68956</v>
      </c>
      <c r="F19" s="161">
        <v>68956</v>
      </c>
    </row>
    <row r="20" spans="1:6" ht="13.5" customHeight="1">
      <c r="A20" s="90"/>
      <c r="B20" s="160" t="s">
        <v>204</v>
      </c>
      <c r="C20" s="147" t="s">
        <v>195</v>
      </c>
      <c r="D20" s="241">
        <v>1</v>
      </c>
      <c r="E20" s="161">
        <v>107808</v>
      </c>
      <c r="F20" s="161">
        <v>107808</v>
      </c>
    </row>
    <row r="21" spans="1:6" ht="13.5" customHeight="1">
      <c r="A21" s="90"/>
      <c r="B21" s="160" t="s">
        <v>257</v>
      </c>
      <c r="C21" s="273" t="s">
        <v>258</v>
      </c>
      <c r="D21" s="241">
        <v>0.58</v>
      </c>
      <c r="E21" s="161">
        <v>85000</v>
      </c>
      <c r="F21" s="161">
        <v>85000</v>
      </c>
    </row>
    <row r="22" spans="1:6" ht="13.5" customHeight="1">
      <c r="A22" s="90"/>
      <c r="B22" s="278" t="s">
        <v>291</v>
      </c>
      <c r="C22" s="279" t="s">
        <v>292</v>
      </c>
      <c r="D22" s="241"/>
      <c r="E22" s="161">
        <v>307157</v>
      </c>
      <c r="F22" s="161">
        <v>307157</v>
      </c>
    </row>
    <row r="23" spans="1:6" ht="26.25" customHeight="1">
      <c r="A23" s="377"/>
      <c r="B23" s="502" t="s">
        <v>399</v>
      </c>
      <c r="C23" s="503"/>
      <c r="D23" s="381"/>
      <c r="E23" s="161">
        <v>40000</v>
      </c>
      <c r="F23" s="161">
        <v>40000</v>
      </c>
    </row>
    <row r="24" spans="1:6" ht="13.5" customHeight="1">
      <c r="A24" s="500" t="s">
        <v>61</v>
      </c>
      <c r="B24" s="501"/>
      <c r="C24" s="501"/>
      <c r="D24" s="227"/>
      <c r="E24" s="228">
        <f>SUM(E25:E26)</f>
        <v>5000</v>
      </c>
      <c r="F24" s="228">
        <f>SUM(F25:F26)</f>
        <v>5000</v>
      </c>
    </row>
    <row r="25" spans="1:6" ht="13.5" customHeight="1">
      <c r="A25" s="225" t="s">
        <v>196</v>
      </c>
      <c r="B25" s="231" t="s">
        <v>202</v>
      </c>
      <c r="C25" s="233"/>
      <c r="D25" s="232"/>
      <c r="E25" s="161">
        <v>5000</v>
      </c>
      <c r="F25" s="161">
        <v>5000</v>
      </c>
    </row>
    <row r="26" spans="1:6" ht="13.5" customHeight="1">
      <c r="A26" s="225" t="s">
        <v>197</v>
      </c>
      <c r="B26" s="231" t="s">
        <v>198</v>
      </c>
      <c r="C26" s="233"/>
      <c r="D26" s="232"/>
      <c r="E26" s="161">
        <v>0</v>
      </c>
      <c r="F26" s="161">
        <v>0</v>
      </c>
    </row>
    <row r="27" spans="1:6" ht="15" customHeight="1">
      <c r="A27" s="494" t="s">
        <v>64</v>
      </c>
      <c r="B27" s="495"/>
      <c r="C27" s="495"/>
      <c r="D27" s="496"/>
      <c r="E27" s="91">
        <f>SUM(E28:E29)</f>
        <v>52807</v>
      </c>
      <c r="F27" s="91">
        <f>SUM(F28:F29)</f>
        <v>52807</v>
      </c>
    </row>
    <row r="28" spans="1:7" ht="23.25" customHeight="1">
      <c r="A28" s="225" t="s">
        <v>200</v>
      </c>
      <c r="B28" s="488" t="s">
        <v>366</v>
      </c>
      <c r="C28" s="489"/>
      <c r="D28" s="490"/>
      <c r="E28" s="89">
        <v>42411</v>
      </c>
      <c r="F28" s="89">
        <v>42411</v>
      </c>
      <c r="G28" s="103"/>
    </row>
    <row r="29" spans="1:6" ht="15" customHeight="1">
      <c r="A29" s="363" t="s">
        <v>201</v>
      </c>
      <c r="B29" s="491" t="s">
        <v>199</v>
      </c>
      <c r="C29" s="492"/>
      <c r="D29" s="493"/>
      <c r="E29" s="276">
        <v>10396</v>
      </c>
      <c r="F29" s="276">
        <v>10396</v>
      </c>
    </row>
    <row r="30" spans="1:6" ht="15" customHeight="1">
      <c r="A30" s="497" t="s">
        <v>41</v>
      </c>
      <c r="B30" s="498"/>
      <c r="C30" s="498"/>
      <c r="D30" s="499"/>
      <c r="E30" s="364">
        <f>SUM(E8,E24,E27)</f>
        <v>1198722</v>
      </c>
      <c r="F30" s="364">
        <f>SUM(F8,F24,F27)</f>
        <v>1198722</v>
      </c>
    </row>
    <row r="31" spans="1:4" ht="12.75">
      <c r="A31" s="93"/>
      <c r="B31" s="93"/>
      <c r="C31" s="93"/>
      <c r="D31" s="93"/>
    </row>
    <row r="32" spans="1:4" ht="12.75">
      <c r="A32" s="93"/>
      <c r="B32" s="93"/>
      <c r="C32" s="93"/>
      <c r="D32" s="93"/>
    </row>
  </sheetData>
  <sheetProtection/>
  <mergeCells count="12">
    <mergeCell ref="B29:D29"/>
    <mergeCell ref="A27:D27"/>
    <mergeCell ref="A30:D30"/>
    <mergeCell ref="A24:C24"/>
    <mergeCell ref="B9:C9"/>
    <mergeCell ref="B23:C23"/>
    <mergeCell ref="A1:F1"/>
    <mergeCell ref="A4:F4"/>
    <mergeCell ref="B5:F5"/>
    <mergeCell ref="B11:C11"/>
    <mergeCell ref="A6:C7"/>
    <mergeCell ref="B28:D28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"/>
  <sheetViews>
    <sheetView zoomScaleSheetLayoutView="110" zoomScalePageLayoutView="0" workbookViewId="0" topLeftCell="A1">
      <selection activeCell="D5" sqref="D5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1.140625" style="0" customWidth="1"/>
  </cols>
  <sheetData>
    <row r="1" spans="1:4" ht="16.5">
      <c r="A1" s="479" t="s">
        <v>256</v>
      </c>
      <c r="B1" s="479"/>
      <c r="C1" s="479"/>
      <c r="D1" s="479"/>
    </row>
    <row r="2" spans="1:2" ht="16.5">
      <c r="A2" s="88"/>
      <c r="B2" s="88"/>
    </row>
    <row r="3" spans="1:2" ht="16.5">
      <c r="A3" s="203"/>
      <c r="B3" s="203"/>
    </row>
    <row r="4" spans="1:4" ht="12.75">
      <c r="A4" s="32"/>
      <c r="B4" s="32"/>
      <c r="D4" s="1" t="s">
        <v>449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27.75" customHeight="1">
      <c r="A7" s="467" t="s">
        <v>164</v>
      </c>
      <c r="B7" s="468"/>
      <c r="C7" s="285" t="s">
        <v>312</v>
      </c>
      <c r="D7" s="512" t="s">
        <v>312</v>
      </c>
    </row>
    <row r="8" spans="1:4" ht="40.5" customHeight="1" thickBot="1">
      <c r="A8" s="469"/>
      <c r="B8" s="470"/>
      <c r="C8" s="340" t="s">
        <v>406</v>
      </c>
      <c r="D8" s="513"/>
    </row>
    <row r="9" spans="1:4" ht="16.5" customHeight="1" thickTop="1">
      <c r="A9" s="202" t="s">
        <v>187</v>
      </c>
      <c r="B9" s="262"/>
      <c r="C9" s="204">
        <f>SUM(C10:C23)</f>
        <v>2059371</v>
      </c>
      <c r="D9" s="204">
        <f>SUM(D10:D23)</f>
        <v>2059371</v>
      </c>
    </row>
    <row r="10" spans="1:4" ht="15" customHeight="1">
      <c r="A10" s="508" t="s">
        <v>214</v>
      </c>
      <c r="B10" s="509"/>
      <c r="C10" s="286">
        <v>10000</v>
      </c>
      <c r="D10" s="286">
        <v>10000</v>
      </c>
    </row>
    <row r="11" spans="1:4" ht="15" customHeight="1">
      <c r="A11" s="510" t="s">
        <v>215</v>
      </c>
      <c r="B11" s="511"/>
      <c r="C11" s="287"/>
      <c r="D11" s="287"/>
    </row>
    <row r="12" spans="1:4" ht="16.5" customHeight="1">
      <c r="A12" s="271" t="s">
        <v>255</v>
      </c>
      <c r="B12" s="272"/>
      <c r="C12" s="206">
        <v>450</v>
      </c>
      <c r="D12" s="206">
        <v>450</v>
      </c>
    </row>
    <row r="13" spans="1:5" ht="25.5" customHeight="1">
      <c r="A13" s="205" t="s">
        <v>247</v>
      </c>
      <c r="B13" s="263" t="s">
        <v>359</v>
      </c>
      <c r="C13" s="206">
        <v>1118667</v>
      </c>
      <c r="D13" s="206">
        <v>1118667</v>
      </c>
      <c r="E13" s="103"/>
    </row>
    <row r="14" spans="1:6" ht="18" customHeight="1">
      <c r="A14" s="160" t="s">
        <v>231</v>
      </c>
      <c r="B14" s="144" t="s">
        <v>232</v>
      </c>
      <c r="C14" s="206">
        <v>386330</v>
      </c>
      <c r="D14" s="206">
        <v>386330</v>
      </c>
      <c r="F14" s="103"/>
    </row>
    <row r="15" spans="1:4" ht="18" customHeight="1">
      <c r="A15" s="160" t="s">
        <v>233</v>
      </c>
      <c r="B15" s="264" t="s">
        <v>309</v>
      </c>
      <c r="C15" s="206">
        <v>34980</v>
      </c>
      <c r="D15" s="206">
        <v>34980</v>
      </c>
    </row>
    <row r="16" spans="1:4" ht="18" customHeight="1">
      <c r="A16" s="160" t="s">
        <v>234</v>
      </c>
      <c r="B16" s="264" t="s">
        <v>235</v>
      </c>
      <c r="C16" s="206">
        <v>32460</v>
      </c>
      <c r="D16" s="206">
        <v>32460</v>
      </c>
    </row>
    <row r="17" spans="1:4" ht="18" customHeight="1">
      <c r="A17" s="160" t="s">
        <v>236</v>
      </c>
      <c r="B17" s="264" t="s">
        <v>237</v>
      </c>
      <c r="C17" s="206">
        <v>41310</v>
      </c>
      <c r="D17" s="206">
        <v>41310</v>
      </c>
    </row>
    <row r="18" spans="1:5" ht="25.5" customHeight="1">
      <c r="A18" s="171" t="s">
        <v>238</v>
      </c>
      <c r="B18" s="162" t="s">
        <v>239</v>
      </c>
      <c r="C18" s="206">
        <v>234405</v>
      </c>
      <c r="D18" s="206">
        <v>234405</v>
      </c>
      <c r="E18" s="103"/>
    </row>
    <row r="19" spans="1:4" ht="18" customHeight="1">
      <c r="A19" s="160" t="s">
        <v>240</v>
      </c>
      <c r="B19" s="162" t="s">
        <v>241</v>
      </c>
      <c r="C19" s="206">
        <v>15184</v>
      </c>
      <c r="D19" s="206">
        <v>15184</v>
      </c>
    </row>
    <row r="20" spans="1:4" ht="18" customHeight="1">
      <c r="A20" s="160" t="s">
        <v>242</v>
      </c>
      <c r="B20" s="264" t="s">
        <v>230</v>
      </c>
      <c r="C20" s="206">
        <v>0</v>
      </c>
      <c r="D20" s="206">
        <v>0</v>
      </c>
    </row>
    <row r="21" spans="1:4" ht="18" customHeight="1">
      <c r="A21" s="160" t="s">
        <v>243</v>
      </c>
      <c r="B21" s="264" t="s">
        <v>276</v>
      </c>
      <c r="C21" s="206">
        <v>21600</v>
      </c>
      <c r="D21" s="206">
        <v>21600</v>
      </c>
    </row>
    <row r="22" spans="1:4" ht="18" customHeight="1">
      <c r="A22" s="160" t="s">
        <v>244</v>
      </c>
      <c r="B22" s="264" t="s">
        <v>245</v>
      </c>
      <c r="C22" s="206">
        <v>53135</v>
      </c>
      <c r="D22" s="206">
        <v>53135</v>
      </c>
    </row>
    <row r="23" spans="1:4" ht="18" customHeight="1">
      <c r="A23" s="160" t="s">
        <v>246</v>
      </c>
      <c r="B23" s="162" t="s">
        <v>210</v>
      </c>
      <c r="C23" s="206">
        <v>110850</v>
      </c>
      <c r="D23" s="206">
        <v>110850</v>
      </c>
    </row>
    <row r="24" spans="1:4" ht="16.5" customHeight="1">
      <c r="A24" s="504" t="s">
        <v>165</v>
      </c>
      <c r="B24" s="505"/>
      <c r="C24" s="207">
        <f>'Tartalék fekvő'!C6</f>
        <v>89842</v>
      </c>
      <c r="D24" s="207">
        <f>'Tartalék fekvő'!C19</f>
        <v>94658</v>
      </c>
    </row>
    <row r="25" spans="1:4" ht="16.5" customHeight="1">
      <c r="A25" s="506" t="s">
        <v>41</v>
      </c>
      <c r="B25" s="507"/>
      <c r="C25" s="208">
        <f>SUM(C9,C24)</f>
        <v>2149213</v>
      </c>
      <c r="D25" s="208">
        <f>SUM(D9,D24)</f>
        <v>2154029</v>
      </c>
    </row>
    <row r="28" spans="4:6" ht="12.75">
      <c r="D28" s="103"/>
      <c r="E28" s="103"/>
      <c r="F28" s="103"/>
    </row>
  </sheetData>
  <sheetProtection/>
  <mergeCells count="7">
    <mergeCell ref="A24:B24"/>
    <mergeCell ref="A25:B25"/>
    <mergeCell ref="A7:B8"/>
    <mergeCell ref="A10:B10"/>
    <mergeCell ref="A11:B11"/>
    <mergeCell ref="A1:D1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2020-09-15T05:56:15Z</cp:lastPrinted>
  <dcterms:created xsi:type="dcterms:W3CDTF">2014-01-23T10:46:39Z</dcterms:created>
  <dcterms:modified xsi:type="dcterms:W3CDTF">2020-09-23T11:43:42Z</dcterms:modified>
  <cp:category/>
  <cp:version/>
  <cp:contentType/>
  <cp:contentStatus/>
</cp:coreProperties>
</file>