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updateLinks="never" defaultThemeVersion="124226"/>
  <bookViews>
    <workbookView xWindow="240" yWindow="315" windowWidth="20115" windowHeight="7065" firstSheet="11" activeTab="19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 sz. mell." sheetId="3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  <sheet name="19.sz.mell." sheetId="36" r:id="rId25"/>
    <sheet name="20. sz. mell." sheetId="37" r:id="rId26"/>
    <sheet name="21.sz.mell." sheetId="38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2">'2.1.sz.mell  '!$A$1:$K$23</definedName>
    <definedName name="_xlnm.Print_Area" localSheetId="5">'4. sz.mell '!$A$1:$N$37</definedName>
    <definedName name="_xlnm.Print_Area" localSheetId="8">'7.sz.mell.'!$A$1:$J$15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[3]Háttéradatok!$C$29:$AG$32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[14]Háttéradatok!$C$29:$AG$32</definedName>
    <definedName name="xxxxxx_15">[14]Háttéradatok!$C$29:$AG$32</definedName>
    <definedName name="xxxxxx_16">[14]Háttéradatok!$C$29:$AG$32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24519"/>
</workbook>
</file>

<file path=xl/calcChain.xml><?xml version="1.0" encoding="utf-8"?>
<calcChain xmlns="http://schemas.openxmlformats.org/spreadsheetml/2006/main">
  <c r="K40" i="35"/>
  <c r="K38"/>
  <c r="K39"/>
  <c r="F40"/>
  <c r="C15" i="11" l="1"/>
  <c r="D15"/>
  <c r="E15"/>
  <c r="F15"/>
  <c r="H15"/>
  <c r="I15"/>
  <c r="J15"/>
  <c r="B15"/>
  <c r="J12"/>
  <c r="J13"/>
  <c r="J11"/>
  <c r="F9"/>
  <c r="H9"/>
  <c r="J9"/>
  <c r="F13"/>
  <c r="B13"/>
  <c r="J8"/>
  <c r="J7"/>
  <c r="H38" i="17"/>
  <c r="B9" i="11"/>
  <c r="I36" i="17"/>
  <c r="I37"/>
  <c r="F60" i="16"/>
  <c r="G60"/>
  <c r="H60"/>
  <c r="M60"/>
  <c r="H56"/>
  <c r="M50"/>
  <c r="E48"/>
  <c r="F48"/>
  <c r="D48"/>
  <c r="M46"/>
  <c r="M45"/>
  <c r="M38"/>
  <c r="I40"/>
  <c r="F40"/>
  <c r="E36"/>
  <c r="D36"/>
  <c r="E32"/>
  <c r="F32"/>
  <c r="J32"/>
  <c r="D32"/>
  <c r="M30"/>
  <c r="M26"/>
  <c r="E28"/>
  <c r="F28"/>
  <c r="G28"/>
  <c r="I28"/>
  <c r="J28"/>
  <c r="D28"/>
  <c r="M22"/>
  <c r="F24"/>
  <c r="M24" s="1"/>
  <c r="F20"/>
  <c r="M14"/>
  <c r="F16"/>
  <c r="I16"/>
  <c r="J16"/>
  <c r="E16"/>
  <c r="D16"/>
  <c r="M10"/>
  <c r="M11"/>
  <c r="M12" s="1"/>
  <c r="L12"/>
  <c r="M6"/>
  <c r="F8"/>
  <c r="E8"/>
  <c r="D8"/>
  <c r="F48" i="35"/>
  <c r="H48"/>
  <c r="K48"/>
  <c r="D48"/>
  <c r="K43"/>
  <c r="K42"/>
  <c r="K44" s="1"/>
  <c r="F44"/>
  <c r="K32"/>
  <c r="D32"/>
  <c r="K26"/>
  <c r="D28"/>
  <c r="K22"/>
  <c r="K23"/>
  <c r="G24"/>
  <c r="H24"/>
  <c r="K24"/>
  <c r="F24"/>
  <c r="F16"/>
  <c r="K14"/>
  <c r="D16"/>
  <c r="K12"/>
  <c r="K6"/>
  <c r="D8"/>
  <c r="E32" i="19"/>
  <c r="D32"/>
  <c r="E24"/>
  <c r="F24"/>
  <c r="D24"/>
  <c r="M23"/>
  <c r="E20"/>
  <c r="F20"/>
  <c r="M19"/>
  <c r="D20"/>
  <c r="F16"/>
  <c r="F12"/>
  <c r="E8"/>
  <c r="D8"/>
  <c r="F24" i="21"/>
  <c r="K23"/>
  <c r="D24"/>
  <c r="K15"/>
  <c r="K10"/>
  <c r="K11"/>
  <c r="K12" s="1"/>
  <c r="F12"/>
  <c r="D8"/>
  <c r="I23" i="37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10"/>
  <c r="I11"/>
  <c r="I12"/>
  <c r="I13"/>
  <c r="I14"/>
  <c r="I15"/>
  <c r="I16"/>
  <c r="I17"/>
  <c r="I18"/>
  <c r="I19"/>
  <c r="I20"/>
  <c r="I21"/>
  <c r="I22"/>
  <c r="I9"/>
  <c r="F34" i="8"/>
  <c r="G34"/>
  <c r="G35" s="1"/>
  <c r="H34"/>
  <c r="I34"/>
  <c r="J34"/>
  <c r="K34"/>
  <c r="L34"/>
  <c r="E34"/>
  <c r="F33"/>
  <c r="G33"/>
  <c r="H33"/>
  <c r="I33"/>
  <c r="J33"/>
  <c r="K33"/>
  <c r="L33"/>
  <c r="E33"/>
  <c r="G26"/>
  <c r="I26"/>
  <c r="K26"/>
  <c r="L26"/>
  <c r="E26"/>
  <c r="G19"/>
  <c r="I19"/>
  <c r="J19"/>
  <c r="E19"/>
  <c r="E10"/>
  <c r="F23" i="9"/>
  <c r="E11" i="32"/>
  <c r="F11" s="1"/>
  <c r="F5"/>
  <c r="F4"/>
  <c r="E7" i="36"/>
  <c r="E8"/>
  <c r="E9"/>
  <c r="E10"/>
  <c r="E11"/>
  <c r="E12"/>
  <c r="E13"/>
  <c r="E14"/>
  <c r="E15"/>
  <c r="E16"/>
  <c r="E17"/>
  <c r="E18"/>
  <c r="E19"/>
  <c r="E20"/>
  <c r="E6"/>
  <c r="I35" i="17"/>
  <c r="H27"/>
  <c r="H31" s="1"/>
  <c r="I26"/>
  <c r="I23"/>
  <c r="I17"/>
  <c r="H49"/>
  <c r="I45"/>
  <c r="I46"/>
  <c r="I44"/>
  <c r="H110" i="14"/>
  <c r="I107"/>
  <c r="I108"/>
  <c r="I95"/>
  <c r="I94"/>
  <c r="H93"/>
  <c r="I88"/>
  <c r="I89"/>
  <c r="H87"/>
  <c r="I87" s="1"/>
  <c r="I80"/>
  <c r="I81"/>
  <c r="I82"/>
  <c r="I83"/>
  <c r="I84"/>
  <c r="I79"/>
  <c r="I76"/>
  <c r="I65"/>
  <c r="I64"/>
  <c r="I59"/>
  <c r="I47"/>
  <c r="I48"/>
  <c r="I51"/>
  <c r="I53"/>
  <c r="I56"/>
  <c r="I46"/>
  <c r="I33"/>
  <c r="I34"/>
  <c r="I36"/>
  <c r="I37"/>
  <c r="I38"/>
  <c r="I40"/>
  <c r="I44"/>
  <c r="I32"/>
  <c r="I14"/>
  <c r="J12" i="6"/>
  <c r="J18" s="1"/>
  <c r="K7"/>
  <c r="K6"/>
  <c r="E12"/>
  <c r="F7"/>
  <c r="J19" i="5"/>
  <c r="E17" i="6"/>
  <c r="E18" s="1"/>
  <c r="E13" i="5"/>
  <c r="F13" s="1"/>
  <c r="D13"/>
  <c r="J13"/>
  <c r="I13"/>
  <c r="F8"/>
  <c r="F9"/>
  <c r="F10"/>
  <c r="F7"/>
  <c r="K7"/>
  <c r="K8"/>
  <c r="K9"/>
  <c r="K10"/>
  <c r="K6"/>
  <c r="G109" i="1"/>
  <c r="G98"/>
  <c r="G97"/>
  <c r="F96"/>
  <c r="G96" s="1"/>
  <c r="E96"/>
  <c r="G83"/>
  <c r="G84"/>
  <c r="G85"/>
  <c r="G86"/>
  <c r="G87"/>
  <c r="G90"/>
  <c r="G91"/>
  <c r="G92"/>
  <c r="G82"/>
  <c r="F76"/>
  <c r="F77" s="1"/>
  <c r="G65"/>
  <c r="G64"/>
  <c r="G47"/>
  <c r="G48"/>
  <c r="G51"/>
  <c r="G56"/>
  <c r="G46"/>
  <c r="G38"/>
  <c r="G40"/>
  <c r="G44"/>
  <c r="G37"/>
  <c r="G33"/>
  <c r="G34"/>
  <c r="G14"/>
  <c r="E19" i="5"/>
  <c r="K15" i="35"/>
  <c r="K27"/>
  <c r="K28" s="1"/>
  <c r="K7"/>
  <c r="K8" s="1"/>
  <c r="H103" i="14"/>
  <c r="H12"/>
  <c r="H22" s="1"/>
  <c r="I31"/>
  <c r="H31"/>
  <c r="H66"/>
  <c r="H57"/>
  <c r="H45"/>
  <c r="M27" i="19"/>
  <c r="M31"/>
  <c r="M7"/>
  <c r="K7" i="21"/>
  <c r="H54" i="17"/>
  <c r="H57" s="1"/>
  <c r="H39"/>
  <c r="H40" s="1"/>
  <c r="K13" i="5" l="1"/>
  <c r="E35" i="8"/>
  <c r="I35"/>
  <c r="J20" i="5"/>
  <c r="J35" i="8"/>
  <c r="K16" i="35"/>
  <c r="H104" i="14"/>
  <c r="E20" i="5" l="1"/>
  <c r="F113" i="1"/>
  <c r="F106"/>
  <c r="G99"/>
  <c r="G100"/>
  <c r="G101"/>
  <c r="G102"/>
  <c r="G103"/>
  <c r="G104"/>
  <c r="G105"/>
  <c r="F107"/>
  <c r="G95"/>
  <c r="F66"/>
  <c r="F57"/>
  <c r="F12"/>
  <c r="F114" l="1"/>
  <c r="M22" i="19"/>
  <c r="M24" s="1"/>
  <c r="M18"/>
  <c r="M20" s="1"/>
  <c r="M10"/>
  <c r="M12" s="1"/>
  <c r="F30"/>
  <c r="G30"/>
  <c r="H30"/>
  <c r="I30"/>
  <c r="J30"/>
  <c r="K30"/>
  <c r="L30"/>
  <c r="G29"/>
  <c r="H29"/>
  <c r="I29"/>
  <c r="J29"/>
  <c r="K29"/>
  <c r="L29"/>
  <c r="M26"/>
  <c r="M29" l="1"/>
  <c r="M30"/>
  <c r="M32" s="1"/>
  <c r="F32"/>
  <c r="D8" i="25"/>
  <c r="F8"/>
  <c r="C8"/>
  <c r="D17"/>
  <c r="D18" s="1"/>
  <c r="F17"/>
  <c r="I11" i="11"/>
  <c r="I12"/>
  <c r="G13"/>
  <c r="C12" l="1"/>
  <c r="E13"/>
  <c r="I13"/>
  <c r="C13"/>
  <c r="F18" i="25"/>
  <c r="E12" i="11"/>
  <c r="G12"/>
  <c r="G60" i="7"/>
  <c r="I23"/>
  <c r="I28"/>
  <c r="I30"/>
  <c r="I31"/>
  <c r="I34"/>
  <c r="I36"/>
  <c r="I37"/>
  <c r="I38"/>
  <c r="I39"/>
  <c r="I40"/>
  <c r="I41"/>
  <c r="I42"/>
  <c r="I43"/>
  <c r="I44"/>
  <c r="I45"/>
  <c r="I47"/>
  <c r="I48"/>
  <c r="I49"/>
  <c r="I50"/>
  <c r="I51"/>
  <c r="I54"/>
  <c r="I57"/>
  <c r="I58"/>
  <c r="D12" i="6"/>
  <c r="F12" s="1"/>
  <c r="D17"/>
  <c r="F17"/>
  <c r="I19"/>
  <c r="K19"/>
  <c r="I12"/>
  <c r="I19" i="5"/>
  <c r="I20" s="1"/>
  <c r="K20" s="1"/>
  <c r="I18" i="6" l="1"/>
  <c r="K18" s="1"/>
  <c r="K12"/>
  <c r="I7" i="11"/>
  <c r="G7"/>
  <c r="E7"/>
  <c r="C7"/>
  <c r="I20" i="6"/>
  <c r="D18"/>
  <c r="F20"/>
  <c r="D19"/>
  <c r="D20"/>
  <c r="E21" i="21"/>
  <c r="F21"/>
  <c r="G21"/>
  <c r="H21"/>
  <c r="I21"/>
  <c r="J21"/>
  <c r="D21"/>
  <c r="E22"/>
  <c r="G22"/>
  <c r="H22"/>
  <c r="I22"/>
  <c r="J22"/>
  <c r="E113" i="1" l="1"/>
  <c r="G113" s="1"/>
  <c r="E106"/>
  <c r="G106" s="1"/>
  <c r="E58" i="16"/>
  <c r="I58"/>
  <c r="J58"/>
  <c r="K58"/>
  <c r="L58"/>
  <c r="L60" s="1"/>
  <c r="D58"/>
  <c r="E69" i="1"/>
  <c r="G69"/>
  <c r="G60"/>
  <c r="G61"/>
  <c r="G62"/>
  <c r="G58"/>
  <c r="E59"/>
  <c r="G59" s="1"/>
  <c r="E60"/>
  <c r="E61"/>
  <c r="E62"/>
  <c r="E58"/>
  <c r="E49"/>
  <c r="E50"/>
  <c r="E52"/>
  <c r="E53"/>
  <c r="G53" s="1"/>
  <c r="E54"/>
  <c r="E55"/>
  <c r="E35"/>
  <c r="E36"/>
  <c r="E39"/>
  <c r="E41"/>
  <c r="E42"/>
  <c r="E43"/>
  <c r="E32"/>
  <c r="G32" s="1"/>
  <c r="G15"/>
  <c r="G16"/>
  <c r="G17"/>
  <c r="F11" i="5" s="1"/>
  <c r="G18" i="1"/>
  <c r="F12" i="5" s="1"/>
  <c r="G21" i="1"/>
  <c r="E13"/>
  <c r="G13"/>
  <c r="E15"/>
  <c r="E16"/>
  <c r="E17"/>
  <c r="D11" i="5" s="1"/>
  <c r="E18" i="1"/>
  <c r="D12" i="5" s="1"/>
  <c r="E21" i="1"/>
  <c r="E11"/>
  <c r="E12" s="1"/>
  <c r="E22" s="1"/>
  <c r="G22" s="1"/>
  <c r="J46" i="35"/>
  <c r="J48" s="1"/>
  <c r="I46"/>
  <c r="G46"/>
  <c r="G48" s="1"/>
  <c r="E46"/>
  <c r="J12"/>
  <c r="E45" i="1" l="1"/>
  <c r="G45" s="1"/>
  <c r="G63"/>
  <c r="E107"/>
  <c r="E63"/>
  <c r="E66"/>
  <c r="G66" s="1"/>
  <c r="E57"/>
  <c r="G57" s="1"/>
  <c r="E55" i="16"/>
  <c r="F55"/>
  <c r="G55"/>
  <c r="I55"/>
  <c r="J55"/>
  <c r="K55"/>
  <c r="L55"/>
  <c r="D55"/>
  <c r="M55" s="1"/>
  <c r="M56" s="1"/>
  <c r="E57"/>
  <c r="F57"/>
  <c r="G57"/>
  <c r="H57"/>
  <c r="J57"/>
  <c r="K57"/>
  <c r="L57"/>
  <c r="D57"/>
  <c r="M18"/>
  <c r="E51"/>
  <c r="F51"/>
  <c r="I51"/>
  <c r="J51"/>
  <c r="K51"/>
  <c r="L51"/>
  <c r="G47"/>
  <c r="H47"/>
  <c r="I47"/>
  <c r="J47"/>
  <c r="K47"/>
  <c r="L47"/>
  <c r="E43"/>
  <c r="F43"/>
  <c r="H43"/>
  <c r="I43"/>
  <c r="J43"/>
  <c r="K43"/>
  <c r="L43"/>
  <c r="E39"/>
  <c r="G39"/>
  <c r="M39" s="1"/>
  <c r="M40" s="1"/>
  <c r="H39"/>
  <c r="J39"/>
  <c r="K39"/>
  <c r="L39"/>
  <c r="F35"/>
  <c r="G35"/>
  <c r="H35"/>
  <c r="I35"/>
  <c r="J35"/>
  <c r="K35"/>
  <c r="L35"/>
  <c r="G31"/>
  <c r="H31"/>
  <c r="I31"/>
  <c r="K31"/>
  <c r="L31"/>
  <c r="H27"/>
  <c r="K27"/>
  <c r="L27"/>
  <c r="E23"/>
  <c r="G23"/>
  <c r="H23"/>
  <c r="I23"/>
  <c r="J23"/>
  <c r="K23"/>
  <c r="L23"/>
  <c r="E19"/>
  <c r="G19"/>
  <c r="H19"/>
  <c r="I19"/>
  <c r="J19"/>
  <c r="K19"/>
  <c r="L19"/>
  <c r="G15"/>
  <c r="H15"/>
  <c r="K15"/>
  <c r="L15"/>
  <c r="E11"/>
  <c r="F11"/>
  <c r="G11"/>
  <c r="H11"/>
  <c r="I11"/>
  <c r="J11"/>
  <c r="K11"/>
  <c r="D51"/>
  <c r="D43"/>
  <c r="D39"/>
  <c r="D23"/>
  <c r="M23" s="1"/>
  <c r="D19"/>
  <c r="M19" s="1"/>
  <c r="M20" s="1"/>
  <c r="D11"/>
  <c r="E59"/>
  <c r="E60" s="1"/>
  <c r="G7"/>
  <c r="I7"/>
  <c r="J7"/>
  <c r="K7"/>
  <c r="K59" s="1"/>
  <c r="L7"/>
  <c r="D59"/>
  <c r="D60" s="1"/>
  <c r="M7" l="1"/>
  <c r="M8" s="1"/>
  <c r="M15"/>
  <c r="M16" s="1"/>
  <c r="M31"/>
  <c r="M32" s="1"/>
  <c r="M47"/>
  <c r="M48" s="1"/>
  <c r="H28"/>
  <c r="M27"/>
  <c r="M28" s="1"/>
  <c r="I59"/>
  <c r="I60" s="1"/>
  <c r="J59"/>
  <c r="J60" s="1"/>
  <c r="E114" i="1"/>
  <c r="G114" s="1"/>
  <c r="G107"/>
  <c r="D19" i="5"/>
  <c r="D20" s="1"/>
  <c r="F20" s="1"/>
  <c r="D21"/>
  <c r="E70" i="1"/>
  <c r="G110" i="14"/>
  <c r="I110" s="1"/>
  <c r="G103"/>
  <c r="I103" s="1"/>
  <c r="G93"/>
  <c r="I93" s="1"/>
  <c r="I75"/>
  <c r="G75"/>
  <c r="G66"/>
  <c r="I66" s="1"/>
  <c r="E63"/>
  <c r="G63"/>
  <c r="I63" s="1"/>
  <c r="G104" l="1"/>
  <c r="D22" i="5"/>
  <c r="G70" i="1"/>
  <c r="G57" i="14"/>
  <c r="I57" s="1"/>
  <c r="G45"/>
  <c r="I45" s="1"/>
  <c r="G12"/>
  <c r="F6"/>
  <c r="F7"/>
  <c r="F8"/>
  <c r="F9"/>
  <c r="F10"/>
  <c r="F11"/>
  <c r="F13"/>
  <c r="F15"/>
  <c r="F16"/>
  <c r="F17"/>
  <c r="F18"/>
  <c r="F19"/>
  <c r="F20"/>
  <c r="F21"/>
  <c r="F23"/>
  <c r="F25"/>
  <c r="F26"/>
  <c r="F27"/>
  <c r="F28"/>
  <c r="F29"/>
  <c r="F30"/>
  <c r="F32"/>
  <c r="F34"/>
  <c r="F35"/>
  <c r="F36"/>
  <c r="F38"/>
  <c r="F39"/>
  <c r="F40"/>
  <c r="F42"/>
  <c r="F43"/>
  <c r="F44"/>
  <c r="F46"/>
  <c r="F47"/>
  <c r="F48"/>
  <c r="F49"/>
  <c r="F50"/>
  <c r="F51"/>
  <c r="F52"/>
  <c r="F53"/>
  <c r="F54"/>
  <c r="F55"/>
  <c r="F56"/>
  <c r="F58"/>
  <c r="F59"/>
  <c r="F60"/>
  <c r="F61"/>
  <c r="F62"/>
  <c r="F64"/>
  <c r="F65"/>
  <c r="F67"/>
  <c r="F68"/>
  <c r="F71"/>
  <c r="F73"/>
  <c r="F74"/>
  <c r="F72" s="1"/>
  <c r="M16" i="19"/>
  <c r="M6"/>
  <c r="M8" s="1"/>
  <c r="K18" i="21"/>
  <c r="K20"/>
  <c r="K17"/>
  <c r="K14"/>
  <c r="E16"/>
  <c r="G16"/>
  <c r="H16"/>
  <c r="I16"/>
  <c r="J16"/>
  <c r="D16"/>
  <c r="G111" i="14" l="1"/>
  <c r="I111" s="1"/>
  <c r="I104"/>
  <c r="I11"/>
  <c r="G11" i="1" s="1"/>
  <c r="G22" i="14"/>
  <c r="I22" s="1"/>
  <c r="F63"/>
  <c r="F37"/>
  <c r="G70"/>
  <c r="E24" i="21"/>
  <c r="G24"/>
  <c r="H24"/>
  <c r="I24"/>
  <c r="J24"/>
  <c r="K6"/>
  <c r="G49" i="17"/>
  <c r="I49" s="1"/>
  <c r="I54" s="1"/>
  <c r="I57" s="1"/>
  <c r="G32"/>
  <c r="G27"/>
  <c r="K22" i="21" l="1"/>
  <c r="K24" s="1"/>
  <c r="K8"/>
  <c r="G31" i="17"/>
  <c r="I31" s="1"/>
  <c r="I27"/>
  <c r="G54"/>
  <c r="E76" i="1"/>
  <c r="G38" i="17"/>
  <c r="I38" s="1"/>
  <c r="G57" l="1"/>
  <c r="G39"/>
  <c r="G76" i="1"/>
  <c r="G77"/>
  <c r="G40" i="17" l="1"/>
  <c r="I40" s="1"/>
  <c r="I39"/>
  <c r="D93" i="1"/>
  <c r="E72" i="14"/>
  <c r="D86" i="1" l="1"/>
  <c r="D72"/>
  <c r="D96"/>
  <c r="D33"/>
  <c r="E22" i="28" l="1"/>
  <c r="F22"/>
  <c r="F26" s="1"/>
  <c r="E26"/>
  <c r="E28" s="1"/>
  <c r="D6" i="29"/>
  <c r="E6"/>
  <c r="F6"/>
  <c r="G6"/>
  <c r="C6"/>
  <c r="H5"/>
  <c r="H4"/>
  <c r="G11" i="11"/>
  <c r="E11"/>
  <c r="C11"/>
  <c r="D10"/>
  <c r="J6"/>
  <c r="E6" s="1"/>
  <c r="I6" l="1"/>
  <c r="G6"/>
  <c r="C6"/>
  <c r="E37" i="14"/>
  <c r="D37"/>
  <c r="E110" l="1"/>
  <c r="E103"/>
  <c r="E93"/>
  <c r="E75"/>
  <c r="E66"/>
  <c r="E57"/>
  <c r="E45"/>
  <c r="F77"/>
  <c r="F79"/>
  <c r="F80"/>
  <c r="F81"/>
  <c r="F82"/>
  <c r="F84"/>
  <c r="F85"/>
  <c r="F86"/>
  <c r="F87"/>
  <c r="F88"/>
  <c r="F89"/>
  <c r="F91"/>
  <c r="F94"/>
  <c r="F95"/>
  <c r="F97"/>
  <c r="F98"/>
  <c r="F99"/>
  <c r="F100"/>
  <c r="F101"/>
  <c r="F102"/>
  <c r="F106"/>
  <c r="F107"/>
  <c r="F108"/>
  <c r="F109"/>
  <c r="E14"/>
  <c r="E12"/>
  <c r="E22" l="1"/>
  <c r="E70" s="1"/>
  <c r="E104"/>
  <c r="E111" s="1"/>
  <c r="M9" i="19"/>
  <c r="M13"/>
  <c r="M17"/>
  <c r="M21"/>
  <c r="M25"/>
  <c r="M5"/>
  <c r="K9" i="21"/>
  <c r="F29" i="8"/>
  <c r="H29"/>
  <c r="J29"/>
  <c r="D14" i="14"/>
  <c r="F14" s="1"/>
  <c r="M21" i="16"/>
  <c r="M33"/>
  <c r="M36" s="1"/>
  <c r="M37"/>
  <c r="M41"/>
  <c r="M49"/>
  <c r="M9"/>
  <c r="M13"/>
  <c r="M17"/>
  <c r="M25"/>
  <c r="M29"/>
  <c r="F59" i="7"/>
  <c r="D37" i="1"/>
  <c r="D12"/>
  <c r="D22" s="1"/>
  <c r="L32" i="8" l="1"/>
  <c r="J32"/>
  <c r="F32"/>
  <c r="E32"/>
  <c r="K32"/>
  <c r="I32"/>
  <c r="G32"/>
  <c r="H32"/>
  <c r="E76" i="14"/>
  <c r="H9" i="5"/>
  <c r="H19" i="6"/>
  <c r="H12"/>
  <c r="G7"/>
  <c r="G8"/>
  <c r="G6"/>
  <c r="C18" i="5"/>
  <c r="C17"/>
  <c r="C14"/>
  <c r="B17"/>
  <c r="B16"/>
  <c r="B14"/>
  <c r="H8"/>
  <c r="H10"/>
  <c r="H7"/>
  <c r="H6"/>
  <c r="G7"/>
  <c r="G8"/>
  <c r="G9"/>
  <c r="G10"/>
  <c r="G6"/>
  <c r="H13" l="1"/>
  <c r="E20" i="9"/>
  <c r="E22" l="1"/>
  <c r="E23" s="1"/>
  <c r="C32" i="13"/>
  <c r="D32"/>
  <c r="E32"/>
  <c r="E24" i="31" l="1"/>
  <c r="D24"/>
  <c r="C24"/>
  <c r="E18"/>
  <c r="D18"/>
  <c r="C18"/>
  <c r="E16"/>
  <c r="D16"/>
  <c r="C16"/>
  <c r="C25" l="1"/>
  <c r="C11" i="32"/>
  <c r="E25" i="31"/>
  <c r="D25"/>
  <c r="C22" i="30"/>
  <c r="C14"/>
  <c r="C12"/>
  <c r="C13" s="1"/>
  <c r="C30" l="1"/>
  <c r="C31" s="1"/>
  <c r="F18" i="13" l="1"/>
  <c r="F19"/>
  <c r="F20"/>
  <c r="F21"/>
  <c r="F22"/>
  <c r="F17"/>
  <c r="D24"/>
  <c r="E24"/>
  <c r="F27"/>
  <c r="F28"/>
  <c r="F29"/>
  <c r="F30"/>
  <c r="F31"/>
  <c r="F26"/>
  <c r="F32" l="1"/>
  <c r="F24"/>
  <c r="D92" i="14"/>
  <c r="D90" l="1"/>
  <c r="F90" s="1"/>
  <c r="F92"/>
  <c r="F37" i="17"/>
  <c r="F36"/>
  <c r="E35" l="1"/>
  <c r="F35"/>
  <c r="D35"/>
  <c r="F28" i="28" l="1"/>
  <c r="D22"/>
  <c r="D26" s="1"/>
  <c r="D28" s="1"/>
  <c r="C22"/>
  <c r="C26" s="1"/>
  <c r="C28" s="1"/>
  <c r="F13"/>
  <c r="F15" s="1"/>
  <c r="E13"/>
  <c r="E15" s="1"/>
  <c r="D13"/>
  <c r="D15" s="1"/>
  <c r="C13"/>
  <c r="C15" s="1"/>
  <c r="D17" i="26"/>
  <c r="C17"/>
  <c r="C17" i="25"/>
  <c r="C18" l="1"/>
  <c r="H9" i="24"/>
  <c r="G9"/>
  <c r="F9"/>
  <c r="E9"/>
  <c r="B9"/>
  <c r="I9"/>
  <c r="D9"/>
  <c r="D105" i="14" s="1"/>
  <c r="F105" s="1"/>
  <c r="N23" i="23" l="1"/>
  <c r="M23"/>
  <c r="L23"/>
  <c r="K23"/>
  <c r="J23"/>
  <c r="I23"/>
  <c r="H23"/>
  <c r="G23"/>
  <c r="F23"/>
  <c r="E23"/>
  <c r="D23"/>
  <c r="C23"/>
  <c r="O22"/>
  <c r="O21"/>
  <c r="O20"/>
  <c r="O19"/>
  <c r="O18"/>
  <c r="O17"/>
  <c r="O16"/>
  <c r="O15"/>
  <c r="O14"/>
  <c r="N12"/>
  <c r="M12"/>
  <c r="M24" s="1"/>
  <c r="L12"/>
  <c r="K12"/>
  <c r="J12"/>
  <c r="I12"/>
  <c r="I24" s="1"/>
  <c r="H12"/>
  <c r="G12"/>
  <c r="G24" s="1"/>
  <c r="F12"/>
  <c r="E12"/>
  <c r="D12"/>
  <c r="C12"/>
  <c r="O11"/>
  <c r="O10"/>
  <c r="O9"/>
  <c r="O8"/>
  <c r="O7"/>
  <c r="O6"/>
  <c r="O5"/>
  <c r="K13" i="21"/>
  <c r="K5"/>
  <c r="K21" l="1"/>
  <c r="E24" i="23"/>
  <c r="H24"/>
  <c r="D24"/>
  <c r="L24"/>
  <c r="F24"/>
  <c r="J24"/>
  <c r="K24"/>
  <c r="N24"/>
  <c r="O23"/>
  <c r="C24"/>
  <c r="O12"/>
  <c r="E56" i="17"/>
  <c r="D56"/>
  <c r="F55"/>
  <c r="F56" s="1"/>
  <c r="E53"/>
  <c r="D53"/>
  <c r="F52"/>
  <c r="F51"/>
  <c r="F50"/>
  <c r="E49"/>
  <c r="E54" s="1"/>
  <c r="E57" s="1"/>
  <c r="D49"/>
  <c r="F48"/>
  <c r="F47"/>
  <c r="F46"/>
  <c r="F45"/>
  <c r="F44"/>
  <c r="F34"/>
  <c r="F33"/>
  <c r="E32"/>
  <c r="E38" s="1"/>
  <c r="E39" s="1"/>
  <c r="D32"/>
  <c r="D38" s="1"/>
  <c r="D39" s="1"/>
  <c r="F30"/>
  <c r="F29"/>
  <c r="F28"/>
  <c r="F26"/>
  <c r="F25"/>
  <c r="F24"/>
  <c r="F23"/>
  <c r="F22"/>
  <c r="F21"/>
  <c r="F20"/>
  <c r="F19"/>
  <c r="E27"/>
  <c r="D27"/>
  <c r="F17"/>
  <c r="F16"/>
  <c r="E15"/>
  <c r="D15"/>
  <c r="F14"/>
  <c r="F13"/>
  <c r="F12"/>
  <c r="F11"/>
  <c r="E10"/>
  <c r="D10"/>
  <c r="F9"/>
  <c r="F8"/>
  <c r="F7"/>
  <c r="F6"/>
  <c r="M5" i="16"/>
  <c r="D110" i="14"/>
  <c r="F110" s="1"/>
  <c r="D96"/>
  <c r="F96" s="1"/>
  <c r="D72"/>
  <c r="D69"/>
  <c r="F69" s="1"/>
  <c r="D66"/>
  <c r="F66" s="1"/>
  <c r="D63"/>
  <c r="D57"/>
  <c r="F57" s="1"/>
  <c r="D41"/>
  <c r="F41" s="1"/>
  <c r="D33"/>
  <c r="F33" s="1"/>
  <c r="D24"/>
  <c r="F24" s="1"/>
  <c r="D12"/>
  <c r="F12" s="1"/>
  <c r="C33" i="13"/>
  <c r="B33"/>
  <c r="B32"/>
  <c r="C24"/>
  <c r="B24"/>
  <c r="C15"/>
  <c r="B15"/>
  <c r="F33" l="1"/>
  <c r="M57" i="16"/>
  <c r="D31" i="14"/>
  <c r="F31" s="1"/>
  <c r="O24" i="23"/>
  <c r="D93" i="14"/>
  <c r="F93" s="1"/>
  <c r="F83"/>
  <c r="D75"/>
  <c r="F75" s="1"/>
  <c r="F15" i="13"/>
  <c r="D22" i="14" s="1"/>
  <c r="F22" s="1"/>
  <c r="D45"/>
  <c r="F45" s="1"/>
  <c r="F49" i="17"/>
  <c r="F27"/>
  <c r="F32"/>
  <c r="F38" s="1"/>
  <c r="F39" s="1"/>
  <c r="F53"/>
  <c r="F15"/>
  <c r="D54"/>
  <c r="D57" s="1"/>
  <c r="D31"/>
  <c r="D40" s="1"/>
  <c r="F10"/>
  <c r="E31"/>
  <c r="E40" s="1"/>
  <c r="J10" i="11"/>
  <c r="I10" l="1"/>
  <c r="G10"/>
  <c r="C10"/>
  <c r="E10"/>
  <c r="D70" i="14"/>
  <c r="F70" s="1"/>
  <c r="F54" i="17"/>
  <c r="F57" s="1"/>
  <c r="F31"/>
  <c r="F40" s="1"/>
  <c r="D76" i="14" l="1"/>
  <c r="F76" s="1"/>
  <c r="D103" l="1"/>
  <c r="F32" i="7"/>
  <c r="F19"/>
  <c r="D104" i="14" l="1"/>
  <c r="F104" s="1"/>
  <c r="F103"/>
  <c r="F20" i="7"/>
  <c r="F55"/>
  <c r="F35" l="1"/>
  <c r="D111" i="14"/>
  <c r="F111" s="1"/>
  <c r="H17" i="6"/>
  <c r="C14"/>
  <c r="C17" s="1"/>
  <c r="C12"/>
  <c r="C19" s="1"/>
  <c r="H4"/>
  <c r="H19" i="5"/>
  <c r="B18"/>
  <c r="C15"/>
  <c r="C19" l="1"/>
  <c r="F19"/>
  <c r="F60" i="7"/>
  <c r="H20" i="5"/>
  <c r="C18" i="6"/>
  <c r="H18"/>
  <c r="C20" s="1"/>
  <c r="D113" i="1"/>
  <c r="D106"/>
  <c r="D80"/>
  <c r="D69"/>
  <c r="D66"/>
  <c r="C10" i="5" s="1"/>
  <c r="C9"/>
  <c r="D31" i="1"/>
  <c r="F21" i="5" l="1"/>
  <c r="D45" i="1"/>
  <c r="H20" i="6"/>
  <c r="D76" i="1"/>
  <c r="C6" i="5"/>
  <c r="D107" i="1"/>
  <c r="D114" s="1"/>
  <c r="C13" i="5" l="1"/>
  <c r="H22" s="1"/>
  <c r="F22"/>
  <c r="D70" i="1"/>
  <c r="D77" s="1"/>
  <c r="C22" i="5"/>
  <c r="H21"/>
  <c r="C21"/>
  <c r="C20"/>
</calcChain>
</file>

<file path=xl/sharedStrings.xml><?xml version="1.0" encoding="utf-8"?>
<sst xmlns="http://schemas.openxmlformats.org/spreadsheetml/2006/main" count="2139" uniqueCount="965">
  <si>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</si>
  <si>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</si>
  <si>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</si>
  <si>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</si>
  <si>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</si>
  <si>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</si>
  <si>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</si>
  <si>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</si>
  <si>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</si>
  <si>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</si>
  <si>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</si>
  <si>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</si>
  <si>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</si>
  <si>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</si>
  <si>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</si>
  <si>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</si>
  <si>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</si>
  <si>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</si>
  <si>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</si>
  <si>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</si>
  <si>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</si>
  <si>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</si>
  <si>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</si>
  <si>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</si>
  <si>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</si>
  <si>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</si>
  <si>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</si>
  <si>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</si>
  <si>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</si>
  <si>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</si>
  <si>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</si>
  <si>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</si>
  <si>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</si>
  <si>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</si>
  <si>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</si>
  <si>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</si>
  <si>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</si>
  <si>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</si>
  <si>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</si>
  <si>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</si>
  <si>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</si>
  <si>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</si>
  <si>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</si>
  <si>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</si>
  <si>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</si>
  <si>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</si>
  <si>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</si>
  <si>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</si>
  <si>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</si>
  <si>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</si>
  <si>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</si>
  <si>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</si>
  <si>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</si>
  <si>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</si>
  <si>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</si>
  <si>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</si>
  <si>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</si>
  <si>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</si>
  <si>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</si>
  <si>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</si>
  <si>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</si>
  <si>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</si>
  <si>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</si>
  <si>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</si>
  <si>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</si>
  <si>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</si>
  <si>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</si>
  <si>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</si>
  <si>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</si>
  <si>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</si>
  <si>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</si>
  <si>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</si>
  <si>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</si>
  <si>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</si>
  <si>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</si>
  <si>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</si>
  <si>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</si>
  <si>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</si>
  <si>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</si>
  <si>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</si>
  <si>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</si>
  <si>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</si>
  <si>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</si>
  <si>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</si>
  <si>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</si>
  <si>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</si>
  <si>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</si>
  <si>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</si>
  <si>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</si>
  <si>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</si>
  <si>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</si>
  <si>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</si>
  <si>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</si>
  <si>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</si>
  <si>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</si>
  <si>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</si>
  <si>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</si>
  <si>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</si>
  <si>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</si>
  <si>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</si>
  <si>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</si>
  <si>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</si>
  <si>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</si>
  <si>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</si>
  <si>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</si>
  <si>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</si>
  <si>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</si>
  <si>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</si>
  <si>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</si>
  <si>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</si>
  <si>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</si>
  <si>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</si>
  <si>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</si>
  <si>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</si>
  <si>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</si>
  <si>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</si>
  <si>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</si>
  <si>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</si>
  <si>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</si>
  <si>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</si>
  <si>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</si>
  <si>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</si>
  <si>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</si>
  <si>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</si>
  <si>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</si>
  <si>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</si>
  <si>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</si>
  <si>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</si>
  <si>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</si>
  <si>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</si>
  <si>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</si>
  <si>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</si>
  <si>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</si>
  <si>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</si>
  <si>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</si>
  <si>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</si>
  <si>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</si>
  <si>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</si>
  <si>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</si>
  <si>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</si>
  <si>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</si>
  <si>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</si>
  <si>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</si>
  <si>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</si>
  <si>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</si>
  <si>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</si>
  <si>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</si>
  <si>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</si>
  <si>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</si>
  <si>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</si>
  <si>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</si>
  <si>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</si>
  <si>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</si>
  <si>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</si>
  <si>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</si>
  <si>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</si>
  <si>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</si>
  <si>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</si>
  <si>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</si>
  <si>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</si>
  <si>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</si>
  <si>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</si>
  <si>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</si>
  <si>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</si>
  <si>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</si>
  <si>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</si>
  <si>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</si>
  <si>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</si>
  <si>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</si>
  <si>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</si>
  <si>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</si>
  <si>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</si>
  <si>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</si>
  <si>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</si>
  <si>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</si>
  <si>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</si>
  <si>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</si>
  <si>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</si>
  <si>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</si>
  <si>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</si>
  <si>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</si>
  <si>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</si>
  <si>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</si>
  <si>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</si>
  <si>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</si>
  <si>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</si>
  <si>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</si>
  <si>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</si>
  <si>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</si>
  <si>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</si>
  <si>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</si>
  <si>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</si>
  <si>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</si>
  <si>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</si>
  <si>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</si>
  <si>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</si>
  <si>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</si>
  <si>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</si>
  <si>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</si>
  <si>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</si>
  <si>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</si>
  <si>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</si>
  <si>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</si>
  <si>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</si>
  <si>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</si>
  <si>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</si>
  <si>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</si>
  <si>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</si>
  <si>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</si>
  <si>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</si>
  <si>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</si>
  <si>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</si>
  <si>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</si>
  <si>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</si>
  <si>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</si>
  <si>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</si>
  <si>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</si>
  <si>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</si>
  <si>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</si>
  <si>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</si>
  <si>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</si>
  <si>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</si>
  <si>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</si>
  <si>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</si>
  <si>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</si>
  <si>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</si>
  <si>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</si>
  <si>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</si>
  <si>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</si>
  <si>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</si>
  <si>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</si>
  <si>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</si>
  <si>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</si>
  <si>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</si>
  <si>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</si>
  <si>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</si>
  <si>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</si>
  <si>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</si>
  <si>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</si>
  <si>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</si>
  <si>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</si>
  <si>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</si>
  <si>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</si>
  <si>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</si>
  <si>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</si>
  <si>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</si>
  <si>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</si>
  <si>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</si>
  <si>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</si>
  <si>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</si>
  <si>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</si>
  <si>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</si>
  <si>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</si>
  <si>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</si>
  <si>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</si>
  <si>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</si>
  <si>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</si>
  <si>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</si>
  <si>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</si>
  <si>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</si>
  <si>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</si>
  <si>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</si>
  <si>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</si>
  <si>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</si>
  <si>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</si>
  <si>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</si>
  <si>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</si>
  <si>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</si>
  <si>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</si>
  <si>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</si>
  <si>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</si>
  <si>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</si>
  <si>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</si>
  <si>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</si>
  <si>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</si>
  <si>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</si>
  <si>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</si>
  <si>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</si>
  <si>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</si>
  <si>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</si>
  <si>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</si>
  <si>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</si>
  <si>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</si>
  <si>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</si>
  <si>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</si>
  <si>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</si>
  <si>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</si>
  <si>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</si>
  <si>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</si>
  <si>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</si>
  <si>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</si>
  <si>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</si>
  <si>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</si>
  <si>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</si>
  <si>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</si>
  <si>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</si>
  <si>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</si>
  <si>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</si>
  <si>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</si>
  <si>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</si>
  <si>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</si>
  <si>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</si>
  <si>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</si>
  <si>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</si>
  <si>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</si>
  <si>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</si>
  <si>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</si>
  <si>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</si>
  <si>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</si>
  <si>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</si>
  <si>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</si>
  <si>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</si>
  <si>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</si>
  <si>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</si>
  <si>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</si>
  <si>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</si>
  <si>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</si>
  <si>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</si>
  <si>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</si>
  <si>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</si>
  <si>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</si>
  <si>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</si>
  <si>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</si>
  <si>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</si>
  <si>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</si>
  <si>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</si>
  <si>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</si>
  <si>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</si>
  <si>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</si>
  <si>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</si>
  <si>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</si>
  <si>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</si>
  <si>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</si>
  <si>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</si>
  <si>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</si>
  <si>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</si>
  <si>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</si>
  <si>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</si>
  <si>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</si>
  <si>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</si>
  <si>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</si>
  <si>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</si>
  <si>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</si>
  <si>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</si>
  <si>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</si>
  <si>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</si>
  <si>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</si>
  <si>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</si>
  <si>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</si>
  <si>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</si>
  <si>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</si>
  <si>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</si>
  <si>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</si>
  <si>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</si>
  <si>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</si>
  <si>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</si>
  <si>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</si>
  <si>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</si>
  <si>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</si>
  <si>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</si>
  <si>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</si>
  <si>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</si>
  <si>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</si>
  <si>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</si>
  <si>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</si>
  <si>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</si>
  <si>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</si>
  <si>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</si>
  <si>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</si>
  <si>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</si>
  <si>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</si>
  <si>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</si>
  <si>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</si>
  <si>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</si>
  <si>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</si>
  <si>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</si>
  <si>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</si>
  <si>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</si>
  <si>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</si>
  <si>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</si>
  <si>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</si>
  <si>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</si>
  <si>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</si>
  <si>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</si>
  <si>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</si>
  <si>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</si>
  <si>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</si>
  <si>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</si>
  <si>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</si>
  <si>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</si>
  <si>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</si>
  <si>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</si>
  <si>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</si>
  <si>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</si>
  <si>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</si>
  <si>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</si>
  <si>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</si>
  <si>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</si>
  <si>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</si>
  <si>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</si>
  <si>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</si>
  <si>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</si>
  <si>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</si>
  <si>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</si>
  <si>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</si>
  <si>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</si>
  <si>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</si>
  <si>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</si>
  <si>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</si>
  <si>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</si>
  <si>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</si>
  <si>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</si>
  <si>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</si>
  <si>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</si>
  <si>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</si>
  <si>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</si>
  <si>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</si>
  <si>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</si>
  <si>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</si>
  <si>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</si>
  <si>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</si>
  <si>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</si>
  <si>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</si>
  <si>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</si>
  <si>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</si>
  <si>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</si>
  <si>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</si>
  <si>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</si>
  <si>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</si>
  <si>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</si>
  <si>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</si>
  <si>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</si>
  <si>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</si>
  <si>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</si>
  <si>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</si>
  <si>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</si>
  <si>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</si>
  <si>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</si>
  <si>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</si>
  <si>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</si>
  <si>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</si>
  <si>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</si>
  <si>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</si>
  <si>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</si>
  <si>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</si>
  <si>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</si>
  <si>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</si>
  <si>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</si>
  <si>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</si>
  <si>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</si>
  <si>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</si>
  <si>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</si>
  <si>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</si>
  <si>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</si>
  <si>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</si>
  <si>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</si>
  <si>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</si>
  <si>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</si>
  <si>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</si>
  <si>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</si>
  <si>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</si>
  <si>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</si>
  <si>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</si>
  <si>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</si>
  <si>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</si>
  <si>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</si>
  <si>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</si>
  <si>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</si>
  <si>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</si>
  <si>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</si>
  <si>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</si>
  <si>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</si>
  <si>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</si>
  <si>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</si>
  <si>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</si>
  <si>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</si>
  <si>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</si>
  <si>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</si>
  <si>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</si>
  <si>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</si>
  <si>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</si>
  <si>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</si>
  <si>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</si>
  <si>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</si>
  <si>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</si>
  <si>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</si>
  <si>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</si>
  <si>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</si>
  <si>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</si>
  <si>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</si>
  <si>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</si>
  <si>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</si>
  <si>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</si>
  <si>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</si>
  <si>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</si>
  <si>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</si>
  <si>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</si>
  <si>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</si>
  <si>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</si>
  <si>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</si>
  <si>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</si>
  <si>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</si>
  <si>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</si>
  <si>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</si>
  <si>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</si>
  <si>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</si>
  <si>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</si>
  <si>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</si>
  <si>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</si>
  <si>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</si>
  <si>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</si>
  <si>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</si>
  <si>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</si>
  <si>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</si>
  <si>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</si>
  <si>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</si>
  <si>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</si>
  <si>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</si>
  <si>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</si>
  <si>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</si>
  <si>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</si>
  <si>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</si>
  <si>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</si>
  <si>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</si>
  <si>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</si>
  <si>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</si>
  <si>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</si>
  <si>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</si>
  <si>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</si>
  <si>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</si>
  <si>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</si>
  <si>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</si>
  <si>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</si>
  <si>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</si>
  <si>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</si>
  <si>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</si>
  <si>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</si>
  <si>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</si>
  <si>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</si>
  <si>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</si>
  <si>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</si>
  <si>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</si>
  <si>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</si>
  <si>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</si>
  <si>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</si>
  <si>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</si>
  <si>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</si>
  <si>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</si>
  <si>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</si>
  <si>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</si>
  <si>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</si>
  <si>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</si>
  <si>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</si>
  <si>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</si>
  <si>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</si>
  <si>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</si>
  <si>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</si>
  <si>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</si>
  <si>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</si>
  <si>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</si>
  <si>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</si>
  <si>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</si>
  <si>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</si>
  <si>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</si>
  <si>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</si>
  <si>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</si>
  <si>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</si>
  <si>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</si>
  <si>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</si>
  <si>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</si>
  <si>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</si>
  <si>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</si>
  <si>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</si>
  <si>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</si>
  <si>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</si>
  <si>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</si>
  <si>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</si>
  <si>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</si>
  <si>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</si>
  <si>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</si>
  <si>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</si>
  <si>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</si>
  <si>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</si>
  <si>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</si>
  <si>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</si>
  <si>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</si>
  <si>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</si>
  <si>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</si>
  <si>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</si>
  <si>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</si>
  <si>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</si>
  <si>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</si>
  <si>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</si>
  <si>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</si>
  <si>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</si>
  <si>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</si>
  <si>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</si>
  <si>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</si>
  <si>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</si>
  <si>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</si>
  <si>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</si>
  <si>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</si>
  <si>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</si>
  <si>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</si>
  <si>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</si>
  <si>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</si>
  <si>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</si>
  <si>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</si>
  <si>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</si>
  <si>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</si>
  <si>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</si>
  <si>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</si>
  <si>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</si>
  <si>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</si>
  <si>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</si>
  <si>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</si>
  <si>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</si>
  <si>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</si>
  <si>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</si>
  <si>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</si>
  <si>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</si>
  <si>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</si>
  <si>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</si>
  <si>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</si>
  <si>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</si>
  <si>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</si>
  <si>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</si>
  <si>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</si>
  <si>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</si>
  <si>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</si>
  <si>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</si>
  <si>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</si>
  <si>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</si>
  <si>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</si>
  <si>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</si>
  <si>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</si>
  <si>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</si>
  <si>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</si>
  <si>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</si>
  <si>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</si>
  <si>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</si>
  <si>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</si>
  <si>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</si>
  <si>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</si>
  <si>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</si>
  <si>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</si>
  <si>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</si>
  <si>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</si>
  <si>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</si>
  <si>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</si>
  <si>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</si>
  <si>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</si>
  <si>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</si>
  <si>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</si>
  <si>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</si>
  <si>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</si>
  <si>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</si>
  <si>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</si>
  <si>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</si>
  <si>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</si>
  <si>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</si>
  <si>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</si>
  <si>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</si>
  <si>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</si>
  <si>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</si>
  <si>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</si>
  <si>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</si>
  <si>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</si>
  <si>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</si>
  <si>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</si>
  <si>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</si>
  <si>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</si>
  <si>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</si>
  <si>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</si>
  <si>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</si>
  <si>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</si>
  <si>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</si>
  <si>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</si>
  <si>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</si>
  <si>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</si>
  <si>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</si>
  <si>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</si>
  <si>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</si>
  <si>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</si>
  <si>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</si>
  <si>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</si>
  <si>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</si>
  <si>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</si>
  <si>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</si>
  <si>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</si>
  <si>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</si>
  <si>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</si>
  <si>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</si>
  <si>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</si>
  <si>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</si>
  <si>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</si>
  <si>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</si>
  <si>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</si>
  <si>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</si>
  <si>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</si>
  <si>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</si>
  <si>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</si>
  <si>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</si>
  <si>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</si>
  <si>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</si>
  <si>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</si>
  <si>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</si>
  <si>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</si>
  <si>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</si>
  <si>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</si>
  <si>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</si>
  <si>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</si>
  <si>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</si>
  <si>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</si>
  <si>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</si>
  <si>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</si>
  <si>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</si>
  <si>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</si>
  <si>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</si>
  <si>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</si>
  <si>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</si>
  <si>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</si>
  <si>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</si>
  <si>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</si>
  <si>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</si>
  <si>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</si>
  <si>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</si>
  <si>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</si>
  <si>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</si>
  <si>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</si>
  <si>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</si>
  <si>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</si>
  <si>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</si>
  <si>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</si>
  <si>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</si>
  <si>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</si>
  <si>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</si>
  <si>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</si>
  <si>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</si>
  <si>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</si>
  <si>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</si>
  <si>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</si>
  <si>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</si>
  <si>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</si>
  <si>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</si>
  <si>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</si>
  <si>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</si>
  <si>
    <t>Közvilágítás</t>
  </si>
  <si>
    <t>Módosított előirányzat</t>
  </si>
  <si>
    <t>G</t>
  </si>
  <si>
    <t>H</t>
  </si>
  <si>
    <t xml:space="preserve"> </t>
  </si>
  <si>
    <t>Vállalkozási tevékenység kiadásai és bevételei</t>
  </si>
  <si>
    <t xml:space="preserve">14. </t>
  </si>
  <si>
    <t xml:space="preserve">Önkorm. Elszámolásai a kp. </t>
  </si>
  <si>
    <t>---</t>
  </si>
  <si>
    <t>I</t>
  </si>
  <si>
    <t>Módosított ei.</t>
  </si>
  <si>
    <t>Működési célú kvi támogatások és kieg. Támogatások</t>
  </si>
  <si>
    <t>Összesen állami támogatás</t>
  </si>
  <si>
    <t>Gép, berendezés és felszerelés beszerzés</t>
  </si>
  <si>
    <t>Központi, irányítószervi támogatások folyósítása</t>
  </si>
  <si>
    <t>J</t>
  </si>
  <si>
    <t>K</t>
  </si>
  <si>
    <t xml:space="preserve">E </t>
  </si>
  <si>
    <t>TOP-3.2.1-15 "Önkormányzati épületek energetikai korszerűsítése"</t>
  </si>
  <si>
    <t>Teljesítés</t>
  </si>
  <si>
    <t>Teljesítés %-a</t>
  </si>
  <si>
    <t>Teljesítés%-a</t>
  </si>
  <si>
    <t>Módosított ei</t>
  </si>
  <si>
    <t>Módosítitt ei.</t>
  </si>
  <si>
    <t>Tejesítés</t>
  </si>
  <si>
    <t>Mezőhék Község Önkormányzata
által 2017. évben nyújtott működési és felhalmozási  támogatások teljesítése</t>
  </si>
  <si>
    <t>#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</si>
  <si>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</si>
  <si>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</si>
  <si>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</si>
  <si>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</si>
  <si>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</si>
  <si>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</si>
  <si>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</si>
  <si>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</si>
  <si>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</si>
  <si>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</si>
  <si>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</si>
  <si>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</si>
  <si>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</si>
  <si>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</si>
  <si>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</si>
  <si>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</si>
  <si>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</si>
  <si>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</si>
  <si>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10</t>
  </si>
  <si>
    <t>III        Vállalkozási tevékenység költségvetési egyenlege (=05-06)</t>
  </si>
  <si>
    <t>14</t>
  </si>
  <si>
    <t>B)        Vállalkozási tevékenység maradványa (=±III±IV)</t>
  </si>
  <si>
    <t>15</t>
  </si>
  <si>
    <t>C)        Összes maradvány (=A+B)</t>
  </si>
  <si>
    <t>17</t>
  </si>
  <si>
    <t>E)        Alaptevékenység szabad maradványa (=A-D)</t>
  </si>
  <si>
    <t>18</t>
  </si>
  <si>
    <t>F)        Vállalkozási tevékenységet terhelő befizetési kötelezettség (=B*0,09)</t>
  </si>
  <si>
    <t>19</t>
  </si>
  <si>
    <t>G)        Vállalkozási tevékenység felhasználható maradványa (=B-F)</t>
  </si>
  <si>
    <t xml:space="preserve"> Maradványkimutatás</t>
  </si>
  <si>
    <t>Mdosított előirányzat</t>
  </si>
  <si>
    <t>2017</t>
  </si>
  <si>
    <t>TOP-3.2.1-15-JN1-2016-00061</t>
  </si>
  <si>
    <t>12/A - Mérleg</t>
  </si>
  <si>
    <t>Előző időszak</t>
  </si>
  <si>
    <t>Módosítások (+/-)</t>
  </si>
  <si>
    <t>Tárgyi időszak</t>
  </si>
  <si>
    <t>A/II/1 Ingatlanok és a kapcsolódó vagyoni értékű jogok</t>
  </si>
  <si>
    <t>A/II/2 Gépek, berendezések, felszerelések, járművek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</si>
  <si>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</si>
  <si>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</si>
  <si>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</si>
  <si>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</si>
  <si>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</si>
  <si>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</si>
  <si>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</si>
  <si>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21</t>
  </si>
  <si>
    <t>A/III Befektetett pénzügyi eszközök (=A/III/1+A/III/2+A/III/3)</t>
  </si>
  <si>
    <t>28</t>
  </si>
  <si>
    <t>A) NEMZETI VAGYONBA TARTOZÓ BEFEKTETETT ESZKÖZÖK (=A/I+A/II+A/III+A/IV)</t>
  </si>
  <si>
    <t>29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</si>
  <si>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</si>
  <si>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</si>
  <si>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</si>
  <si>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</si>
  <si>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</si>
  <si>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</si>
  <si>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</si>
  <si>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</si>
  <si>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</si>
  <si>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</si>
  <si>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</si>
  <si>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</si>
  <si>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</si>
  <si>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</si>
  <si>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</si>
  <si>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</si>
  <si>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</si>
  <si>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63</t>
  </si>
  <si>
    <t>D/I/3a  - ebből: költségvetési évben esedékes követelések jövedelemadókra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</si>
  <si>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</si>
  <si>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</si>
  <si>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</si>
  <si>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</si>
  <si>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</si>
  <si>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</si>
  <si>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</si>
  <si>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</si>
  <si>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78</t>
  </si>
  <si>
    <t>D/I/4i - ebből: költségvetési évben esedékes követelések egyéb működési bevételekre</t>
  </si>
  <si>
    <t>101</t>
  </si>
  <si>
    <t>D/I Költségvetési évben esedékes követelések (=D/I/1+…+D/I/8)</t>
  </si>
  <si>
    <t>143</t>
  </si>
  <si>
    <t>D/III/1 Adott előlegek (=D/III/1a+…+D/III/1f)</t>
  </si>
  <si>
    <t>149</t>
  </si>
  <si>
    <t>D/III/1f - ebből: túlfizetések, téves és visszajáró kifizetések</t>
  </si>
  <si>
    <t>158</t>
  </si>
  <si>
    <t>D/III Követelés jellegű sajátos elszámolások (=D/III/1+…+D/III/9)</t>
  </si>
  <si>
    <t>159</t>
  </si>
  <si>
    <t>D) KÖVETELÉSEK  (=D/I+D/II+D/III)</t>
  </si>
  <si>
    <t>161</t>
  </si>
  <si>
    <t>E/I/2 Más előzetesen felszámított levonható általános forgalmi adó</t>
  </si>
  <si>
    <t>164</t>
  </si>
  <si>
    <t>E/I Előzetesen felszámított általános forgalmi adó elszámolása (=E/I/1+…+E/I/4)</t>
  </si>
  <si>
    <t>168</t>
  </si>
  <si>
    <t>E/III/1 December havi illetmények, munkabérek elszámolása</t>
  </si>
  <si>
    <t>170</t>
  </si>
  <si>
    <t>E/III Egyéb sajátos eszközoldali elszámolások (=E/III/1+E/III/2)</t>
  </si>
  <si>
    <t>171</t>
  </si>
  <si>
    <t>E) EGYÉB SAJÁTOS ELSZÁMOLÁSOK (=E/I+E/II+E/III)</t>
  </si>
  <si>
    <t>172</t>
  </si>
  <si>
    <t>F/1  Eredményszemléletű bevételek aktív időbeli elhatárolása</t>
  </si>
  <si>
    <t>173</t>
  </si>
  <si>
    <t>F/2 Költségek, ráfordítások aktív időbeli elhatárolása</t>
  </si>
  <si>
    <t>175</t>
  </si>
  <si>
    <t>F) AKTÍV IDŐBELI  ELHATÁROLÁSOK  (=F/1+F/2+F/3)</t>
  </si>
  <si>
    <t>176</t>
  </si>
  <si>
    <t>ESZKÖZÖK ÖSSZESEN (=A+B+C+D+E+F)</t>
  </si>
  <si>
    <t>177</t>
  </si>
  <si>
    <t>G/I  Nemzeti vagyon induláskori értéke</t>
  </si>
  <si>
    <t>178</t>
  </si>
  <si>
    <t>G/II Nemzeti vagyon változásai</t>
  </si>
  <si>
    <t>181</t>
  </si>
  <si>
    <t>G/III/3 Pénzeszközön kívüli egyéb eszközök induláskori értéke és változásai</t>
  </si>
  <si>
    <t>182</t>
  </si>
  <si>
    <t>G/III Egyéb eszközök induláskori értéke és változásai (=G/III/1+G/III/2+G/III/3)</t>
  </si>
  <si>
    <t>183</t>
  </si>
  <si>
    <t>G/IV Felhalmozott eredmény</t>
  </si>
  <si>
    <t>185</t>
  </si>
  <si>
    <t>G/VI Mérleg szerinti eredmény</t>
  </si>
  <si>
    <t>186</t>
  </si>
  <si>
    <t>G/ SAJÁT TŐKE  (= G/I+…+G/VI)</t>
  </si>
  <si>
    <t>189</t>
  </si>
  <si>
    <t>H/I/3 Költségvetési évben esedékes kötelezettségek dologi kiadásokra</t>
  </si>
  <si>
    <t>191</t>
  </si>
  <si>
    <t>H/I/5 Költségvetési évben esedékes kötelezettségek egyéb működési célú kiadásokra (&gt;=H/I/5a+H/I/5b)</t>
  </si>
  <si>
    <t>212</t>
  </si>
  <si>
    <t>H/I Költségvetési évben esedékes kötelezettségek (=H/I/1+…+H/I/9)</t>
  </si>
  <si>
    <t>225</t>
  </si>
  <si>
    <t>H/II/9 Költségvetési évet követően esedékes kötelezettségek finanszírozási kiadásokra (&gt;=H/II/9a+…+H/II/9j)</t>
  </si>
  <si>
    <t>230</t>
  </si>
  <si>
    <t>H/II/9e - ebből: költségvetési évet követően esedékes kötelezettségek államháztartáson belüli megelőlegezések visszafizetésére</t>
  </si>
  <si>
    <t>236</t>
  </si>
  <si>
    <t>H/II Költségvetési évet követően esedékes kötelezettségek (=H/II/1+…+H/II/9)</t>
  </si>
  <si>
    <t>237</t>
  </si>
  <si>
    <t>H/III/1 Kapott előlegek</t>
  </si>
  <si>
    <t>247</t>
  </si>
  <si>
    <t>H/III Kötelezettség jellegű sajátos elszámolások (=H/III/1+…+H/III/10)</t>
  </si>
  <si>
    <t>248</t>
  </si>
  <si>
    <t>H) KÖTELEZETTSÉGEK (=H/I+H/II+H/III)</t>
  </si>
  <si>
    <t>251</t>
  </si>
  <si>
    <t>J/2 Költségek, ráfordítások passzív időbeli elhatárolása</t>
  </si>
  <si>
    <t>252</t>
  </si>
  <si>
    <t>J/3 Halasztott eredményszemléletű bevételek</t>
  </si>
  <si>
    <t>253</t>
  </si>
  <si>
    <t>J) PASSZÍV IDŐBELI ELHATÁROLÁSOK (=J/1+J/2+J/3)</t>
  </si>
  <si>
    <t>254</t>
  </si>
  <si>
    <t>FORRÁSOK ÖSSZESEN (=G+H+I+J)</t>
  </si>
  <si>
    <t>Mezőhék Község Önkormányzat és mezőhéki Óvoda és Konyha
2017. évi maradvány kimutatása</t>
  </si>
  <si>
    <t>Mezőhék Község Önkormányzata és Mezőhéki Óvoda és Konyha  2017. évi vagyonmérlege</t>
  </si>
  <si>
    <t>13/A1 - 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</si>
  <si>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</si>
  <si>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</si>
  <si>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</si>
  <si>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</si>
  <si>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</si>
  <si>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</si>
  <si>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</si>
  <si>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</si>
  <si>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12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</si>
  <si>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</si>
  <si>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</si>
  <si>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</si>
  <si>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</si>
  <si>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</si>
  <si>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</si>
  <si>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</si>
  <si>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20</t>
  </si>
  <si>
    <t>16 Bérjárulékok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</si>
  <si>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</si>
  <si>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</si>
  <si>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</si>
  <si>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</si>
  <si>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</si>
  <si>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</si>
  <si>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</si>
  <si>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</si>
  <si>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</si>
  <si>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</si>
  <si>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</si>
  <si>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</si>
  <si>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39</t>
  </si>
  <si>
    <t>26 Pénzügyi műveletek egyéb ráfordításai (&gt;=26a+26b)</t>
  </si>
  <si>
    <t>42</t>
  </si>
  <si>
    <t>IX Pénzügyi műveletek ráfordításai (=22+23+24+25+26)</t>
  </si>
  <si>
    <t>B)  PÉNZÜGYI MŰVELETEK EREDMÉNYE (=VIII-IX)</t>
  </si>
  <si>
    <t>44</t>
  </si>
  <si>
    <t>C)  MÉRLEG SZERINTI EREDMÉNY (=±A±B)</t>
  </si>
  <si>
    <t>Mezőhék Község Önkormányzata és Mezőhéki Óvoda és Konyha 2017. évi eredménykimutatása</t>
  </si>
  <si>
    <t>Vállalkozási tevékenységek kiadásai és bevételei</t>
  </si>
</sst>
</file>

<file path=xl/styles.xml><?xml version="1.0" encoding="utf-8"?>
<styleSheet xmlns="http://schemas.openxmlformats.org/spreadsheetml/2006/main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_-* #,##0.00\ _F_t_-;\-* #,##0.00\ _F_t_-;_-* \-??\ _F_t_-;_-@_-"/>
    <numFmt numFmtId="167" formatCode="0.0%"/>
  </numFmts>
  <fonts count="127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8"/>
      <color theme="1"/>
      <name val="Times New Roman"/>
      <family val="1"/>
      <charset val="238"/>
    </font>
    <font>
      <b/>
      <sz val="7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</font>
    <font>
      <b/>
      <sz val="10"/>
      <name val="Arial"/>
    </font>
    <font>
      <b/>
      <sz val="10"/>
      <color theme="1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80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8" applyNumberFormat="0" applyAlignment="0" applyProtection="0"/>
    <xf numFmtId="0" fontId="33" fillId="21" borderId="39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8" applyNumberFormat="0" applyAlignment="0" applyProtection="0"/>
    <xf numFmtId="0" fontId="42" fillId="0" borderId="43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4" applyNumberFormat="0" applyFont="0" applyAlignment="0" applyProtection="0"/>
    <xf numFmtId="0" fontId="50" fillId="20" borderId="45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3" fillId="12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4" fillId="7" borderId="38" applyNumberFormat="0" applyAlignment="0" applyProtection="0"/>
    <xf numFmtId="0" fontId="75" fillId="0" borderId="0" applyNumberFormat="0" applyFill="0" applyBorder="0" applyAlignment="0" applyProtection="0"/>
    <xf numFmtId="0" fontId="76" fillId="0" borderId="40" applyNumberFormat="0" applyFill="0" applyAlignment="0" applyProtection="0"/>
    <xf numFmtId="0" fontId="77" fillId="0" borderId="41" applyNumberFormat="0" applyFill="0" applyAlignment="0" applyProtection="0"/>
    <xf numFmtId="0" fontId="78" fillId="0" borderId="42" applyNumberFormat="0" applyFill="0" applyAlignment="0" applyProtection="0"/>
    <xf numFmtId="0" fontId="78" fillId="0" borderId="0" applyNumberFormat="0" applyFill="0" applyBorder="0" applyAlignment="0" applyProtection="0"/>
    <xf numFmtId="0" fontId="79" fillId="21" borderId="39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43" applyNumberFormat="0" applyFill="0" applyAlignment="0" applyProtection="0"/>
    <xf numFmtId="0" fontId="35" fillId="23" borderId="44" applyNumberFormat="0" applyFont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9" borderId="0" applyNumberFormat="0" applyBorder="0" applyAlignment="0" applyProtection="0"/>
    <xf numFmtId="0" fontId="83" fillId="4" borderId="0" applyNumberFormat="0" applyBorder="0" applyAlignment="0" applyProtection="0"/>
    <xf numFmtId="0" fontId="84" fillId="20" borderId="45" applyNumberFormat="0" applyAlignment="0" applyProtection="0"/>
    <xf numFmtId="0" fontId="85" fillId="0" borderId="0" applyNumberFormat="0" applyFill="0" applyBorder="0" applyAlignment="0" applyProtection="0"/>
    <xf numFmtId="0" fontId="36" fillId="0" borderId="0"/>
    <xf numFmtId="0" fontId="36" fillId="0" borderId="0"/>
    <xf numFmtId="0" fontId="8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87" fillId="0" borderId="46" applyNumberFormat="0" applyFill="0" applyAlignment="0" applyProtection="0"/>
    <xf numFmtId="44" fontId="10" fillId="0" borderId="0" applyFont="0" applyFill="0" applyBorder="0" applyAlignment="0" applyProtection="0"/>
    <xf numFmtId="0" fontId="88" fillId="3" borderId="0" applyNumberFormat="0" applyBorder="0" applyAlignment="0" applyProtection="0"/>
    <xf numFmtId="0" fontId="89" fillId="22" borderId="0" applyNumberFormat="0" applyBorder="0" applyAlignment="0" applyProtection="0"/>
    <xf numFmtId="0" fontId="86" fillId="0" borderId="0"/>
    <xf numFmtId="0" fontId="90" fillId="20" borderId="38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  <xf numFmtId="9" fontId="10" fillId="0" borderId="0" applyFont="0" applyFill="0" applyBorder="0" applyAlignment="0" applyProtection="0"/>
  </cellStyleXfs>
  <cellXfs count="1671">
    <xf numFmtId="0" fontId="0" fillId="0" borderId="0" xfId="0"/>
    <xf numFmtId="0" fontId="6" fillId="0" borderId="0" xfId="1" applyFill="1" applyProtection="1"/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0" fontId="14" fillId="0" borderId="11" xfId="1" applyFont="1" applyFill="1" applyBorder="1" applyAlignment="1" applyProtection="1">
      <alignment horizontal="left" vertical="center" wrapText="1" indent="5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0" fontId="23" fillId="0" borderId="0" xfId="1" applyFont="1" applyFill="1" applyProtection="1"/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19" xfId="0" applyNumberFormat="1" applyFont="1" applyFill="1" applyBorder="1" applyAlignment="1" applyProtection="1">
      <alignment horizontal="center" vertical="center" wrapText="1"/>
    </xf>
    <xf numFmtId="164" fontId="16" fillId="0" borderId="24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16" fillId="0" borderId="24" xfId="0" applyNumberFormat="1" applyFont="1" applyFill="1" applyBorder="1" applyAlignment="1" applyProtection="1">
      <alignment vertical="center" wrapTex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7" xfId="0" applyNumberFormat="1" applyFont="1" applyFill="1" applyBorder="1" applyAlignment="1" applyProtection="1">
      <alignment horizontal="center" vertical="center" wrapText="1"/>
    </xf>
    <xf numFmtId="164" fontId="27" fillId="0" borderId="24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3" fontId="19" fillId="0" borderId="0" xfId="51" applyNumberFormat="1" applyFont="1"/>
    <xf numFmtId="0" fontId="19" fillId="0" borderId="0" xfId="51" applyFont="1"/>
    <xf numFmtId="0" fontId="19" fillId="0" borderId="0" xfId="51" applyFont="1" applyAlignment="1">
      <alignment horizontal="center" vertical="center"/>
    </xf>
    <xf numFmtId="3" fontId="57" fillId="0" borderId="0" xfId="51" applyNumberFormat="1" applyFont="1"/>
    <xf numFmtId="0" fontId="15" fillId="0" borderId="0" xfId="51" applyFont="1" applyFill="1"/>
    <xf numFmtId="0" fontId="61" fillId="0" borderId="0" xfId="48" applyFont="1"/>
    <xf numFmtId="0" fontId="67" fillId="0" borderId="0" xfId="48" applyFont="1"/>
    <xf numFmtId="165" fontId="67" fillId="0" borderId="0" xfId="35" applyNumberFormat="1" applyFont="1"/>
    <xf numFmtId="165" fontId="68" fillId="0" borderId="0" xfId="35" applyNumberFormat="1" applyFont="1" applyFill="1" applyBorder="1" applyAlignment="1">
      <alignment horizontal="right"/>
    </xf>
    <xf numFmtId="0" fontId="58" fillId="0" borderId="7" xfId="48" applyFont="1" applyBorder="1" applyAlignment="1">
      <alignment horizontal="center"/>
    </xf>
    <xf numFmtId="0" fontId="70" fillId="0" borderId="0" xfId="48" applyFont="1"/>
    <xf numFmtId="0" fontId="67" fillId="0" borderId="0" xfId="48" applyFont="1" applyBorder="1"/>
    <xf numFmtId="165" fontId="67" fillId="0" borderId="0" xfId="35" applyNumberFormat="1" applyFont="1" applyBorder="1"/>
    <xf numFmtId="164" fontId="71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0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0" fontId="64" fillId="0" borderId="0" xfId="0" applyFont="1" applyAlignment="1">
      <alignment vertical="center" wrapText="1"/>
    </xf>
    <xf numFmtId="164" fontId="65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2" fillId="0" borderId="0" xfId="0" applyFont="1" applyFill="1" applyBorder="1" applyAlignment="1" applyProtection="1">
      <alignment horizontal="center" vertical="center"/>
    </xf>
    <xf numFmtId="3" fontId="93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4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5" fillId="0" borderId="23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58" xfId="160" applyNumberFormat="1" applyFont="1" applyFill="1" applyBorder="1" applyAlignment="1">
      <alignment horizontal="center" vertical="center"/>
    </xf>
    <xf numFmtId="164" fontId="19" fillId="0" borderId="18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59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5" xfId="160" applyNumberFormat="1" applyFont="1" applyFill="1" applyBorder="1" applyAlignment="1">
      <alignment vertical="center" wrapText="1"/>
    </xf>
    <xf numFmtId="164" fontId="15" fillId="0" borderId="50" xfId="160" applyNumberFormat="1" applyFont="1" applyFill="1" applyBorder="1" applyAlignment="1">
      <alignment vertical="center" wrapText="1"/>
    </xf>
    <xf numFmtId="164" fontId="15" fillId="0" borderId="51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0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5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1" xfId="160" applyNumberFormat="1" applyFont="1" applyFill="1" applyBorder="1" applyAlignment="1">
      <alignment horizontal="left" vertical="center" wrapText="1"/>
    </xf>
    <xf numFmtId="164" fontId="15" fillId="0" borderId="17" xfId="160" applyNumberFormat="1" applyFont="1" applyFill="1" applyBorder="1" applyAlignment="1">
      <alignment horizontal="right" vertical="center"/>
    </xf>
    <xf numFmtId="164" fontId="15" fillId="0" borderId="61" xfId="160" applyNumberFormat="1" applyFont="1" applyFill="1" applyBorder="1" applyAlignment="1">
      <alignment horizontal="right" vertical="center"/>
    </xf>
    <xf numFmtId="164" fontId="15" fillId="0" borderId="62" xfId="160" applyNumberFormat="1" applyFont="1" applyFill="1" applyBorder="1" applyAlignment="1">
      <alignment horizontal="left" vertical="center" wrapText="1"/>
    </xf>
    <xf numFmtId="164" fontId="15" fillId="0" borderId="62" xfId="160" applyNumberFormat="1" applyFont="1" applyFill="1" applyBorder="1" applyAlignment="1">
      <alignment horizontal="right" vertical="center"/>
    </xf>
    <xf numFmtId="164" fontId="19" fillId="0" borderId="25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5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7" xfId="160" applyNumberFormat="1" applyFont="1" applyFill="1" applyBorder="1" applyAlignment="1">
      <alignment horizontal="right" vertical="center" wrapText="1"/>
    </xf>
    <xf numFmtId="164" fontId="15" fillId="0" borderId="61" xfId="160" applyNumberFormat="1" applyFont="1" applyFill="1" applyBorder="1" applyAlignment="1">
      <alignment horizontal="right" vertical="center" wrapText="1"/>
    </xf>
    <xf numFmtId="164" fontId="96" fillId="0" borderId="2" xfId="160" applyNumberFormat="1" applyFont="1" applyFill="1" applyBorder="1" applyAlignment="1">
      <alignment horizontal="right" vertical="center" wrapText="1"/>
    </xf>
    <xf numFmtId="164" fontId="96" fillId="0" borderId="59" xfId="160" applyNumberFormat="1" applyFont="1" applyFill="1" applyBorder="1" applyAlignment="1">
      <alignment horizontal="right" vertical="center" wrapText="1"/>
    </xf>
    <xf numFmtId="164" fontId="96" fillId="0" borderId="3" xfId="160" applyNumberFormat="1" applyFont="1" applyFill="1" applyBorder="1" applyAlignment="1">
      <alignment horizontal="right" vertical="center"/>
    </xf>
    <xf numFmtId="164" fontId="58" fillId="0" borderId="0" xfId="160" applyNumberFormat="1" applyFont="1" applyFill="1" applyBorder="1" applyAlignment="1">
      <alignment horizontal="left" vertical="center" wrapText="1"/>
    </xf>
    <xf numFmtId="164" fontId="58" fillId="0" borderId="0" xfId="160" applyNumberFormat="1" applyFont="1" applyFill="1" applyBorder="1" applyAlignment="1">
      <alignment horizontal="right" vertical="center" wrapText="1"/>
    </xf>
    <xf numFmtId="164" fontId="58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5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2" fillId="0" borderId="0" xfId="0" applyFont="1" applyFill="1" applyBorder="1" applyAlignment="1" applyProtection="1"/>
    <xf numFmtId="0" fontId="0" fillId="0" borderId="0" xfId="0" applyFill="1" applyBorder="1" applyAlignment="1"/>
    <xf numFmtId="0" fontId="93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6" fillId="0" borderId="0" xfId="160" applyNumberFormat="1" applyFont="1" applyFill="1" applyBorder="1" applyAlignment="1">
      <alignment horizontal="left" vertical="center" wrapText="1" indent="1"/>
    </xf>
    <xf numFmtId="164" fontId="96" fillId="0" borderId="0" xfId="160" applyNumberFormat="1" applyFont="1" applyFill="1" applyBorder="1" applyAlignment="1">
      <alignment horizontal="right" vertical="center" wrapText="1"/>
    </xf>
    <xf numFmtId="164" fontId="96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0" applyNumberFormat="1" applyFont="1" applyFill="1" applyBorder="1" applyAlignment="1">
      <alignment horizontal="center" vertical="center"/>
    </xf>
    <xf numFmtId="164" fontId="69" fillId="0" borderId="0" xfId="159" applyNumberFormat="1" applyFont="1" applyBorder="1" applyAlignment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 wrapText="1"/>
    </xf>
    <xf numFmtId="164" fontId="69" fillId="0" borderId="0" xfId="159" applyNumberFormat="1" applyFont="1" applyBorder="1" applyAlignment="1">
      <alignment vertical="center" wrapText="1"/>
    </xf>
    <xf numFmtId="164" fontId="69" fillId="0" borderId="0" xfId="161" applyNumberFormat="1" applyFont="1" applyFill="1" applyBorder="1" applyAlignment="1" applyProtection="1">
      <alignment vertical="center" wrapText="1"/>
    </xf>
    <xf numFmtId="164" fontId="69" fillId="0" borderId="0" xfId="159" applyNumberFormat="1" applyFont="1" applyBorder="1" applyAlignment="1">
      <alignment horizontal="center" vertical="center" wrapText="1"/>
    </xf>
    <xf numFmtId="164" fontId="69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4" xfId="0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8" fillId="0" borderId="24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2" fillId="0" borderId="0" xfId="0" applyFont="1" applyFill="1" applyAlignment="1">
      <alignment vertical="center" wrapText="1"/>
    </xf>
    <xf numFmtId="0" fontId="101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0" fontId="16" fillId="0" borderId="24" xfId="1" applyFont="1" applyFill="1" applyBorder="1" applyAlignment="1" applyProtection="1">
      <alignment horizontal="center" vertical="center" wrapText="1"/>
    </xf>
    <xf numFmtId="0" fontId="100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2" fillId="0" borderId="28" xfId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9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2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2" fillId="0" borderId="1" xfId="171" applyFont="1" applyFill="1" applyBorder="1" applyAlignment="1" applyProtection="1">
      <alignment horizontal="center" vertical="center" wrapText="1"/>
    </xf>
    <xf numFmtId="0" fontId="92" fillId="0" borderId="2" xfId="171" applyFont="1" applyFill="1" applyBorder="1" applyAlignment="1" applyProtection="1">
      <alignment horizontal="center" vertical="center"/>
    </xf>
    <xf numFmtId="0" fontId="92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97" fillId="0" borderId="2" xfId="171" applyFont="1" applyFill="1" applyBorder="1" applyAlignment="1" applyProtection="1">
      <alignment horizontal="left" vertical="center" indent="1"/>
    </xf>
    <xf numFmtId="164" fontId="98" fillId="0" borderId="2" xfId="171" applyNumberFormat="1" applyFont="1" applyFill="1" applyBorder="1" applyAlignment="1" applyProtection="1">
      <alignment vertical="center"/>
    </xf>
    <xf numFmtId="164" fontId="98" fillId="0" borderId="3" xfId="171" applyNumberFormat="1" applyFont="1" applyFill="1" applyBorder="1" applyAlignment="1" applyProtection="1">
      <alignment vertical="center"/>
    </xf>
    <xf numFmtId="0" fontId="13" fillId="0" borderId="21" xfId="171" applyFont="1" applyFill="1" applyBorder="1" applyAlignment="1" applyProtection="1">
      <alignment horizontal="left" vertical="center" indent="1"/>
    </xf>
    <xf numFmtId="0" fontId="13" fillId="0" borderId="17" xfId="171" applyFont="1" applyFill="1" applyBorder="1" applyAlignment="1" applyProtection="1">
      <alignment horizontal="left" vertical="center" indent="1"/>
    </xf>
    <xf numFmtId="164" fontId="13" fillId="0" borderId="17" xfId="171" applyNumberFormat="1" applyFont="1" applyFill="1" applyBorder="1" applyAlignment="1" applyProtection="1">
      <alignment vertical="center"/>
      <protection locked="0"/>
    </xf>
    <xf numFmtId="164" fontId="13" fillId="0" borderId="22" xfId="171" applyNumberFormat="1" applyFont="1" applyFill="1" applyBorder="1" applyAlignment="1" applyProtection="1">
      <alignment vertical="center"/>
    </xf>
    <xf numFmtId="0" fontId="98" fillId="0" borderId="1" xfId="171" applyFont="1" applyFill="1" applyBorder="1" applyAlignment="1" applyProtection="1">
      <alignment horizontal="left" vertical="center" indent="1"/>
    </xf>
    <xf numFmtId="0" fontId="98" fillId="0" borderId="67" xfId="171" applyFont="1" applyFill="1" applyBorder="1" applyAlignment="1" applyProtection="1">
      <alignment horizontal="left" vertical="center" indent="1"/>
    </xf>
    <xf numFmtId="0" fontId="97" fillId="0" borderId="57" xfId="171" applyFont="1" applyFill="1" applyBorder="1" applyAlignment="1" applyProtection="1">
      <alignment horizontal="left" vertical="center" indent="1"/>
    </xf>
    <xf numFmtId="164" fontId="98" fillId="0" borderId="57" xfId="171" applyNumberFormat="1" applyFont="1" applyFill="1" applyBorder="1" applyProtection="1"/>
    <xf numFmtId="164" fontId="98" fillId="0" borderId="68" xfId="171" applyNumberFormat="1" applyFont="1" applyFill="1" applyBorder="1" applyProtection="1"/>
    <xf numFmtId="0" fontId="14" fillId="0" borderId="0" xfId="171" applyFont="1" applyFill="1" applyProtection="1"/>
    <xf numFmtId="0" fontId="100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1" fillId="0" borderId="0" xfId="172" applyFont="1"/>
    <xf numFmtId="0" fontId="60" fillId="0" borderId="0" xfId="172" applyFont="1" applyAlignment="1">
      <alignment horizontal="center" wrapText="1"/>
    </xf>
    <xf numFmtId="0" fontId="58" fillId="0" borderId="0" xfId="172" applyFont="1"/>
    <xf numFmtId="0" fontId="104" fillId="0" borderId="0" xfId="172" applyFont="1" applyAlignment="1">
      <alignment horizontal="center" vertical="center" wrapText="1"/>
    </xf>
    <xf numFmtId="0" fontId="60" fillId="0" borderId="17" xfId="172" applyFont="1" applyBorder="1" applyAlignment="1">
      <alignment horizontal="center"/>
    </xf>
    <xf numFmtId="0" fontId="60" fillId="0" borderId="22" xfId="172" applyFont="1" applyBorder="1" applyAlignment="1">
      <alignment horizontal="center"/>
    </xf>
    <xf numFmtId="0" fontId="105" fillId="0" borderId="0" xfId="172" applyFont="1"/>
    <xf numFmtId="0" fontId="58" fillId="0" borderId="36" xfId="172" applyFont="1" applyBorder="1" applyAlignment="1">
      <alignment horizontal="center" vertical="center" wrapText="1"/>
    </xf>
    <xf numFmtId="3" fontId="58" fillId="0" borderId="30" xfId="172" applyNumberFormat="1" applyFont="1" applyBorder="1" applyAlignment="1">
      <alignment horizontal="center" vertical="center"/>
    </xf>
    <xf numFmtId="3" fontId="58" fillId="0" borderId="5" xfId="172" applyNumberFormat="1" applyFont="1" applyBorder="1" applyAlignment="1">
      <alignment horizontal="center" vertical="center"/>
    </xf>
    <xf numFmtId="3" fontId="58" fillId="0" borderId="6" xfId="172" applyNumberFormat="1" applyFont="1" applyBorder="1" applyAlignment="1">
      <alignment horizontal="center" vertical="center"/>
    </xf>
    <xf numFmtId="0" fontId="58" fillId="0" borderId="48" xfId="172" applyFont="1" applyBorder="1" applyAlignment="1">
      <alignment horizontal="center" vertical="center" wrapText="1"/>
    </xf>
    <xf numFmtId="3" fontId="58" fillId="0" borderId="65" xfId="172" applyNumberFormat="1" applyFont="1" applyBorder="1" applyAlignment="1">
      <alignment horizontal="center" vertical="center"/>
    </xf>
    <xf numFmtId="3" fontId="58" fillId="0" borderId="11" xfId="172" applyNumberFormat="1" applyFont="1" applyBorder="1" applyAlignment="1">
      <alignment horizontal="center" vertical="center"/>
    </xf>
    <xf numFmtId="3" fontId="58" fillId="0" borderId="12" xfId="172" applyNumberFormat="1" applyFont="1" applyBorder="1" applyAlignment="1">
      <alignment horizontal="center" vertical="center"/>
    </xf>
    <xf numFmtId="0" fontId="106" fillId="0" borderId="0" xfId="172" applyFont="1" applyAlignment="1">
      <alignment horizontal="center" vertical="center" wrapText="1"/>
    </xf>
    <xf numFmtId="0" fontId="106" fillId="0" borderId="0" xfId="172" applyFont="1"/>
    <xf numFmtId="3" fontId="60" fillId="0" borderId="62" xfId="172" applyNumberFormat="1" applyFont="1" applyBorder="1" applyAlignment="1">
      <alignment horizontal="center" vertical="center"/>
    </xf>
    <xf numFmtId="0" fontId="60" fillId="24" borderId="24" xfId="172" applyFont="1" applyFill="1" applyBorder="1" applyAlignment="1">
      <alignment horizontal="center" vertical="center"/>
    </xf>
    <xf numFmtId="3" fontId="60" fillId="0" borderId="2" xfId="172" applyNumberFormat="1" applyFont="1" applyBorder="1" applyAlignment="1">
      <alignment horizontal="center" vertical="center"/>
    </xf>
    <xf numFmtId="3" fontId="60" fillId="0" borderId="3" xfId="172" applyNumberFormat="1" applyFont="1" applyBorder="1" applyAlignment="1">
      <alignment horizontal="center" vertical="center"/>
    </xf>
    <xf numFmtId="0" fontId="104" fillId="0" borderId="0" xfId="172" applyFont="1" applyAlignment="1">
      <alignment horizontal="center" vertical="center"/>
    </xf>
    <xf numFmtId="0" fontId="61" fillId="0" borderId="0" xfId="173" applyFont="1"/>
    <xf numFmtId="0" fontId="61" fillId="0" borderId="0" xfId="173" applyFont="1" applyAlignment="1">
      <alignment horizontal="center"/>
    </xf>
    <xf numFmtId="0" fontId="61" fillId="0" borderId="0" xfId="173" applyFont="1" applyFill="1" applyBorder="1" applyAlignment="1">
      <alignment horizontal="right"/>
    </xf>
    <xf numFmtId="0" fontId="61" fillId="0" borderId="0" xfId="173" applyFont="1" applyAlignment="1">
      <alignment vertical="center"/>
    </xf>
    <xf numFmtId="0" fontId="61" fillId="0" borderId="0" xfId="173" applyFont="1" applyBorder="1" applyAlignment="1">
      <alignment horizontal="center"/>
    </xf>
    <xf numFmtId="0" fontId="61" fillId="0" borderId="0" xfId="173" applyFont="1" applyBorder="1"/>
    <xf numFmtId="0" fontId="61" fillId="0" borderId="0" xfId="173" applyFont="1" applyAlignment="1">
      <alignment horizontal="center" vertical="center"/>
    </xf>
    <xf numFmtId="0" fontId="61" fillId="0" borderId="10" xfId="173" applyFont="1" applyBorder="1" applyAlignment="1">
      <alignment horizontal="center"/>
    </xf>
    <xf numFmtId="0" fontId="61" fillId="0" borderId="11" xfId="173" applyFont="1" applyBorder="1"/>
    <xf numFmtId="0" fontId="104" fillId="0" borderId="1" xfId="173" applyFont="1" applyBorder="1" applyAlignment="1">
      <alignment horizontal="center"/>
    </xf>
    <xf numFmtId="0" fontId="60" fillId="0" borderId="2" xfId="173" applyFont="1" applyBorder="1"/>
    <xf numFmtId="3" fontId="60" fillId="0" borderId="3" xfId="173" applyNumberFormat="1" applyFont="1" applyFill="1" applyBorder="1"/>
    <xf numFmtId="0" fontId="104" fillId="0" borderId="0" xfId="173" applyFont="1"/>
    <xf numFmtId="0" fontId="61" fillId="0" borderId="0" xfId="173" applyFont="1" applyFill="1" applyBorder="1"/>
    <xf numFmtId="0" fontId="61" fillId="0" borderId="7" xfId="173" applyFont="1" applyBorder="1" applyAlignment="1">
      <alignment horizontal="center"/>
    </xf>
    <xf numFmtId="0" fontId="61" fillId="0" borderId="8" xfId="173" applyFont="1" applyBorder="1" applyAlignment="1">
      <alignment wrapText="1"/>
    </xf>
    <xf numFmtId="0" fontId="61" fillId="0" borderId="11" xfId="173" applyFont="1" applyBorder="1" applyAlignment="1">
      <alignment wrapText="1"/>
    </xf>
    <xf numFmtId="0" fontId="104" fillId="0" borderId="2" xfId="173" applyFont="1" applyBorder="1" applyAlignment="1">
      <alignment horizontal="left"/>
    </xf>
    <xf numFmtId="3" fontId="104" fillId="0" borderId="3" xfId="173" applyNumberFormat="1" applyFont="1" applyBorder="1"/>
    <xf numFmtId="0" fontId="107" fillId="0" borderId="0" xfId="173" applyFont="1" applyBorder="1" applyAlignment="1"/>
    <xf numFmtId="0" fontId="61" fillId="0" borderId="0" xfId="173" applyFont="1" applyFill="1"/>
    <xf numFmtId="164" fontId="101" fillId="0" borderId="0" xfId="0" applyNumberFormat="1" applyFont="1" applyFill="1" applyAlignment="1">
      <alignment horizontal="center" vertical="center" wrapText="1"/>
    </xf>
    <xf numFmtId="164" fontId="101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0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8" fillId="0" borderId="70" xfId="0" applyFont="1" applyFill="1" applyBorder="1" applyAlignment="1">
      <alignment horizontal="center" vertical="center" wrapText="1"/>
    </xf>
    <xf numFmtId="0" fontId="98" fillId="0" borderId="73" xfId="0" applyFont="1" applyFill="1" applyBorder="1" applyAlignment="1">
      <alignment horizontal="center" vertical="center" wrapText="1"/>
    </xf>
    <xf numFmtId="0" fontId="98" fillId="0" borderId="71" xfId="0" applyFont="1" applyFill="1" applyBorder="1" applyAlignment="1">
      <alignment horizontal="center" vertical="center" wrapText="1"/>
    </xf>
    <xf numFmtId="0" fontId="98" fillId="0" borderId="72" xfId="0" applyFont="1" applyFill="1" applyBorder="1" applyAlignment="1">
      <alignment horizontal="center" vertical="center" wrapText="1"/>
    </xf>
    <xf numFmtId="0" fontId="0" fillId="0" borderId="74" xfId="0" applyFont="1" applyFill="1" applyBorder="1" applyAlignment="1">
      <alignment horizontal="right" vertical="center" wrapText="1" indent="1"/>
    </xf>
    <xf numFmtId="0" fontId="109" fillId="0" borderId="75" xfId="0" applyFont="1" applyBorder="1" applyAlignment="1" applyProtection="1">
      <alignment horizontal="lef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7" xfId="0" applyFont="1" applyFill="1" applyBorder="1" applyAlignment="1">
      <alignment horizontal="right" vertical="center" wrapText="1" indent="1"/>
    </xf>
    <xf numFmtId="0" fontId="109" fillId="0" borderId="24" xfId="0" applyFont="1" applyBorder="1" applyAlignment="1" applyProtection="1">
      <alignment horizontal="lef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9" xfId="0" applyFont="1" applyFill="1" applyBorder="1" applyAlignment="1">
      <alignment horizontal="right" vertical="center" wrapText="1" indent="1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0" xfId="0" applyFont="1" applyFill="1" applyBorder="1" applyAlignment="1">
      <alignment horizontal="center" vertical="center" wrapText="1"/>
    </xf>
    <xf numFmtId="0" fontId="16" fillId="0" borderId="81" xfId="0" applyFont="1" applyFill="1" applyBorder="1" applyAlignment="1">
      <alignment horizontal="left" vertical="center" wrapText="1" indent="1"/>
    </xf>
    <xf numFmtId="164" fontId="16" fillId="0" borderId="81" xfId="0" applyNumberFormat="1" applyFont="1" applyFill="1" applyBorder="1" applyAlignment="1">
      <alignment horizontal="right" vertical="center" wrapText="1" indent="1"/>
    </xf>
    <xf numFmtId="164" fontId="16" fillId="0" borderId="82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59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0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5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4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3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2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5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49" fontId="96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6" fillId="0" borderId="1" xfId="160" applyNumberFormat="1" applyFont="1" applyFill="1" applyBorder="1" applyAlignment="1">
      <alignment vertical="center" wrapText="1"/>
    </xf>
    <xf numFmtId="0" fontId="104" fillId="0" borderId="0" xfId="175" applyFont="1"/>
    <xf numFmtId="0" fontId="61" fillId="0" borderId="0" xfId="175" applyFont="1"/>
    <xf numFmtId="0" fontId="104" fillId="0" borderId="0" xfId="175" applyFont="1" applyAlignment="1">
      <alignment horizontal="center" vertical="center"/>
    </xf>
    <xf numFmtId="0" fontId="61" fillId="0" borderId="35" xfId="175" applyFont="1" applyBorder="1" applyAlignment="1">
      <alignment horizontal="center" vertical="center"/>
    </xf>
    <xf numFmtId="0" fontId="109" fillId="0" borderId="36" xfId="175" applyFont="1" applyBorder="1"/>
    <xf numFmtId="164" fontId="67" fillId="0" borderId="6" xfId="35" applyNumberFormat="1" applyFont="1" applyBorder="1" applyAlignment="1">
      <alignment horizontal="right" vertical="center"/>
    </xf>
    <xf numFmtId="0" fontId="61" fillId="0" borderId="37" xfId="175" applyFont="1" applyBorder="1" applyAlignment="1">
      <alignment horizontal="center" vertical="center"/>
    </xf>
    <xf numFmtId="0" fontId="109" fillId="0" borderId="31" xfId="175" applyFont="1" applyBorder="1" applyAlignment="1">
      <alignment wrapText="1"/>
    </xf>
    <xf numFmtId="164" fontId="67" fillId="0" borderId="9" xfId="35" applyNumberFormat="1" applyFont="1" applyBorder="1" applyAlignment="1">
      <alignment horizontal="right" vertical="center"/>
    </xf>
    <xf numFmtId="0" fontId="109" fillId="0" borderId="31" xfId="175" applyFont="1" applyBorder="1"/>
    <xf numFmtId="0" fontId="109" fillId="0" borderId="31" xfId="175" applyFont="1" applyFill="1" applyBorder="1" applyAlignment="1">
      <alignment wrapText="1"/>
    </xf>
    <xf numFmtId="164" fontId="67" fillId="0" borderId="9" xfId="35" applyNumberFormat="1" applyFont="1" applyBorder="1" applyAlignment="1">
      <alignment horizontal="right"/>
    </xf>
    <xf numFmtId="0" fontId="29" fillId="0" borderId="0" xfId="176"/>
    <xf numFmtId="165" fontId="71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5" fontId="29" fillId="0" borderId="0" xfId="176" applyNumberFormat="1"/>
    <xf numFmtId="165" fontId="0" fillId="0" borderId="0" xfId="177" applyNumberFormat="1" applyFont="1"/>
    <xf numFmtId="0" fontId="67" fillId="0" borderId="8" xfId="176" applyFont="1" applyFill="1" applyBorder="1" applyAlignment="1">
      <alignment wrapText="1"/>
    </xf>
    <xf numFmtId="165" fontId="67" fillId="0" borderId="8" xfId="177" applyNumberFormat="1" applyFont="1" applyFill="1" applyBorder="1" applyAlignment="1">
      <alignment horizontal="center" vertical="center"/>
    </xf>
    <xf numFmtId="0" fontId="67" fillId="0" borderId="8" xfId="176" applyFont="1" applyBorder="1" applyAlignment="1">
      <alignment wrapText="1"/>
    </xf>
    <xf numFmtId="165" fontId="67" fillId="0" borderId="8" xfId="177" applyNumberFormat="1" applyFont="1" applyBorder="1" applyAlignment="1">
      <alignment vertical="center"/>
    </xf>
    <xf numFmtId="0" fontId="109" fillId="0" borderId="8" xfId="176" applyFont="1" applyBorder="1" applyAlignment="1">
      <alignment vertical="center" wrapText="1"/>
    </xf>
    <xf numFmtId="165" fontId="109" fillId="0" borderId="8" xfId="177" applyNumberFormat="1" applyFont="1" applyBorder="1" applyAlignment="1">
      <alignment horizontal="center" vertical="center"/>
    </xf>
    <xf numFmtId="0" fontId="109" fillId="0" borderId="8" xfId="176" applyFont="1" applyBorder="1" applyAlignment="1">
      <alignment vertical="center" wrapText="1" shrinkToFit="1"/>
    </xf>
    <xf numFmtId="165" fontId="109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5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5" fontId="15" fillId="0" borderId="8" xfId="177" applyNumberFormat="1" applyFont="1" applyFill="1" applyBorder="1" applyAlignment="1">
      <alignment horizontal="center"/>
    </xf>
    <xf numFmtId="0" fontId="67" fillId="0" borderId="5" xfId="176" applyFont="1" applyFill="1" applyBorder="1" applyAlignment="1">
      <alignment wrapText="1"/>
    </xf>
    <xf numFmtId="165" fontId="67" fillId="0" borderId="5" xfId="177" applyNumberFormat="1" applyFont="1" applyFill="1" applyBorder="1" applyAlignment="1">
      <alignment horizontal="center" vertical="center"/>
    </xf>
    <xf numFmtId="1" fontId="93" fillId="0" borderId="1" xfId="1" applyNumberFormat="1" applyFont="1" applyFill="1" applyBorder="1" applyAlignment="1" applyProtection="1">
      <alignment horizontal="center" vertical="center"/>
    </xf>
    <xf numFmtId="1" fontId="93" fillId="0" borderId="2" xfId="1" applyNumberFormat="1" applyFont="1" applyFill="1" applyBorder="1" applyAlignment="1" applyProtection="1">
      <alignment horizontal="center" vertical="center"/>
    </xf>
    <xf numFmtId="1" fontId="93" fillId="0" borderId="2" xfId="177" applyNumberFormat="1" applyFont="1" applyFill="1" applyBorder="1" applyAlignment="1" applyProtection="1">
      <alignment horizontal="center" vertical="center"/>
    </xf>
    <xf numFmtId="1" fontId="93" fillId="0" borderId="3" xfId="177" applyNumberFormat="1" applyFont="1" applyFill="1" applyBorder="1" applyAlignment="1" applyProtection="1">
      <alignment horizontal="center" vertical="center"/>
    </xf>
    <xf numFmtId="165" fontId="16" fillId="0" borderId="2" xfId="177" applyNumberFormat="1" applyFont="1" applyFill="1" applyBorder="1" applyAlignment="1" applyProtection="1">
      <alignment horizontal="center" vertical="center" wrapText="1"/>
    </xf>
    <xf numFmtId="165" fontId="16" fillId="0" borderId="3" xfId="177" applyNumberFormat="1" applyFont="1" applyFill="1" applyBorder="1" applyAlignment="1" applyProtection="1">
      <alignment horizontal="center" vertical="center" wrapText="1"/>
    </xf>
    <xf numFmtId="0" fontId="109" fillId="0" borderId="11" xfId="176" applyFont="1" applyBorder="1" applyAlignment="1">
      <alignment vertical="center" wrapText="1" shrinkToFit="1"/>
    </xf>
    <xf numFmtId="165" fontId="109" fillId="0" borderId="11" xfId="177" applyNumberFormat="1" applyFont="1" applyBorder="1" applyAlignment="1">
      <alignment vertical="center"/>
    </xf>
    <xf numFmtId="165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5" fontId="16" fillId="0" borderId="2" xfId="177" applyNumberFormat="1" applyFont="1" applyFill="1" applyBorder="1" applyAlignment="1" applyProtection="1">
      <alignment vertical="center"/>
      <protection locked="0"/>
    </xf>
    <xf numFmtId="165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6" xfId="176" applyFont="1" applyFill="1" applyBorder="1" applyAlignment="1">
      <alignment wrapText="1"/>
    </xf>
    <xf numFmtId="165" fontId="15" fillId="0" borderId="66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5" fontId="20" fillId="0" borderId="11" xfId="177" applyNumberFormat="1" applyFont="1" applyFill="1" applyBorder="1" applyAlignment="1"/>
    <xf numFmtId="0" fontId="93" fillId="0" borderId="4" xfId="1" applyFont="1" applyFill="1" applyBorder="1" applyAlignment="1" applyProtection="1">
      <alignment horizontal="center" vertical="center"/>
    </xf>
    <xf numFmtId="165" fontId="99" fillId="0" borderId="6" xfId="177" applyNumberFormat="1" applyFont="1" applyFill="1" applyBorder="1" applyAlignment="1" applyProtection="1">
      <alignment vertical="center"/>
      <protection locked="0"/>
    </xf>
    <xf numFmtId="0" fontId="93" fillId="0" borderId="7" xfId="1" applyFont="1" applyFill="1" applyBorder="1" applyAlignment="1" applyProtection="1">
      <alignment horizontal="center" vertical="center"/>
    </xf>
    <xf numFmtId="165" fontId="99" fillId="0" borderId="9" xfId="177" applyNumberFormat="1" applyFont="1" applyFill="1" applyBorder="1" applyAlignment="1" applyProtection="1">
      <alignment vertical="center"/>
      <protection locked="0"/>
    </xf>
    <xf numFmtId="165" fontId="10" fillId="0" borderId="9" xfId="177" applyNumberFormat="1" applyFont="1" applyFill="1" applyBorder="1" applyAlignment="1" applyProtection="1">
      <alignment vertical="center"/>
      <protection locked="0"/>
    </xf>
    <xf numFmtId="0" fontId="93" fillId="0" borderId="16" xfId="1" applyFont="1" applyFill="1" applyBorder="1" applyAlignment="1" applyProtection="1">
      <alignment horizontal="center" vertical="center"/>
    </xf>
    <xf numFmtId="165" fontId="10" fillId="0" borderId="12" xfId="177" applyNumberFormat="1" applyFont="1" applyFill="1" applyBorder="1" applyAlignment="1" applyProtection="1">
      <alignment vertical="center"/>
      <protection locked="0"/>
    </xf>
    <xf numFmtId="165" fontId="10" fillId="0" borderId="53" xfId="177" applyNumberFormat="1" applyFont="1" applyFill="1" applyBorder="1" applyAlignment="1" applyProtection="1">
      <alignment vertical="center"/>
      <protection locked="0"/>
    </xf>
    <xf numFmtId="165" fontId="10" fillId="0" borderId="6" xfId="177" applyNumberFormat="1" applyFont="1" applyFill="1" applyBorder="1" applyAlignment="1" applyProtection="1">
      <alignment vertical="center"/>
      <protection locked="0"/>
    </xf>
    <xf numFmtId="0" fontId="93" fillId="0" borderId="10" xfId="1" applyFont="1" applyFill="1" applyBorder="1" applyAlignment="1" applyProtection="1">
      <alignment horizontal="center" vertical="center"/>
    </xf>
    <xf numFmtId="0" fontId="27" fillId="0" borderId="67" xfId="1" applyFont="1" applyFill="1" applyBorder="1" applyAlignment="1" applyProtection="1">
      <alignment horizontal="center" vertical="center"/>
    </xf>
    <xf numFmtId="0" fontId="16" fillId="0" borderId="57" xfId="1" applyFont="1" applyFill="1" applyBorder="1" applyAlignment="1" applyProtection="1">
      <alignment horizontal="left" vertical="center" wrapText="1"/>
    </xf>
    <xf numFmtId="165" fontId="16" fillId="0" borderId="57" xfId="177" applyNumberFormat="1" applyFont="1" applyFill="1" applyBorder="1" applyAlignment="1" applyProtection="1">
      <alignment vertical="center"/>
    </xf>
    <xf numFmtId="165" fontId="16" fillId="0" borderId="68" xfId="177" applyNumberFormat="1" applyFont="1" applyFill="1" applyBorder="1" applyAlignment="1" applyProtection="1">
      <alignment vertical="center"/>
    </xf>
    <xf numFmtId="165" fontId="94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0" fillId="0" borderId="1" xfId="178" applyFont="1" applyFill="1" applyBorder="1" applyAlignment="1">
      <alignment horizontal="center" vertical="center" wrapText="1"/>
    </xf>
    <xf numFmtId="0" fontId="60" fillId="0" borderId="2" xfId="178" applyFont="1" applyFill="1" applyBorder="1" applyAlignment="1">
      <alignment horizontal="center" vertical="center" wrapText="1"/>
    </xf>
    <xf numFmtId="0" fontId="60" fillId="0" borderId="3" xfId="178" applyFont="1" applyFill="1" applyBorder="1" applyAlignment="1">
      <alignment horizontal="center" vertical="center" wrapText="1"/>
    </xf>
    <xf numFmtId="0" fontId="58" fillId="0" borderId="4" xfId="178" applyFont="1" applyFill="1" applyBorder="1" applyAlignment="1">
      <alignment horizontal="center"/>
    </xf>
    <xf numFmtId="14" fontId="99" fillId="0" borderId="5" xfId="0" applyNumberFormat="1" applyFont="1" applyFill="1" applyBorder="1" applyAlignment="1"/>
    <xf numFmtId="3" fontId="58" fillId="0" borderId="6" xfId="178" applyNumberFormat="1" applyFont="1" applyFill="1" applyBorder="1" applyAlignment="1">
      <alignment horizontal="right"/>
    </xf>
    <xf numFmtId="0" fontId="58" fillId="0" borderId="7" xfId="178" applyFont="1" applyFill="1" applyBorder="1" applyAlignment="1">
      <alignment horizontal="center"/>
    </xf>
    <xf numFmtId="14" fontId="99" fillId="0" borderId="8" xfId="0" applyNumberFormat="1" applyFont="1" applyFill="1" applyBorder="1" applyAlignment="1"/>
    <xf numFmtId="3" fontId="58" fillId="0" borderId="9" xfId="178" applyNumberFormat="1" applyFont="1" applyFill="1" applyBorder="1" applyAlignment="1">
      <alignment horizontal="right"/>
    </xf>
    <xf numFmtId="0" fontId="58" fillId="0" borderId="10" xfId="178" applyFont="1" applyFill="1" applyBorder="1" applyAlignment="1">
      <alignment horizontal="center"/>
    </xf>
    <xf numFmtId="14" fontId="99" fillId="0" borderId="11" xfId="0" applyNumberFormat="1" applyFont="1" applyFill="1" applyBorder="1" applyAlignment="1"/>
    <xf numFmtId="3" fontId="58" fillId="0" borderId="12" xfId="178" applyNumberFormat="1" applyFont="1" applyFill="1" applyBorder="1" applyAlignment="1">
      <alignment horizontal="right"/>
    </xf>
    <xf numFmtId="0" fontId="60" fillId="0" borderId="1" xfId="178" applyFont="1" applyFill="1" applyBorder="1" applyAlignment="1">
      <alignment horizontal="center"/>
    </xf>
    <xf numFmtId="0" fontId="60" fillId="0" borderId="2" xfId="178" applyFont="1" applyFill="1" applyBorder="1" applyAlignment="1">
      <alignment horizontal="left"/>
    </xf>
    <xf numFmtId="3" fontId="60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58" fillId="0" borderId="36" xfId="172" applyFont="1" applyBorder="1" applyAlignment="1">
      <alignment horizontal="left" vertical="center" wrapText="1"/>
    </xf>
    <xf numFmtId="0" fontId="60" fillId="0" borderId="24" xfId="172" applyFont="1" applyBorder="1" applyAlignment="1">
      <alignment horizontal="left" vertical="center"/>
    </xf>
    <xf numFmtId="0" fontId="105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2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2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2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2" fillId="0" borderId="6" xfId="178" applyFont="1" applyBorder="1" applyAlignment="1">
      <alignment vertical="center"/>
    </xf>
    <xf numFmtId="0" fontId="62" fillId="0" borderId="1" xfId="178" applyFont="1" applyBorder="1" applyAlignment="1">
      <alignment horizontal="center" vertical="center" wrapText="1"/>
    </xf>
    <xf numFmtId="0" fontId="62" fillId="0" borderId="2" xfId="178" applyFont="1" applyBorder="1" applyAlignment="1">
      <alignment horizontal="center" vertical="center" wrapText="1"/>
    </xf>
    <xf numFmtId="0" fontId="62" fillId="0" borderId="3" xfId="178" applyFont="1" applyBorder="1" applyAlignment="1">
      <alignment horizontal="center" vertical="center" wrapText="1"/>
    </xf>
    <xf numFmtId="0" fontId="58" fillId="0" borderId="10" xfId="48" applyFont="1" applyBorder="1" applyAlignment="1">
      <alignment horizontal="center"/>
    </xf>
    <xf numFmtId="0" fontId="58" fillId="0" borderId="4" xfId="48" applyFont="1" applyBorder="1" applyAlignment="1">
      <alignment horizontal="center"/>
    </xf>
    <xf numFmtId="0" fontId="58" fillId="0" borderId="16" xfId="48" applyFont="1" applyBorder="1" applyAlignment="1">
      <alignment horizontal="center"/>
    </xf>
    <xf numFmtId="165" fontId="60" fillId="0" borderId="3" xfId="35" applyNumberFormat="1" applyFont="1" applyBorder="1" applyAlignment="1"/>
    <xf numFmtId="0" fontId="60" fillId="0" borderId="1" xfId="48" applyFont="1" applyBorder="1" applyAlignment="1">
      <alignment horizontal="center" vertical="center" wrapText="1"/>
    </xf>
    <xf numFmtId="165" fontId="60" fillId="0" borderId="3" xfId="35" applyNumberFormat="1" applyFont="1" applyBorder="1" applyAlignment="1">
      <alignment horizontal="center" vertical="center" wrapText="1"/>
    </xf>
    <xf numFmtId="0" fontId="60" fillId="0" borderId="1" xfId="48" applyFont="1" applyBorder="1" applyAlignment="1">
      <alignment horizontal="center"/>
    </xf>
    <xf numFmtId="165" fontId="58" fillId="0" borderId="53" xfId="35" applyNumberFormat="1" applyFont="1" applyBorder="1" applyAlignment="1"/>
    <xf numFmtId="165" fontId="60" fillId="0" borderId="68" xfId="35" applyNumberFormat="1" applyFont="1" applyBorder="1" applyAlignment="1"/>
    <xf numFmtId="3" fontId="61" fillId="0" borderId="0" xfId="48" applyNumberFormat="1" applyFont="1"/>
    <xf numFmtId="0" fontId="61" fillId="0" borderId="26" xfId="175" applyFont="1" applyBorder="1" applyAlignment="1">
      <alignment horizontal="center" vertical="center"/>
    </xf>
    <xf numFmtId="0" fontId="109" fillId="0" borderId="48" xfId="175" applyFont="1" applyBorder="1" applyAlignment="1">
      <alignment wrapText="1"/>
    </xf>
    <xf numFmtId="164" fontId="67" fillId="0" borderId="12" xfId="35" applyNumberFormat="1" applyFont="1" applyBorder="1" applyAlignment="1">
      <alignment horizontal="right"/>
    </xf>
    <xf numFmtId="0" fontId="104" fillId="0" borderId="19" xfId="175" applyFont="1" applyBorder="1" applyAlignment="1">
      <alignment horizontal="center" vertical="center"/>
    </xf>
    <xf numFmtId="0" fontId="110" fillId="0" borderId="24" xfId="175" applyFont="1" applyFill="1" applyBorder="1"/>
    <xf numFmtId="164" fontId="111" fillId="0" borderId="3" xfId="35" applyNumberFormat="1" applyFont="1" applyBorder="1" applyAlignment="1">
      <alignment horizontal="right"/>
    </xf>
    <xf numFmtId="0" fontId="104" fillId="0" borderId="27" xfId="175" applyFont="1" applyBorder="1" applyAlignment="1">
      <alignment horizontal="center" vertical="center"/>
    </xf>
    <xf numFmtId="0" fontId="110" fillId="0" borderId="56" xfId="175" applyFont="1" applyFill="1" applyBorder="1" applyAlignment="1">
      <alignment wrapText="1"/>
    </xf>
    <xf numFmtId="164" fontId="111" fillId="0" borderId="53" xfId="35" applyNumberFormat="1" applyFont="1" applyBorder="1" applyAlignment="1">
      <alignment horizontal="right"/>
    </xf>
    <xf numFmtId="0" fontId="109" fillId="0" borderId="36" xfId="175" applyFont="1" applyFill="1" applyBorder="1" applyAlignment="1">
      <alignment wrapText="1"/>
    </xf>
    <xf numFmtId="164" fontId="67" fillId="0" borderId="6" xfId="35" applyNumberFormat="1" applyFont="1" applyBorder="1" applyAlignment="1">
      <alignment horizontal="right"/>
    </xf>
    <xf numFmtId="0" fontId="110" fillId="0" borderId="24" xfId="175" applyFont="1" applyFill="1" applyBorder="1" applyAlignment="1">
      <alignment wrapText="1"/>
    </xf>
    <xf numFmtId="0" fontId="109" fillId="0" borderId="48" xfId="175" applyFont="1" applyFill="1" applyBorder="1" applyAlignment="1">
      <alignment wrapText="1"/>
    </xf>
    <xf numFmtId="164" fontId="104" fillId="0" borderId="3" xfId="175" applyNumberFormat="1" applyFont="1" applyBorder="1" applyAlignment="1">
      <alignment horizontal="right"/>
    </xf>
    <xf numFmtId="0" fontId="61" fillId="0" borderId="19" xfId="175" applyFont="1" applyBorder="1" applyAlignment="1">
      <alignment horizontal="center" vertical="center"/>
    </xf>
    <xf numFmtId="0" fontId="110" fillId="0" borderId="24" xfId="175" applyFont="1" applyBorder="1" applyAlignment="1">
      <alignment wrapText="1"/>
    </xf>
    <xf numFmtId="164" fontId="67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0" fontId="58" fillId="0" borderId="0" xfId="178" applyFont="1" applyFill="1" applyBorder="1" applyAlignment="1">
      <alignment horizontal="center"/>
    </xf>
    <xf numFmtId="14" fontId="99" fillId="0" borderId="0" xfId="0" applyNumberFormat="1" applyFont="1" applyFill="1" applyBorder="1" applyAlignment="1"/>
    <xf numFmtId="3" fontId="58" fillId="0" borderId="0" xfId="178" applyNumberFormat="1" applyFont="1" applyFill="1" applyBorder="1" applyAlignment="1">
      <alignment horizontal="right"/>
    </xf>
    <xf numFmtId="0" fontId="60" fillId="0" borderId="0" xfId="178" applyFont="1" applyFill="1" applyBorder="1" applyAlignment="1">
      <alignment horizontal="center"/>
    </xf>
    <xf numFmtId="0" fontId="60" fillId="0" borderId="0" xfId="178" applyFont="1" applyFill="1" applyBorder="1" applyAlignment="1">
      <alignment horizontal="left"/>
    </xf>
    <xf numFmtId="3" fontId="60" fillId="0" borderId="0" xfId="178" applyNumberFormat="1" applyFont="1" applyFill="1" applyBorder="1" applyAlignment="1">
      <alignment horizontal="right"/>
    </xf>
    <xf numFmtId="0" fontId="62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0" fillId="0" borderId="0" xfId="178" applyFont="1" applyFill="1" applyBorder="1" applyAlignment="1">
      <alignment horizontal="center" vertical="center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3" fontId="0" fillId="0" borderId="11" xfId="0" applyNumberFormat="1" applyFont="1" applyBorder="1" applyAlignment="1">
      <alignment horizontal="right" vertical="center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4" fontId="115" fillId="0" borderId="8" xfId="0" applyNumberFormat="1" applyFont="1" applyFill="1" applyBorder="1" applyAlignment="1"/>
    <xf numFmtId="0" fontId="16" fillId="0" borderId="24" xfId="0" applyFont="1" applyFill="1" applyBorder="1" applyAlignment="1">
      <alignment vertical="center" wrapText="1"/>
    </xf>
    <xf numFmtId="0" fontId="98" fillId="0" borderId="24" xfId="0" applyFont="1" applyFill="1" applyBorder="1" applyAlignment="1">
      <alignment horizontal="center" vertical="center" wrapText="1"/>
    </xf>
    <xf numFmtId="164" fontId="0" fillId="0" borderId="12" xfId="0" applyNumberFormat="1" applyFont="1" applyBorder="1" applyAlignment="1">
      <alignment horizontal="right"/>
    </xf>
    <xf numFmtId="164" fontId="19" fillId="0" borderId="11" xfId="161" applyNumberFormat="1" applyFont="1" applyFill="1" applyBorder="1" applyAlignment="1" applyProtection="1">
      <alignment vertical="center" wrapText="1"/>
    </xf>
    <xf numFmtId="49" fontId="19" fillId="0" borderId="11" xfId="161" applyNumberFormat="1" applyFont="1" applyFill="1" applyBorder="1" applyAlignment="1" applyProtection="1">
      <alignment horizontal="left" vertical="center" wrapText="1" indent="2"/>
    </xf>
    <xf numFmtId="164" fontId="19" fillId="0" borderId="11" xfId="161" applyNumberFormat="1" applyFont="1" applyFill="1" applyBorder="1" applyAlignment="1" applyProtection="1">
      <alignment horizontal="right" vertical="center"/>
    </xf>
    <xf numFmtId="164" fontId="19" fillId="0" borderId="11" xfId="0" applyNumberFormat="1" applyFont="1" applyFill="1" applyBorder="1" applyAlignment="1">
      <alignment horizontal="right" vertical="center"/>
    </xf>
    <xf numFmtId="164" fontId="19" fillId="0" borderId="11" xfId="159" applyNumberFormat="1" applyFont="1" applyBorder="1" applyAlignment="1">
      <alignment horizontal="right" vertical="center"/>
    </xf>
    <xf numFmtId="0" fontId="16" fillId="0" borderId="11" xfId="0" applyFont="1" applyBorder="1" applyAlignment="1">
      <alignment horizontal="right"/>
    </xf>
    <xf numFmtId="164" fontId="16" fillId="0" borderId="12" xfId="0" applyNumberFormat="1" applyFont="1" applyBorder="1" applyAlignment="1">
      <alignment horizontal="right"/>
    </xf>
    <xf numFmtId="164" fontId="19" fillId="0" borderId="57" xfId="161" applyNumberFormat="1" applyFont="1" applyFill="1" applyBorder="1" applyAlignment="1" applyProtection="1">
      <alignment horizontal="right" vertical="center"/>
    </xf>
    <xf numFmtId="164" fontId="19" fillId="0" borderId="8" xfId="161" applyNumberFormat="1" applyFont="1" applyFill="1" applyBorder="1" applyAlignment="1" applyProtection="1">
      <alignment horizontal="left" vertical="center" wrapText="1"/>
    </xf>
    <xf numFmtId="49" fontId="19" fillId="0" borderId="8" xfId="161" applyNumberFormat="1" applyFont="1" applyFill="1" applyBorder="1" applyAlignment="1" applyProtection="1">
      <alignment horizontal="center" vertical="center" wrapText="1"/>
    </xf>
    <xf numFmtId="164" fontId="19" fillId="0" borderId="8" xfId="161" applyNumberFormat="1" applyFont="1" applyFill="1" applyBorder="1" applyAlignment="1" applyProtection="1">
      <alignment horizontal="right" vertical="center" wrapText="1"/>
    </xf>
    <xf numFmtId="164" fontId="19" fillId="0" borderId="8" xfId="159" applyNumberFormat="1" applyFont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 wrapText="1"/>
    </xf>
    <xf numFmtId="164" fontId="19" fillId="0" borderId="8" xfId="0" applyNumberFormat="1" applyFont="1" applyFill="1" applyBorder="1" applyAlignment="1">
      <alignment horizontal="right" vertical="center" wrapText="1"/>
    </xf>
    <xf numFmtId="164" fontId="19" fillId="0" borderId="7" xfId="161" applyNumberFormat="1" applyFont="1" applyFill="1" applyBorder="1" applyAlignment="1" applyProtection="1">
      <alignment horizontal="center" vertical="center" wrapText="1"/>
    </xf>
    <xf numFmtId="49" fontId="19" fillId="0" borderId="8" xfId="161" applyNumberFormat="1" applyFont="1" applyFill="1" applyBorder="1" applyAlignment="1" applyProtection="1">
      <alignment horizontal="left" vertical="center" wrapText="1" indent="2"/>
    </xf>
    <xf numFmtId="164" fontId="19" fillId="0" borderId="8" xfId="161" applyNumberFormat="1" applyFont="1" applyFill="1" applyBorder="1" applyAlignment="1" applyProtection="1">
      <alignment horizontal="right" vertical="center"/>
    </xf>
    <xf numFmtId="164" fontId="19" fillId="0" borderId="8" xfId="0" applyNumberFormat="1" applyFont="1" applyFill="1" applyBorder="1" applyAlignment="1">
      <alignment horizontal="right" vertical="center"/>
    </xf>
    <xf numFmtId="164" fontId="19" fillId="0" borderId="8" xfId="159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164" fontId="19" fillId="0" borderId="17" xfId="161" applyNumberFormat="1" applyFont="1" applyFill="1" applyBorder="1" applyAlignment="1" applyProtection="1">
      <alignment horizontal="right" vertical="center"/>
    </xf>
    <xf numFmtId="0" fontId="12" fillId="0" borderId="24" xfId="1" applyFont="1" applyFill="1" applyBorder="1" applyAlignment="1" applyProtection="1">
      <alignment horizontal="center" vertical="center"/>
    </xf>
    <xf numFmtId="0" fontId="12" fillId="0" borderId="88" xfId="1" applyFont="1" applyFill="1" applyBorder="1" applyAlignment="1" applyProtection="1">
      <alignment horizontal="center" vertical="center" wrapText="1"/>
    </xf>
    <xf numFmtId="3" fontId="19" fillId="0" borderId="11" xfId="161" applyNumberFormat="1" applyFont="1" applyFill="1" applyBorder="1" applyAlignment="1" applyProtection="1">
      <alignment horizontal="right" vertical="center"/>
    </xf>
    <xf numFmtId="3" fontId="19" fillId="0" borderId="11" xfId="0" applyNumberFormat="1" applyFont="1" applyFill="1" applyBorder="1" applyAlignment="1">
      <alignment horizontal="right" vertical="center"/>
    </xf>
    <xf numFmtId="3" fontId="16" fillId="0" borderId="9" xfId="0" applyNumberFormat="1" applyFont="1" applyBorder="1" applyAlignment="1">
      <alignment horizontal="right"/>
    </xf>
    <xf numFmtId="3" fontId="19" fillId="0" borderId="11" xfId="159" applyNumberFormat="1" applyFont="1" applyBorder="1" applyAlignment="1">
      <alignment horizontal="right" vertical="center"/>
    </xf>
    <xf numFmtId="3" fontId="16" fillId="0" borderId="11" xfId="0" applyNumberFormat="1" applyFont="1" applyBorder="1" applyAlignment="1">
      <alignment horizontal="right"/>
    </xf>
    <xf numFmtId="3" fontId="19" fillId="0" borderId="12" xfId="161" applyNumberFormat="1" applyFont="1" applyFill="1" applyBorder="1" applyAlignment="1" applyProtection="1">
      <alignment horizontal="right" vertical="center"/>
    </xf>
    <xf numFmtId="0" fontId="118" fillId="0" borderId="2" xfId="0" applyFont="1" applyBorder="1" applyAlignment="1" applyProtection="1">
      <alignment wrapText="1"/>
    </xf>
    <xf numFmtId="0" fontId="97" fillId="0" borderId="2" xfId="1" applyFont="1" applyFill="1" applyBorder="1" applyAlignment="1" applyProtection="1">
      <alignment horizontal="left" vertical="center" wrapText="1"/>
    </xf>
    <xf numFmtId="3" fontId="64" fillId="0" borderId="0" xfId="0" applyNumberFormat="1" applyFont="1" applyBorder="1" applyAlignment="1">
      <alignment vertical="center" wrapText="1"/>
    </xf>
    <xf numFmtId="0" fontId="16" fillId="0" borderId="24" xfId="1" applyFont="1" applyFill="1" applyBorder="1" applyAlignment="1" applyProtection="1">
      <alignment horizontal="center"/>
    </xf>
    <xf numFmtId="0" fontId="16" fillId="0" borderId="90" xfId="1" applyFont="1" applyFill="1" applyBorder="1" applyAlignment="1" applyProtection="1">
      <alignment horizontal="center" vertical="center" wrapText="1"/>
    </xf>
    <xf numFmtId="0" fontId="16" fillId="0" borderId="90" xfId="1" applyFont="1" applyFill="1" applyBorder="1" applyAlignment="1" applyProtection="1">
      <alignment horizontal="center"/>
    </xf>
    <xf numFmtId="0" fontId="19" fillId="0" borderId="57" xfId="51" applyFont="1" applyBorder="1" applyAlignment="1">
      <alignment horizontal="center" vertical="center" wrapText="1"/>
    </xf>
    <xf numFmtId="0" fontId="19" fillId="0" borderId="89" xfId="51" applyFont="1" applyBorder="1" applyAlignment="1">
      <alignment horizontal="center" vertical="center"/>
    </xf>
    <xf numFmtId="0" fontId="19" fillId="0" borderId="68" xfId="51" applyFont="1" applyBorder="1" applyAlignment="1">
      <alignment horizontal="center" vertical="center"/>
    </xf>
    <xf numFmtId="164" fontId="16" fillId="0" borderId="0" xfId="1" applyNumberFormat="1" applyFont="1" applyFill="1" applyBorder="1" applyAlignment="1" applyProtection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6"/>
    </xf>
    <xf numFmtId="3" fontId="16" fillId="0" borderId="3" xfId="1" applyNumberFormat="1" applyFont="1" applyFill="1" applyBorder="1" applyAlignment="1" applyProtection="1">
      <alignment vertical="center" wrapText="1"/>
    </xf>
    <xf numFmtId="3" fontId="16" fillId="0" borderId="3" xfId="1" applyNumberFormat="1" applyFont="1" applyFill="1" applyBorder="1" applyAlignment="1" applyProtection="1">
      <alignment vertical="center" wrapText="1"/>
      <protection locked="0"/>
    </xf>
    <xf numFmtId="3" fontId="14" fillId="0" borderId="8" xfId="1" applyNumberFormat="1" applyFont="1" applyFill="1" applyBorder="1" applyAlignment="1" applyProtection="1">
      <alignment vertical="center" wrapText="1"/>
      <protection locked="0"/>
    </xf>
    <xf numFmtId="3" fontId="14" fillId="0" borderId="8" xfId="1" applyNumberFormat="1" applyFont="1" applyFill="1" applyBorder="1" applyProtection="1"/>
    <xf numFmtId="3" fontId="10" fillId="0" borderId="8" xfId="1" applyNumberFormat="1" applyFont="1" applyFill="1" applyBorder="1" applyAlignment="1" applyProtection="1">
      <alignment vertical="center" wrapText="1"/>
      <protection locked="0"/>
    </xf>
    <xf numFmtId="3" fontId="14" fillId="0" borderId="5" xfId="1" applyNumberFormat="1" applyFont="1" applyFill="1" applyBorder="1" applyAlignment="1" applyProtection="1">
      <alignment vertical="center" wrapText="1"/>
      <protection locked="0"/>
    </xf>
    <xf numFmtId="3" fontId="14" fillId="0" borderId="5" xfId="1" applyNumberFormat="1" applyFont="1" applyFill="1" applyBorder="1" applyProtection="1"/>
    <xf numFmtId="0" fontId="16" fillId="0" borderId="2" xfId="1" applyFont="1" applyFill="1" applyBorder="1" applyAlignment="1" applyProtection="1">
      <alignment horizontal="center"/>
    </xf>
    <xf numFmtId="0" fontId="16" fillId="0" borderId="3" xfId="1" applyFont="1" applyFill="1" applyBorder="1" applyAlignment="1" applyProtection="1">
      <alignment horizontal="center"/>
    </xf>
    <xf numFmtId="3" fontId="14" fillId="0" borderId="11" xfId="1" applyNumberFormat="1" applyFont="1" applyFill="1" applyBorder="1" applyAlignment="1" applyProtection="1">
      <alignment vertical="center" wrapText="1"/>
      <protection locked="0"/>
    </xf>
    <xf numFmtId="3" fontId="14" fillId="0" borderId="11" xfId="1" applyNumberFormat="1" applyFont="1" applyFill="1" applyBorder="1" applyProtection="1"/>
    <xf numFmtId="3" fontId="12" fillId="0" borderId="2" xfId="1" applyNumberFormat="1" applyFont="1" applyFill="1" applyBorder="1" applyAlignment="1" applyProtection="1">
      <alignment vertical="center" wrapText="1"/>
    </xf>
    <xf numFmtId="3" fontId="16" fillId="0" borderId="2" xfId="1" applyNumberFormat="1" applyFont="1" applyFill="1" applyBorder="1" applyAlignment="1" applyProtection="1">
      <alignment vertical="center" wrapText="1"/>
    </xf>
    <xf numFmtId="3" fontId="10" fillId="0" borderId="5" xfId="1" applyNumberFormat="1" applyFont="1" applyFill="1" applyBorder="1" applyAlignment="1" applyProtection="1">
      <alignment vertical="center" wrapText="1"/>
      <protection locked="0"/>
    </xf>
    <xf numFmtId="3" fontId="16" fillId="0" borderId="2" xfId="1" applyNumberFormat="1" applyFont="1" applyFill="1" applyBorder="1" applyAlignment="1" applyProtection="1">
      <alignment vertical="center" wrapText="1"/>
      <protection locked="0"/>
    </xf>
    <xf numFmtId="3" fontId="10" fillId="0" borderId="11" xfId="1" applyNumberFormat="1" applyFont="1" applyFill="1" applyBorder="1" applyAlignment="1" applyProtection="1">
      <alignment vertical="center" wrapText="1"/>
      <protection locked="0"/>
    </xf>
    <xf numFmtId="3" fontId="14" fillId="0" borderId="6" xfId="1" applyNumberFormat="1" applyFont="1" applyFill="1" applyBorder="1" applyProtection="1"/>
    <xf numFmtId="3" fontId="14" fillId="0" borderId="9" xfId="1" applyNumberFormat="1" applyFont="1" applyFill="1" applyBorder="1" applyProtection="1"/>
    <xf numFmtId="3" fontId="14" fillId="0" borderId="12" xfId="1" applyNumberFormat="1" applyFont="1" applyFill="1" applyBorder="1" applyProtection="1"/>
    <xf numFmtId="0" fontId="10" fillId="0" borderId="8" xfId="1" applyFont="1" applyFill="1" applyBorder="1" applyProtection="1"/>
    <xf numFmtId="3" fontId="10" fillId="0" borderId="8" xfId="1" applyNumberFormat="1" applyFont="1" applyFill="1" applyBorder="1" applyProtection="1"/>
    <xf numFmtId="164" fontId="14" fillId="0" borderId="11" xfId="1" applyNumberFormat="1" applyFont="1" applyFill="1" applyBorder="1" applyAlignment="1" applyProtection="1">
      <alignment vertical="center" wrapText="1"/>
      <protection locked="0"/>
    </xf>
    <xf numFmtId="0" fontId="10" fillId="0" borderId="11" xfId="1" applyFont="1" applyFill="1" applyBorder="1" applyProtection="1"/>
    <xf numFmtId="0" fontId="6" fillId="0" borderId="11" xfId="1" applyFill="1" applyBorder="1" applyProtection="1"/>
    <xf numFmtId="0" fontId="0" fillId="0" borderId="5" xfId="1" applyFont="1" applyFill="1" applyBorder="1" applyAlignment="1" applyProtection="1">
      <alignment horizontal="left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164" fontId="10" fillId="0" borderId="6" xfId="1" applyNumberFormat="1" applyFont="1" applyFill="1" applyBorder="1" applyProtection="1"/>
    <xf numFmtId="164" fontId="12" fillId="0" borderId="2" xfId="1" applyNumberFormat="1" applyFont="1" applyFill="1" applyBorder="1" applyAlignment="1" applyProtection="1">
      <alignment vertical="center" wrapText="1"/>
    </xf>
    <xf numFmtId="0" fontId="6" fillId="0" borderId="5" xfId="1" applyFill="1" applyBorder="1" applyAlignment="1" applyProtection="1"/>
    <xf numFmtId="0" fontId="6" fillId="0" borderId="6" xfId="1" applyFill="1" applyBorder="1" applyAlignment="1" applyProtection="1"/>
    <xf numFmtId="0" fontId="6" fillId="0" borderId="9" xfId="1" applyFill="1" applyBorder="1" applyAlignment="1" applyProtection="1"/>
    <xf numFmtId="164" fontId="16" fillId="0" borderId="2" xfId="1" applyNumberFormat="1" applyFont="1" applyFill="1" applyBorder="1" applyAlignment="1" applyProtection="1">
      <alignment vertical="center" wrapText="1"/>
      <protection locked="0"/>
    </xf>
    <xf numFmtId="3" fontId="16" fillId="0" borderId="2" xfId="1" applyNumberFormat="1" applyFont="1" applyFill="1" applyBorder="1" applyAlignment="1" applyProtection="1">
      <alignment vertical="center"/>
    </xf>
    <xf numFmtId="0" fontId="116" fillId="0" borderId="14" xfId="0" applyFont="1" applyBorder="1" applyAlignment="1" applyProtection="1">
      <alignment horizontal="left" vertical="center" wrapText="1"/>
    </xf>
    <xf numFmtId="0" fontId="114" fillId="0" borderId="14" xfId="0" applyFont="1" applyBorder="1" applyAlignment="1" applyProtection="1">
      <alignment horizontal="center" vertical="center" wrapText="1"/>
    </xf>
    <xf numFmtId="164" fontId="14" fillId="0" borderId="14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4" xfId="1" applyFont="1" applyFill="1" applyBorder="1" applyProtection="1"/>
    <xf numFmtId="164" fontId="14" fillId="0" borderId="14" xfId="1" applyNumberFormat="1" applyFont="1" applyFill="1" applyBorder="1" applyProtection="1"/>
    <xf numFmtId="0" fontId="116" fillId="0" borderId="8" xfId="0" applyFont="1" applyBorder="1" applyAlignment="1" applyProtection="1">
      <alignment horizontal="left" vertical="center" wrapText="1"/>
    </xf>
    <xf numFmtId="0" fontId="114" fillId="0" borderId="8" xfId="0" applyFont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8" xfId="1" applyFont="1" applyFill="1" applyBorder="1" applyProtection="1"/>
    <xf numFmtId="164" fontId="14" fillId="0" borderId="8" xfId="1" applyNumberFormat="1" applyFont="1" applyFill="1" applyBorder="1" applyProtection="1"/>
    <xf numFmtId="0" fontId="95" fillId="0" borderId="8" xfId="0" applyFont="1" applyBorder="1" applyAlignment="1" applyProtection="1">
      <alignment horizontal="left" vertical="center" wrapText="1"/>
    </xf>
    <xf numFmtId="164" fontId="1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95" fillId="0" borderId="8" xfId="0" applyFont="1" applyBorder="1" applyAlignment="1" applyProtection="1">
      <alignment horizontal="left" vertical="center" wrapText="1" indent="6"/>
    </xf>
    <xf numFmtId="0" fontId="116" fillId="0" borderId="8" xfId="0" applyFont="1" applyBorder="1" applyAlignment="1" applyProtection="1">
      <alignment horizontal="left" wrapText="1"/>
    </xf>
    <xf numFmtId="0" fontId="95" fillId="0" borderId="8" xfId="0" applyFont="1" applyBorder="1" applyAlignment="1" applyProtection="1">
      <alignment horizontal="left" vertical="center" wrapText="1" indent="7"/>
    </xf>
    <xf numFmtId="0" fontId="13" fillId="0" borderId="8" xfId="1" applyFont="1" applyFill="1" applyBorder="1" applyAlignment="1" applyProtection="1">
      <alignment horizontal="left" vertical="center" wrapText="1"/>
    </xf>
    <xf numFmtId="0" fontId="119" fillId="0" borderId="8" xfId="1" applyFont="1" applyFill="1" applyBorder="1" applyAlignment="1" applyProtection="1">
      <alignment horizontal="center" vertical="center" wrapText="1"/>
    </xf>
    <xf numFmtId="1" fontId="14" fillId="0" borderId="8" xfId="1" applyNumberFormat="1" applyFont="1" applyFill="1" applyBorder="1" applyProtection="1"/>
    <xf numFmtId="16" fontId="95" fillId="0" borderId="8" xfId="2" applyNumberFormat="1" applyFont="1" applyFill="1" applyBorder="1" applyAlignment="1">
      <alignment horizontal="left" vertical="center" indent="5"/>
    </xf>
    <xf numFmtId="0" fontId="65" fillId="0" borderId="8" xfId="0" applyFont="1" applyBorder="1" applyAlignment="1" applyProtection="1">
      <alignment horizontal="center" vertical="center" wrapText="1"/>
    </xf>
    <xf numFmtId="0" fontId="95" fillId="0" borderId="8" xfId="2" applyFont="1" applyFill="1" applyBorder="1" applyAlignment="1">
      <alignment horizontal="left" vertical="center" indent="5"/>
    </xf>
    <xf numFmtId="0" fontId="116" fillId="0" borderId="8" xfId="2" applyFont="1" applyFill="1" applyBorder="1" applyAlignment="1">
      <alignment horizontal="left"/>
    </xf>
    <xf numFmtId="0" fontId="95" fillId="0" borderId="8" xfId="2" applyFont="1" applyFill="1" applyBorder="1" applyAlignment="1">
      <alignment horizontal="left" indent="5"/>
    </xf>
    <xf numFmtId="0" fontId="116" fillId="0" borderId="8" xfId="2" applyFont="1" applyFill="1" applyBorder="1" applyAlignment="1">
      <alignment horizontal="left" wrapText="1"/>
    </xf>
    <xf numFmtId="0" fontId="114" fillId="0" borderId="8" xfId="0" applyFont="1" applyBorder="1" applyAlignment="1" applyProtection="1">
      <alignment horizontal="center" wrapText="1"/>
    </xf>
    <xf numFmtId="164" fontId="10" fillId="0" borderId="8" xfId="1" applyNumberFormat="1" applyFont="1" applyFill="1" applyBorder="1" applyAlignment="1" applyProtection="1">
      <alignment vertical="center" wrapText="1"/>
      <protection locked="0"/>
    </xf>
    <xf numFmtId="164" fontId="10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95" fillId="0" borderId="8" xfId="0" applyFont="1" applyBorder="1" applyAlignment="1" applyProtection="1">
      <alignment horizontal="left" wrapText="1" indent="5"/>
    </xf>
    <xf numFmtId="0" fontId="94" fillId="0" borderId="8" xfId="1" applyFont="1" applyFill="1" applyBorder="1" applyAlignment="1" applyProtection="1">
      <alignment horizontal="left" vertical="center" wrapText="1" indent="5"/>
    </xf>
    <xf numFmtId="0" fontId="11" fillId="0" borderId="8" xfId="1" applyFont="1" applyFill="1" applyBorder="1" applyAlignment="1" applyProtection="1">
      <alignment horizontal="center" vertical="center"/>
    </xf>
    <xf numFmtId="164" fontId="22" fillId="0" borderId="8" xfId="1" applyNumberFormat="1" applyFont="1" applyFill="1" applyBorder="1" applyAlignment="1" applyProtection="1">
      <alignment vertical="center" wrapText="1"/>
      <protection locked="0"/>
    </xf>
    <xf numFmtId="0" fontId="94" fillId="0" borderId="8" xfId="1" applyFont="1" applyFill="1" applyBorder="1" applyAlignment="1" applyProtection="1">
      <alignment horizontal="left" indent="5"/>
    </xf>
    <xf numFmtId="164" fontId="22" fillId="0" borderId="8" xfId="1" applyNumberFormat="1" applyFont="1" applyFill="1" applyBorder="1" applyAlignment="1" applyProtection="1">
      <alignment vertical="center"/>
      <protection locked="0"/>
    </xf>
    <xf numFmtId="0" fontId="11" fillId="0" borderId="8" xfId="1" applyFont="1" applyFill="1" applyBorder="1" applyAlignment="1" applyProtection="1">
      <alignment horizontal="center" vertical="center" wrapText="1"/>
    </xf>
    <xf numFmtId="3" fontId="115" fillId="0" borderId="8" xfId="1" applyNumberFormat="1" applyFont="1" applyFill="1" applyBorder="1" applyProtection="1"/>
    <xf numFmtId="0" fontId="13" fillId="0" borderId="8" xfId="1" applyFont="1" applyFill="1" applyBorder="1" applyAlignment="1" applyProtection="1">
      <alignment horizontal="left" vertical="center" wrapText="1" indent="5"/>
    </xf>
    <xf numFmtId="0" fontId="93" fillId="0" borderId="8" xfId="1" applyFont="1" applyFill="1" applyBorder="1" applyAlignment="1" applyProtection="1">
      <alignment horizontal="left" vertical="center" wrapText="1"/>
    </xf>
    <xf numFmtId="0" fontId="116" fillId="0" borderId="11" xfId="0" applyFont="1" applyBorder="1" applyAlignment="1" applyProtection="1">
      <alignment horizontal="left" vertical="center" wrapText="1"/>
    </xf>
    <xf numFmtId="0" fontId="114" fillId="0" borderId="11" xfId="0" applyFont="1" applyBorder="1" applyAlignment="1" applyProtection="1">
      <alignment horizontal="center" vertical="center" wrapText="1"/>
    </xf>
    <xf numFmtId="164" fontId="14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1" xfId="1" applyFont="1" applyFill="1" applyBorder="1" applyProtection="1"/>
    <xf numFmtId="164" fontId="14" fillId="0" borderId="11" xfId="1" applyNumberFormat="1" applyFont="1" applyFill="1" applyBorder="1" applyProtection="1"/>
    <xf numFmtId="0" fontId="116" fillId="0" borderId="5" xfId="0" applyFont="1" applyBorder="1" applyAlignment="1" applyProtection="1">
      <alignment horizontal="left" vertical="center" wrapText="1"/>
    </xf>
    <xf numFmtId="0" fontId="114" fillId="0" borderId="5" xfId="0" applyFont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5" xfId="1" applyFont="1" applyFill="1" applyBorder="1" applyProtection="1"/>
    <xf numFmtId="164" fontId="14" fillId="0" borderId="5" xfId="1" applyNumberFormat="1" applyFont="1" applyFill="1" applyBorder="1" applyProtection="1"/>
    <xf numFmtId="0" fontId="27" fillId="0" borderId="2" xfId="1" applyFont="1" applyFill="1" applyBorder="1" applyAlignment="1" applyProtection="1">
      <alignment horizontal="left" vertical="center" wrapText="1"/>
    </xf>
    <xf numFmtId="0" fontId="92" fillId="0" borderId="2" xfId="1" applyFont="1" applyFill="1" applyBorder="1" applyAlignment="1" applyProtection="1">
      <alignment horizontal="center" vertical="center" wrapText="1"/>
    </xf>
    <xf numFmtId="164" fontId="16" fillId="0" borderId="2" xfId="1" applyNumberFormat="1" applyFont="1" applyFill="1" applyBorder="1" applyAlignment="1" applyProtection="1">
      <alignment horizontal="right" vertical="center" wrapText="1"/>
    </xf>
    <xf numFmtId="164" fontId="16" fillId="0" borderId="2" xfId="1" applyNumberFormat="1" applyFont="1" applyFill="1" applyBorder="1" applyProtection="1"/>
    <xf numFmtId="0" fontId="95" fillId="0" borderId="11" xfId="0" applyFont="1" applyBorder="1" applyAlignment="1" applyProtection="1">
      <alignment horizontal="left" vertical="center" wrapText="1" indent="6"/>
    </xf>
    <xf numFmtId="0" fontId="116" fillId="0" borderId="5" xfId="0" applyFont="1" applyBorder="1" applyAlignment="1" applyProtection="1">
      <alignment horizontal="left" wrapText="1"/>
    </xf>
    <xf numFmtId="0" fontId="117" fillId="0" borderId="2" xfId="0" applyFont="1" applyBorder="1" applyAlignment="1" applyProtection="1">
      <alignment horizontal="left" vertical="center" wrapText="1"/>
    </xf>
    <xf numFmtId="0" fontId="118" fillId="0" borderId="2" xfId="0" applyFont="1" applyBorder="1" applyAlignment="1" applyProtection="1">
      <alignment horizontal="center" vertical="center" wrapTex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0" fontId="95" fillId="0" borderId="11" xfId="0" applyFont="1" applyBorder="1" applyAlignment="1" applyProtection="1">
      <alignment horizontal="left" vertical="center" wrapText="1" indent="7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5" xfId="1" applyFont="1" applyFill="1" applyBorder="1" applyAlignment="1" applyProtection="1">
      <alignment horizontal="left" vertical="center" wrapText="1"/>
    </xf>
    <xf numFmtId="0" fontId="119" fillId="0" borderId="5" xfId="1" applyFont="1" applyFill="1" applyBorder="1" applyAlignment="1" applyProtection="1">
      <alignment horizontal="center" vertical="center" wrapText="1"/>
    </xf>
    <xf numFmtId="164" fontId="16" fillId="0" borderId="2" xfId="1" applyNumberFormat="1" applyFont="1" applyFill="1" applyBorder="1" applyAlignment="1" applyProtection="1">
      <alignment horizontal="right" vertical="center" wrapText="1" indent="1"/>
    </xf>
    <xf numFmtId="0" fontId="14" fillId="0" borderId="2" xfId="1" applyFont="1" applyFill="1" applyBorder="1" applyProtection="1"/>
    <xf numFmtId="164" fontId="14" fillId="0" borderId="2" xfId="1" applyNumberFormat="1" applyFont="1" applyFill="1" applyBorder="1" applyProtection="1"/>
    <xf numFmtId="0" fontId="14" fillId="0" borderId="3" xfId="1" applyFont="1" applyFill="1" applyBorder="1" applyProtection="1"/>
    <xf numFmtId="0" fontId="114" fillId="0" borderId="11" xfId="0" applyFont="1" applyBorder="1" applyAlignment="1" applyProtection="1">
      <alignment horizontal="center" wrapText="1"/>
    </xf>
    <xf numFmtId="0" fontId="114" fillId="0" borderId="5" xfId="0" applyFont="1" applyBorder="1" applyAlignment="1" applyProtection="1">
      <alignment horizontal="center" wrapText="1"/>
    </xf>
    <xf numFmtId="164" fontId="10" fillId="0" borderId="5" xfId="1" applyNumberFormat="1" applyFont="1" applyFill="1" applyBorder="1" applyAlignment="1" applyProtection="1">
      <alignment vertical="center" wrapText="1"/>
      <protection locked="0"/>
    </xf>
    <xf numFmtId="0" fontId="98" fillId="0" borderId="2" xfId="1" applyFont="1" applyFill="1" applyBorder="1" applyAlignment="1" applyProtection="1">
      <alignment horizontal="left" vertical="center" wrapText="1"/>
    </xf>
    <xf numFmtId="164" fontId="16" fillId="0" borderId="2" xfId="1" applyNumberFormat="1" applyFont="1" applyFill="1" applyBorder="1" applyAlignment="1" applyProtection="1">
      <alignment vertical="center"/>
    </xf>
    <xf numFmtId="0" fontId="114" fillId="0" borderId="2" xfId="0" applyFont="1" applyBorder="1" applyAlignment="1" applyProtection="1">
      <alignment horizont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Alignment="1" applyProtection="1">
      <alignment vertical="center" wrapText="1"/>
    </xf>
    <xf numFmtId="0" fontId="97" fillId="0" borderId="2" xfId="1" applyFont="1" applyFill="1" applyBorder="1" applyAlignment="1" applyProtection="1">
      <alignment horizontal="left" vertical="center" wrapText="1" indent="1"/>
    </xf>
    <xf numFmtId="0" fontId="95" fillId="0" borderId="11" xfId="0" applyFont="1" applyBorder="1" applyAlignment="1" applyProtection="1">
      <alignment horizontal="left" vertical="center" wrapText="1" indent="5"/>
    </xf>
    <xf numFmtId="0" fontId="117" fillId="0" borderId="2" xfId="0" applyFont="1" applyBorder="1" applyAlignment="1" applyProtection="1">
      <alignment wrapText="1"/>
    </xf>
    <xf numFmtId="0" fontId="118" fillId="0" borderId="2" xfId="0" applyFont="1" applyBorder="1" applyAlignment="1" applyProtection="1">
      <alignment horizontal="center" wrapTex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9" xfId="1" applyNumberFormat="1" applyFont="1" applyFill="1" applyBorder="1" applyProtection="1"/>
    <xf numFmtId="0" fontId="14" fillId="0" borderId="6" xfId="1" applyFont="1" applyFill="1" applyBorder="1" applyProtection="1"/>
    <xf numFmtId="0" fontId="14" fillId="0" borderId="9" xfId="1" applyFont="1" applyFill="1" applyBorder="1" applyProtection="1"/>
    <xf numFmtId="0" fontId="14" fillId="0" borderId="12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3" fontId="10" fillId="0" borderId="11" xfId="1" applyNumberFormat="1" applyFont="1" applyFill="1" applyBorder="1" applyProtection="1"/>
    <xf numFmtId="3" fontId="115" fillId="0" borderId="5" xfId="1" applyNumberFormat="1" applyFont="1" applyFill="1" applyBorder="1" applyProtection="1"/>
    <xf numFmtId="0" fontId="27" fillId="0" borderId="2" xfId="1" applyFont="1" applyFill="1" applyBorder="1" applyAlignment="1" applyProtection="1">
      <alignment vertical="center" wrapText="1"/>
    </xf>
    <xf numFmtId="0" fontId="27" fillId="0" borderId="11" xfId="1" applyFont="1" applyFill="1" applyBorder="1" applyAlignment="1" applyProtection="1">
      <alignment vertical="center" wrapText="1"/>
    </xf>
    <xf numFmtId="0" fontId="92" fillId="0" borderId="11" xfId="1" applyFont="1" applyFill="1" applyBorder="1" applyAlignment="1" applyProtection="1">
      <alignment horizontal="center" vertical="center" wrapText="1"/>
    </xf>
    <xf numFmtId="164" fontId="16" fillId="0" borderId="11" xfId="1" applyNumberFormat="1" applyFont="1" applyFill="1" applyBorder="1" applyAlignment="1" applyProtection="1">
      <alignment vertical="center" wrapText="1"/>
    </xf>
    <xf numFmtId="164" fontId="16" fillId="0" borderId="11" xfId="1" applyNumberFormat="1" applyFont="1" applyFill="1" applyBorder="1" applyProtection="1"/>
    <xf numFmtId="0" fontId="93" fillId="0" borderId="5" xfId="1" applyFont="1" applyFill="1" applyBorder="1" applyAlignment="1" applyProtection="1">
      <alignment horizontal="left" vertical="center" wrapText="1"/>
    </xf>
    <xf numFmtId="0" fontId="115" fillId="0" borderId="5" xfId="1" applyFont="1" applyFill="1" applyBorder="1" applyAlignment="1" applyProtection="1">
      <alignment horizontal="center" vertical="center" wrapText="1"/>
    </xf>
    <xf numFmtId="3" fontId="10" fillId="0" borderId="5" xfId="1" applyNumberFormat="1" applyFont="1" applyFill="1" applyBorder="1" applyProtection="1"/>
    <xf numFmtId="0" fontId="93" fillId="0" borderId="11" xfId="1" applyFont="1" applyFill="1" applyBorder="1" applyAlignment="1" applyProtection="1">
      <alignment horizontal="left" vertical="center" wrapText="1"/>
    </xf>
    <xf numFmtId="0" fontId="119" fillId="0" borderId="11" xfId="1" applyFont="1" applyFill="1" applyBorder="1" applyAlignment="1" applyProtection="1">
      <alignment horizontal="center" vertical="center" wrapText="1"/>
    </xf>
    <xf numFmtId="0" fontId="16" fillId="0" borderId="57" xfId="1" applyFont="1" applyFill="1" applyBorder="1" applyAlignment="1" applyProtection="1">
      <alignment horizontal="left" vertical="center" wrapText="1" indent="1"/>
    </xf>
    <xf numFmtId="164" fontId="19" fillId="0" borderId="57" xfId="0" quotePrefix="1" applyNumberFormat="1" applyFont="1" applyBorder="1" applyAlignment="1" applyProtection="1">
      <alignment vertical="center" wrapText="1"/>
    </xf>
    <xf numFmtId="0" fontId="16" fillId="0" borderId="1" xfId="1" applyFont="1" applyFill="1" applyBorder="1" applyAlignment="1" applyProtection="1">
      <alignment horizontal="left" vertical="center" wrapText="1" indent="1"/>
    </xf>
    <xf numFmtId="0" fontId="118" fillId="0" borderId="2" xfId="0" applyFont="1" applyBorder="1" applyAlignment="1" applyProtection="1">
      <alignment horizontal="left" vertical="center" wrapText="1" indent="1"/>
    </xf>
    <xf numFmtId="49" fontId="16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20" xfId="0" applyFont="1" applyFill="1" applyBorder="1" applyAlignment="1" applyProtection="1">
      <alignment horizontal="center" vertical="center" wrapText="1"/>
    </xf>
    <xf numFmtId="164" fontId="118" fillId="0" borderId="8" xfId="161" applyNumberFormat="1" applyFont="1" applyFill="1" applyBorder="1" applyAlignment="1" applyProtection="1">
      <alignment vertical="center" wrapText="1"/>
    </xf>
    <xf numFmtId="3" fontId="19" fillId="0" borderId="8" xfId="161" applyNumberFormat="1" applyFont="1" applyFill="1" applyBorder="1" applyAlignment="1" applyProtection="1">
      <alignment horizontal="right" vertical="center"/>
    </xf>
    <xf numFmtId="3" fontId="19" fillId="0" borderId="8" xfId="0" applyNumberFormat="1" applyFont="1" applyFill="1" applyBorder="1" applyAlignment="1">
      <alignment horizontal="right" vertical="center"/>
    </xf>
    <xf numFmtId="3" fontId="19" fillId="0" borderId="8" xfId="159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horizontal="right"/>
    </xf>
    <xf numFmtId="3" fontId="16" fillId="0" borderId="12" xfId="0" applyNumberFormat="1" applyFont="1" applyBorder="1" applyAlignment="1">
      <alignment horizontal="right"/>
    </xf>
    <xf numFmtId="164" fontId="15" fillId="0" borderId="1" xfId="161" quotePrefix="1" applyNumberFormat="1" applyFont="1" applyFill="1" applyBorder="1" applyAlignment="1" applyProtection="1">
      <alignment horizontal="center"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3" fontId="19" fillId="0" borderId="3" xfId="161" applyNumberFormat="1" applyFont="1" applyFill="1" applyBorder="1" applyAlignment="1" applyProtection="1">
      <alignment horizontal="right" vertical="center"/>
    </xf>
    <xf numFmtId="164" fontId="19" fillId="0" borderId="2" xfId="159" applyNumberFormat="1" applyFont="1" applyBorder="1" applyAlignment="1">
      <alignment horizontal="right" vertical="center"/>
    </xf>
    <xf numFmtId="164" fontId="19" fillId="0" borderId="3" xfId="159" applyNumberFormat="1" applyFont="1" applyBorder="1" applyAlignment="1">
      <alignment horizontal="right" vertical="center"/>
    </xf>
    <xf numFmtId="164" fontId="19" fillId="0" borderId="2" xfId="159" applyNumberFormat="1" applyFont="1" applyBorder="1" applyAlignment="1">
      <alignment horizontal="right" vertical="center" wrapText="1"/>
    </xf>
    <xf numFmtId="164" fontId="0" fillId="0" borderId="9" xfId="0" applyNumberFormat="1" applyFont="1" applyBorder="1" applyAlignment="1">
      <alignment horizontal="right" vertical="center"/>
    </xf>
    <xf numFmtId="164" fontId="19" fillId="0" borderId="8" xfId="161" applyNumberFormat="1" applyFont="1" applyFill="1" applyBorder="1" applyAlignment="1" applyProtection="1">
      <alignment vertical="center" wrapText="1"/>
    </xf>
    <xf numFmtId="164" fontId="19" fillId="0" borderId="9" xfId="161" applyNumberFormat="1" applyFont="1" applyFill="1" applyBorder="1" applyAlignment="1" applyProtection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164" fontId="15" fillId="0" borderId="9" xfId="161" applyNumberFormat="1" applyFont="1" applyFill="1" applyBorder="1" applyAlignment="1" applyProtection="1">
      <alignment horizontal="right" vertical="center"/>
    </xf>
    <xf numFmtId="164" fontId="15" fillId="0" borderId="21" xfId="161" applyNumberFormat="1" applyFont="1" applyFill="1" applyBorder="1" applyAlignment="1" applyProtection="1">
      <alignment horizontal="center" vertical="center" wrapText="1"/>
    </xf>
    <xf numFmtId="164" fontId="19" fillId="0" borderId="17" xfId="161" applyNumberFormat="1" applyFont="1" applyFill="1" applyBorder="1" applyAlignment="1" applyProtection="1">
      <alignment vertical="center" wrapText="1"/>
    </xf>
    <xf numFmtId="164" fontId="19" fillId="0" borderId="3" xfId="161" applyNumberFormat="1" applyFont="1" applyFill="1" applyBorder="1" applyAlignment="1" applyProtection="1">
      <alignment horizontal="right" vertical="center"/>
    </xf>
    <xf numFmtId="164" fontId="19" fillId="0" borderId="57" xfId="161" applyNumberFormat="1" applyFont="1" applyFill="1" applyBorder="1" applyAlignment="1" applyProtection="1">
      <alignment vertical="center" wrapText="1"/>
    </xf>
    <xf numFmtId="49" fontId="19" fillId="24" borderId="57" xfId="161" applyNumberFormat="1" applyFont="1" applyFill="1" applyBorder="1" applyAlignment="1" applyProtection="1">
      <alignment horizontal="left" vertical="center" wrapText="1" indent="2"/>
    </xf>
    <xf numFmtId="164" fontId="19" fillId="0" borderId="68" xfId="161" applyNumberFormat="1" applyFont="1" applyFill="1" applyBorder="1" applyAlignment="1" applyProtection="1">
      <alignment horizontal="right" vertical="center"/>
    </xf>
    <xf numFmtId="164" fontId="15" fillId="0" borderId="2" xfId="161" applyNumberFormat="1" applyFont="1" applyFill="1" applyBorder="1" applyAlignment="1" applyProtection="1">
      <alignment vertical="center" wrapText="1"/>
    </xf>
    <xf numFmtId="164" fontId="15" fillId="0" borderId="67" xfId="161" quotePrefix="1" applyNumberFormat="1" applyFont="1" applyFill="1" applyBorder="1" applyAlignment="1" applyProtection="1">
      <alignment horizontal="center" vertical="center" wrapText="1"/>
    </xf>
    <xf numFmtId="0" fontId="99" fillId="0" borderId="13" xfId="0" applyFont="1" applyFill="1" applyBorder="1" applyAlignment="1" applyProtection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99" fillId="0" borderId="14" xfId="0" applyFont="1" applyFill="1" applyBorder="1" applyAlignment="1" applyProtection="1">
      <alignment horizontal="center" vertical="center" wrapText="1"/>
    </xf>
    <xf numFmtId="164" fontId="99" fillId="0" borderId="14" xfId="0" applyNumberFormat="1" applyFont="1" applyFill="1" applyBorder="1" applyAlignment="1" applyProtection="1">
      <alignment horizontal="righ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99" fillId="0" borderId="7" xfId="0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99" fillId="0" borderId="8" xfId="0" applyFont="1" applyFill="1" applyBorder="1" applyAlignment="1" applyProtection="1">
      <alignment horizontal="center" vertical="center" wrapText="1"/>
    </xf>
    <xf numFmtId="164" fontId="99" fillId="0" borderId="8" xfId="0" applyNumberFormat="1" applyFont="1" applyFill="1" applyBorder="1" applyAlignment="1" applyProtection="1">
      <alignment horizontal="righ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164" fontId="71" fillId="0" borderId="8" xfId="0" applyNumberFormat="1" applyFont="1" applyFill="1" applyBorder="1" applyAlignment="1" applyProtection="1">
      <alignment horizontal="right" vertical="center" wrapText="1"/>
    </xf>
    <xf numFmtId="0" fontId="15" fillId="0" borderId="8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164" fontId="14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8" xfId="0" applyFont="1" applyFill="1" applyBorder="1" applyAlignment="1">
      <alignment vertical="center" wrapText="1"/>
    </xf>
    <xf numFmtId="0" fontId="72" fillId="0" borderId="9" xfId="0" applyFont="1" applyFill="1" applyBorder="1" applyAlignment="1">
      <alignment vertical="center" wrapText="1"/>
    </xf>
    <xf numFmtId="3" fontId="14" fillId="0" borderId="8" xfId="0" applyNumberFormat="1" applyFont="1" applyFill="1" applyBorder="1" applyAlignment="1">
      <alignment vertical="center" wrapText="1"/>
    </xf>
    <xf numFmtId="164" fontId="1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8" xfId="0" applyFont="1" applyBorder="1" applyAlignment="1">
      <alignment horizontal="left" vertical="center"/>
    </xf>
    <xf numFmtId="164" fontId="18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1" fillId="0" borderId="8" xfId="0" applyFont="1" applyFill="1" applyBorder="1" applyAlignment="1">
      <alignment vertical="center" wrapText="1"/>
    </xf>
    <xf numFmtId="0" fontId="101" fillId="0" borderId="9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9" xfId="0" applyNumberFormat="1" applyFont="1" applyFill="1" applyBorder="1" applyAlignment="1">
      <alignment vertical="center" wrapText="1"/>
    </xf>
    <xf numFmtId="0" fontId="0" fillId="0" borderId="8" xfId="1" applyFont="1" applyFill="1" applyBorder="1" applyAlignment="1" applyProtection="1">
      <alignment horizontal="left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4"/>
    </xf>
    <xf numFmtId="0" fontId="0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1"/>
    </xf>
    <xf numFmtId="0" fontId="99" fillId="0" borderId="10" xfId="0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164" fontId="99" fillId="0" borderId="11" xfId="0" applyNumberFormat="1" applyFont="1" applyFill="1" applyBorder="1" applyAlignment="1" applyProtection="1">
      <alignment horizontal="righ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9" fillId="0" borderId="4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99" fillId="0" borderId="5" xfId="0" applyFont="1" applyFill="1" applyBorder="1" applyAlignment="1" applyProtection="1">
      <alignment horizontal="center" vertical="center" wrapText="1"/>
    </xf>
    <xf numFmtId="164" fontId="71" fillId="0" borderId="5" xfId="0" applyNumberFormat="1" applyFont="1" applyFill="1" applyBorder="1" applyAlignment="1" applyProtection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0" fillId="0" borderId="1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00" fillId="0" borderId="2" xfId="0" applyFont="1" applyFill="1" applyBorder="1" applyAlignment="1" applyProtection="1">
      <alignment horizontal="center" vertical="center" wrapText="1"/>
    </xf>
    <xf numFmtId="164" fontId="71" fillId="0" borderId="2" xfId="0" applyNumberFormat="1" applyFont="1" applyFill="1" applyBorder="1" applyAlignment="1" applyProtection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9" fillId="0" borderId="11" xfId="0" applyFont="1" applyFill="1" applyBorder="1" applyAlignment="1" applyProtection="1">
      <alignment horizontal="center" vertical="center" wrapText="1"/>
    </xf>
    <xf numFmtId="164" fontId="71" fillId="0" borderId="11" xfId="0" applyNumberFormat="1" applyFont="1" applyFill="1" applyBorder="1" applyAlignment="1" applyProtection="1">
      <alignment horizontal="right" vertical="center" wrapText="1"/>
    </xf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164" fontId="1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5" xfId="0" applyFont="1" applyFill="1" applyBorder="1" applyAlignment="1">
      <alignment vertical="center" wrapText="1"/>
    </xf>
    <xf numFmtId="0" fontId="72" fillId="0" borderId="6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71" fillId="0" borderId="2" xfId="0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164" fontId="16" fillId="0" borderId="11" xfId="0" applyNumberFormat="1" applyFont="1" applyFill="1" applyBorder="1" applyAlignment="1" applyProtection="1">
      <alignment horizontal="right" vertical="center" wrapText="1"/>
    </xf>
    <xf numFmtId="164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11" xfId="0" applyNumberFormat="1" applyFont="1" applyFill="1" applyBorder="1" applyAlignment="1">
      <alignment vertical="center" wrapText="1"/>
    </xf>
    <xf numFmtId="164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91" fillId="0" borderId="2" xfId="0" applyFont="1" applyFill="1" applyBorder="1" applyAlignment="1">
      <alignment vertical="center" wrapText="1"/>
    </xf>
    <xf numFmtId="0" fontId="91" fillId="0" borderId="3" xfId="0" applyFont="1" applyFill="1" applyBorder="1" applyAlignment="1">
      <alignment vertical="center" wrapText="1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01" fillId="0" borderId="2" xfId="0" applyFont="1" applyFill="1" applyBorder="1" applyAlignment="1">
      <alignment vertical="center" wrapText="1"/>
    </xf>
    <xf numFmtId="0" fontId="101" fillId="0" borderId="3" xfId="0" applyFont="1" applyFill="1" applyBorder="1" applyAlignment="1">
      <alignment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1" xfId="1" applyFont="1" applyFill="1" applyBorder="1" applyAlignment="1" applyProtection="1">
      <alignment horizontal="left" vertical="center" wrapText="1" indent="6"/>
    </xf>
    <xf numFmtId="0" fontId="72" fillId="0" borderId="11" xfId="0" applyFont="1" applyFill="1" applyBorder="1" applyAlignment="1">
      <alignment vertical="center" wrapText="1"/>
    </xf>
    <xf numFmtId="0" fontId="72" fillId="0" borderId="12" xfId="0" applyFont="1" applyFill="1" applyBorder="1" applyAlignment="1">
      <alignment vertical="center" wrapText="1"/>
    </xf>
    <xf numFmtId="0" fontId="100" fillId="0" borderId="16" xfId="0" applyFont="1" applyFill="1" applyBorder="1" applyAlignment="1" applyProtection="1">
      <alignment horizontal="center" vertical="center" wrapText="1"/>
    </xf>
    <xf numFmtId="0" fontId="16" fillId="0" borderId="66" xfId="1" applyFont="1" applyFill="1" applyBorder="1" applyAlignment="1" applyProtection="1">
      <alignment horizontal="center" vertical="center" wrapText="1"/>
    </xf>
    <xf numFmtId="164" fontId="16" fillId="0" borderId="66" xfId="1" applyNumberFormat="1" applyFont="1" applyFill="1" applyBorder="1" applyAlignment="1" applyProtection="1">
      <alignment horizontal="right" vertical="center" wrapText="1"/>
    </xf>
    <xf numFmtId="0" fontId="14" fillId="0" borderId="14" xfId="1" applyFont="1" applyFill="1" applyBorder="1" applyAlignment="1" applyProtection="1">
      <alignment horizontal="left" vertical="center" wrapText="1" indent="1"/>
    </xf>
    <xf numFmtId="0" fontId="14" fillId="0" borderId="14" xfId="1" applyFont="1" applyFill="1" applyBorder="1" applyAlignment="1" applyProtection="1">
      <alignment horizontal="center" vertical="center" wrapText="1"/>
    </xf>
    <xf numFmtId="164" fontId="14" fillId="0" borderId="14" xfId="1" applyNumberFormat="1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left" vertical="center" wrapText="1" indent="1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16" fillId="0" borderId="67" xfId="1" applyFont="1" applyFill="1" applyBorder="1" applyAlignment="1" applyProtection="1">
      <alignment horizontal="center" vertical="center" wrapText="1"/>
    </xf>
    <xf numFmtId="0" fontId="16" fillId="0" borderId="57" xfId="1" applyFont="1" applyFill="1" applyBorder="1" applyAlignment="1" applyProtection="1">
      <alignment horizontal="center" vertical="center" wrapText="1"/>
    </xf>
    <xf numFmtId="164" fontId="16" fillId="0" borderId="57" xfId="1" applyNumberFormat="1" applyFont="1" applyFill="1" applyBorder="1" applyAlignment="1" applyProtection="1">
      <alignment vertical="center" wrapText="1"/>
    </xf>
    <xf numFmtId="164" fontId="16" fillId="0" borderId="22" xfId="0" applyNumberFormat="1" applyFont="1" applyBorder="1" applyAlignment="1">
      <alignment horizontal="right"/>
    </xf>
    <xf numFmtId="49" fontId="19" fillId="25" borderId="17" xfId="161" applyNumberFormat="1" applyFont="1" applyFill="1" applyBorder="1" applyAlignment="1" applyProtection="1">
      <alignment horizontal="left" vertical="center" wrapText="1" indent="2"/>
    </xf>
    <xf numFmtId="164" fontId="19" fillId="0" borderId="2" xfId="159" applyNumberFormat="1" applyFont="1" applyBorder="1" applyAlignment="1">
      <alignment vertical="center" wrapText="1"/>
    </xf>
    <xf numFmtId="164" fontId="15" fillId="0" borderId="2" xfId="159" applyNumberFormat="1" applyFont="1" applyBorder="1" applyAlignment="1">
      <alignment horizontal="right" vertical="center"/>
    </xf>
    <xf numFmtId="164" fontId="15" fillId="0" borderId="2" xfId="159" applyNumberFormat="1" applyFont="1" applyBorder="1" applyAlignment="1">
      <alignment vertical="center"/>
    </xf>
    <xf numFmtId="49" fontId="15" fillId="24" borderId="2" xfId="161" applyNumberFormat="1" applyFont="1" applyFill="1" applyBorder="1" applyAlignment="1" applyProtection="1">
      <alignment horizontal="left" vertical="center" wrapText="1" indent="2"/>
    </xf>
    <xf numFmtId="164" fontId="15" fillId="0" borderId="9" xfId="0" applyNumberFormat="1" applyFont="1" applyFill="1" applyBorder="1" applyAlignment="1">
      <alignment horizontal="right" vertical="center" wrapText="1"/>
    </xf>
    <xf numFmtId="164" fontId="19" fillId="0" borderId="9" xfId="0" applyNumberFormat="1" applyFont="1" applyFill="1" applyBorder="1" applyAlignment="1">
      <alignment horizontal="right" vertical="center" wrapText="1"/>
    </xf>
    <xf numFmtId="164" fontId="15" fillId="0" borderId="12" xfId="0" applyNumberFormat="1" applyFont="1" applyFill="1" applyBorder="1" applyAlignment="1">
      <alignment horizontal="right" vertical="center" wrapText="1"/>
    </xf>
    <xf numFmtId="3" fontId="72" fillId="0" borderId="8" xfId="0" applyNumberFormat="1" applyFont="1" applyFill="1" applyBorder="1" applyAlignment="1">
      <alignment vertical="center" wrapText="1"/>
    </xf>
    <xf numFmtId="3" fontId="72" fillId="0" borderId="11" xfId="0" applyNumberFormat="1" applyFont="1" applyFill="1" applyBorder="1" applyAlignment="1">
      <alignment vertical="center" wrapText="1"/>
    </xf>
    <xf numFmtId="3" fontId="72" fillId="0" borderId="14" xfId="0" applyNumberFormat="1" applyFont="1" applyFill="1" applyBorder="1" applyAlignment="1">
      <alignment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6" fillId="0" borderId="11" xfId="1" applyFill="1" applyBorder="1" applyAlignment="1" applyProtection="1"/>
    <xf numFmtId="0" fontId="6" fillId="0" borderId="12" xfId="1" applyFill="1" applyBorder="1" applyAlignment="1" applyProtection="1"/>
    <xf numFmtId="0" fontId="12" fillId="0" borderId="67" xfId="1" applyFont="1" applyFill="1" applyBorder="1" applyAlignment="1" applyProtection="1">
      <alignment horizontal="left" vertical="center" wrapText="1" indent="1"/>
    </xf>
    <xf numFmtId="0" fontId="19" fillId="0" borderId="57" xfId="0" applyFont="1" applyBorder="1" applyAlignment="1" applyProtection="1">
      <alignment horizontal="left" vertical="center" wrapText="1"/>
    </xf>
    <xf numFmtId="0" fontId="19" fillId="0" borderId="57" xfId="0" applyFont="1" applyBorder="1" applyAlignment="1" applyProtection="1">
      <alignment horizontal="left" vertical="center" wrapText="1" indent="1"/>
    </xf>
    <xf numFmtId="164" fontId="0" fillId="0" borderId="13" xfId="0" applyNumberFormat="1" applyFont="1" applyFill="1" applyBorder="1" applyAlignment="1" applyProtection="1">
      <alignment horizontal="left" vertical="center" wrapText="1" indent="1"/>
    </xf>
    <xf numFmtId="164" fontId="115" fillId="0" borderId="14" xfId="0" applyNumberFormat="1" applyFont="1" applyFill="1" applyBorder="1" applyAlignment="1" applyProtection="1">
      <alignment horizontal="left" vertical="center" wrapText="1"/>
    </xf>
    <xf numFmtId="164" fontId="115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7" xfId="0" applyNumberFormat="1" applyFont="1" applyFill="1" applyBorder="1" applyAlignment="1" applyProtection="1">
      <alignment horizontal="left" vertical="center" wrapText="1" indent="1"/>
    </xf>
    <xf numFmtId="164" fontId="115" fillId="0" borderId="8" xfId="0" applyNumberFormat="1" applyFont="1" applyFill="1" applyBorder="1" applyAlignment="1" applyProtection="1">
      <alignment horizontal="left" vertical="center" wrapText="1"/>
    </xf>
    <xf numFmtId="164" fontId="11" fillId="0" borderId="8" xfId="0" applyNumberFormat="1" applyFont="1" applyFill="1" applyBorder="1" applyAlignment="1" applyProtection="1">
      <alignment vertical="center" wrapText="1"/>
      <protection locked="0"/>
    </xf>
    <xf numFmtId="164" fontId="115" fillId="0" borderId="8" xfId="0" applyNumberFormat="1" applyFont="1" applyFill="1" applyBorder="1" applyAlignment="1" applyProtection="1">
      <alignment vertical="center" wrapText="1"/>
      <protection locked="0"/>
    </xf>
    <xf numFmtId="164" fontId="93" fillId="0" borderId="8" xfId="0" applyNumberFormat="1" applyFont="1" applyFill="1" applyBorder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94" fillId="0" borderId="8" xfId="1" applyFont="1" applyFill="1" applyBorder="1" applyAlignment="1" applyProtection="1">
      <alignment horizontal="left" vertical="center" wrapText="1" indent="3"/>
    </xf>
    <xf numFmtId="49" fontId="0" fillId="0" borderId="7" xfId="0" applyNumberFormat="1" applyFont="1" applyFill="1" applyBorder="1" applyAlignment="1" applyProtection="1">
      <alignment horizontal="left" vertical="top" wrapText="1" indent="1"/>
    </xf>
    <xf numFmtId="49" fontId="0" fillId="0" borderId="7" xfId="0" applyNumberFormat="1" applyFont="1" applyFill="1" applyBorder="1" applyAlignment="1" applyProtection="1">
      <alignment horizontal="left" vertical="top" indent="1"/>
    </xf>
    <xf numFmtId="164" fontId="0" fillId="0" borderId="10" xfId="0" applyNumberFormat="1" applyFont="1" applyFill="1" applyBorder="1" applyAlignment="1" applyProtection="1">
      <alignment horizontal="left" vertical="center" wrapText="1" indent="1"/>
    </xf>
    <xf numFmtId="164" fontId="115" fillId="0" borderId="11" xfId="0" applyNumberFormat="1" applyFont="1" applyFill="1" applyBorder="1" applyAlignment="1" applyProtection="1">
      <alignment horizontal="left" vertical="center" wrapText="1" indent="1"/>
    </xf>
    <xf numFmtId="164" fontId="115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4" xfId="0" applyNumberFormat="1" applyFont="1" applyFill="1" applyBorder="1" applyAlignment="1" applyProtection="1">
      <alignment horizontal="left" vertical="center" wrapText="1" indent="1"/>
    </xf>
    <xf numFmtId="0" fontId="115" fillId="0" borderId="5" xfId="1" applyFont="1" applyFill="1" applyBorder="1" applyAlignment="1" applyProtection="1">
      <alignment horizontal="left" vertical="center" wrapText="1"/>
    </xf>
    <xf numFmtId="164" fontId="11" fillId="0" borderId="5" xfId="0" applyNumberFormat="1" applyFont="1" applyFill="1" applyBorder="1" applyAlignment="1" applyProtection="1">
      <alignment vertical="center" wrapText="1"/>
    </xf>
    <xf numFmtId="164" fontId="115" fillId="0" borderId="5" xfId="0" applyNumberFormat="1" applyFont="1" applyFill="1" applyBorder="1" applyAlignment="1" applyProtection="1">
      <alignment vertical="center" wrapText="1"/>
      <protection locked="0"/>
    </xf>
    <xf numFmtId="164" fontId="16" fillId="0" borderId="1" xfId="0" applyNumberFormat="1" applyFont="1" applyFill="1" applyBorder="1" applyAlignment="1" applyProtection="1">
      <alignment horizontal="left" vertical="center" wrapText="1" indent="1"/>
    </xf>
    <xf numFmtId="164" fontId="27" fillId="0" borderId="2" xfId="0" applyNumberFormat="1" applyFont="1" applyFill="1" applyBorder="1" applyAlignment="1" applyProtection="1">
      <alignment horizontal="left" vertical="center" wrapText="1"/>
    </xf>
    <xf numFmtId="164" fontId="92" fillId="0" borderId="2" xfId="0" applyNumberFormat="1" applyFont="1" applyFill="1" applyBorder="1" applyAlignment="1" applyProtection="1">
      <alignment vertical="center" wrapText="1"/>
    </xf>
    <xf numFmtId="164" fontId="92" fillId="0" borderId="2" xfId="0" applyNumberFormat="1" applyFont="1" applyFill="1" applyBorder="1" applyAlignment="1" applyProtection="1">
      <alignment horizontal="left" vertical="center" wrapText="1"/>
    </xf>
    <xf numFmtId="164" fontId="0" fillId="0" borderId="3" xfId="0" applyNumberFormat="1" applyFill="1" applyBorder="1" applyAlignment="1" applyProtection="1">
      <alignment vertical="center" wrapText="1"/>
    </xf>
    <xf numFmtId="0" fontId="115" fillId="0" borderId="11" xfId="1" applyFont="1" applyFill="1" applyBorder="1" applyAlignment="1" applyProtection="1">
      <alignment horizontal="left" vertical="center" wrapText="1"/>
    </xf>
    <xf numFmtId="164" fontId="16" fillId="0" borderId="1" xfId="0" applyNumberFormat="1" applyFont="1" applyFill="1" applyBorder="1" applyAlignment="1" applyProtection="1">
      <alignment horizontal="center" vertical="center" wrapText="1"/>
    </xf>
    <xf numFmtId="164" fontId="92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2" xfId="0" applyNumberFormat="1" applyFill="1" applyBorder="1" applyAlignment="1" applyProtection="1">
      <alignment vertical="center" wrapText="1"/>
    </xf>
    <xf numFmtId="164" fontId="115" fillId="0" borderId="9" xfId="0" applyNumberFormat="1" applyFont="1" applyFill="1" applyBorder="1" applyAlignment="1" applyProtection="1">
      <alignment vertical="center" wrapText="1"/>
    </xf>
    <xf numFmtId="164" fontId="115" fillId="0" borderId="12" xfId="0" applyNumberFormat="1" applyFont="1" applyFill="1" applyBorder="1" applyAlignment="1" applyProtection="1">
      <alignment vertical="center" wrapText="1"/>
    </xf>
    <xf numFmtId="164" fontId="115" fillId="0" borderId="3" xfId="0" applyNumberFormat="1" applyFont="1" applyFill="1" applyBorder="1" applyAlignment="1" applyProtection="1">
      <alignment vertical="center" wrapText="1"/>
    </xf>
    <xf numFmtId="164" fontId="115" fillId="0" borderId="6" xfId="0" applyNumberFormat="1" applyFont="1" applyFill="1" applyBorder="1" applyAlignment="1" applyProtection="1">
      <alignment vertical="center" wrapText="1"/>
    </xf>
    <xf numFmtId="164" fontId="115" fillId="0" borderId="2" xfId="0" applyNumberFormat="1" applyFont="1" applyFill="1" applyBorder="1" applyAlignment="1" applyProtection="1">
      <alignment vertical="center" wrapText="1"/>
    </xf>
    <xf numFmtId="164" fontId="11" fillId="0" borderId="8" xfId="0" applyNumberFormat="1" applyFont="1" applyFill="1" applyBorder="1" applyAlignment="1" applyProtection="1">
      <alignment wrapText="1"/>
    </xf>
    <xf numFmtId="164" fontId="11" fillId="0" borderId="11" xfId="0" applyNumberFormat="1" applyFont="1" applyFill="1" applyBorder="1" applyAlignment="1" applyProtection="1">
      <alignment wrapText="1"/>
    </xf>
    <xf numFmtId="164" fontId="11" fillId="0" borderId="5" xfId="0" applyNumberFormat="1" applyFont="1" applyFill="1" applyBorder="1" applyAlignment="1" applyProtection="1">
      <alignment wrapText="1"/>
    </xf>
    <xf numFmtId="164" fontId="12" fillId="0" borderId="24" xfId="0" applyNumberFormat="1" applyFont="1" applyFill="1" applyBorder="1" applyAlignment="1" applyProtection="1">
      <alignment horizontal="center" vertical="center" wrapText="1"/>
    </xf>
    <xf numFmtId="164" fontId="0" fillId="0" borderId="13" xfId="0" applyNumberFormat="1" applyFont="1" applyFill="1" applyBorder="1" applyAlignment="1" applyProtection="1">
      <alignment horizontal="center" vertical="center" wrapText="1"/>
    </xf>
    <xf numFmtId="164" fontId="115" fillId="0" borderId="14" xfId="0" applyNumberFormat="1" applyFont="1" applyFill="1" applyBorder="1" applyAlignment="1" applyProtection="1">
      <alignment wrapText="1"/>
    </xf>
    <xf numFmtId="164" fontId="0" fillId="0" borderId="7" xfId="0" applyNumberFormat="1" applyFont="1" applyFill="1" applyBorder="1" applyAlignment="1" applyProtection="1">
      <alignment horizontal="center" vertical="center" wrapText="1"/>
    </xf>
    <xf numFmtId="164" fontId="115" fillId="0" borderId="8" xfId="0" applyNumberFormat="1" applyFont="1" applyFill="1" applyBorder="1" applyAlignment="1" applyProtection="1">
      <alignment wrapText="1"/>
    </xf>
    <xf numFmtId="164" fontId="11" fillId="0" borderId="8" xfId="0" applyNumberFormat="1" applyFont="1" applyFill="1" applyBorder="1" applyAlignment="1" applyProtection="1">
      <alignment horizontal="left" vertical="center" wrapText="1"/>
    </xf>
    <xf numFmtId="164" fontId="115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7" xfId="0" applyNumberFormat="1" applyFont="1" applyFill="1" applyBorder="1" applyAlignment="1" applyProtection="1">
      <alignment horizontal="left" vertical="center" wrapText="1" indent="1"/>
    </xf>
    <xf numFmtId="0" fontId="11" fillId="0" borderId="8" xfId="1" applyFont="1" applyFill="1" applyBorder="1" applyAlignment="1" applyProtection="1">
      <alignment horizontal="left" vertical="center" wrapText="1" indent="2"/>
    </xf>
    <xf numFmtId="164" fontId="0" fillId="0" borderId="10" xfId="0" applyNumberFormat="1" applyFont="1" applyFill="1" applyBorder="1" applyAlignment="1" applyProtection="1">
      <alignment horizontal="center" vertical="center" wrapText="1"/>
    </xf>
    <xf numFmtId="164" fontId="115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115" fillId="0" borderId="11" xfId="0" applyNumberFormat="1" applyFont="1" applyFill="1" applyBorder="1" applyAlignment="1" applyProtection="1">
      <alignment wrapText="1"/>
    </xf>
    <xf numFmtId="164" fontId="9" fillId="0" borderId="5" xfId="0" applyNumberFormat="1" applyFont="1" applyFill="1" applyBorder="1" applyAlignment="1" applyProtection="1">
      <alignment horizontal="right" vertical="center" wrapText="1"/>
    </xf>
    <xf numFmtId="164" fontId="1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15" fillId="0" borderId="5" xfId="0" applyNumberFormat="1" applyFont="1" applyFill="1" applyBorder="1" applyAlignment="1" applyProtection="1">
      <alignment wrapText="1"/>
    </xf>
    <xf numFmtId="49" fontId="0" fillId="0" borderId="10" xfId="0" applyNumberFormat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2"/>
    </xf>
    <xf numFmtId="164" fontId="115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92" fillId="0" borderId="2" xfId="0" applyNumberFormat="1" applyFont="1" applyFill="1" applyBorder="1" applyAlignment="1" applyProtection="1">
      <alignment horizontal="right" vertical="center" wrapText="1"/>
    </xf>
    <xf numFmtId="164" fontId="115" fillId="0" borderId="2" xfId="0" applyNumberFormat="1" applyFont="1" applyFill="1" applyBorder="1" applyAlignment="1" applyProtection="1">
      <alignment wrapText="1"/>
    </xf>
    <xf numFmtId="164" fontId="92" fillId="0" borderId="3" xfId="0" applyNumberFormat="1" applyFont="1" applyFill="1" applyBorder="1" applyAlignment="1" applyProtection="1">
      <alignment horizontal="right" vertical="center" wrapText="1" indent="1"/>
    </xf>
    <xf numFmtId="164" fontId="115" fillId="0" borderId="91" xfId="0" applyNumberFormat="1" applyFont="1" applyFill="1" applyBorder="1" applyAlignment="1" applyProtection="1">
      <alignment horizontal="left" vertical="center" wrapText="1"/>
    </xf>
    <xf numFmtId="164" fontId="115" fillId="0" borderId="49" xfId="0" applyNumberFormat="1" applyFont="1" applyFill="1" applyBorder="1" applyAlignment="1" applyProtection="1">
      <alignment horizontal="left" vertical="center" wrapText="1"/>
    </xf>
    <xf numFmtId="0" fontId="11" fillId="0" borderId="49" xfId="1" applyFont="1" applyFill="1" applyBorder="1" applyAlignment="1" applyProtection="1">
      <alignment horizontal="left" vertical="center" wrapText="1" indent="4"/>
    </xf>
    <xf numFmtId="0" fontId="11" fillId="0" borderId="92" xfId="1" applyFont="1" applyFill="1" applyBorder="1" applyAlignment="1" applyProtection="1">
      <alignment horizontal="left" vertical="center" wrapText="1" indent="8"/>
    </xf>
    <xf numFmtId="164" fontId="92" fillId="0" borderId="88" xfId="0" applyNumberFormat="1" applyFont="1" applyFill="1" applyBorder="1" applyAlignment="1" applyProtection="1">
      <alignment horizontal="left" vertical="center" wrapText="1"/>
    </xf>
    <xf numFmtId="164" fontId="115" fillId="0" borderId="9" xfId="0" applyNumberFormat="1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vertical="center" wrapText="1"/>
      <protection locked="0"/>
    </xf>
    <xf numFmtId="164" fontId="115" fillId="0" borderId="12" xfId="0" applyNumberFormat="1" applyFont="1" applyFill="1" applyBorder="1" applyAlignment="1" applyProtection="1">
      <alignment vertical="center" wrapText="1"/>
      <protection locked="0"/>
    </xf>
    <xf numFmtId="164" fontId="9" fillId="0" borderId="6" xfId="0" applyNumberFormat="1" applyFont="1" applyFill="1" applyBorder="1" applyAlignment="1" applyProtection="1">
      <alignment horizontal="right" vertical="center" wrapText="1"/>
    </xf>
    <xf numFmtId="164" fontId="115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115" fillId="0" borderId="13" xfId="0" applyNumberFormat="1" applyFont="1" applyFill="1" applyBorder="1" applyAlignment="1" applyProtection="1">
      <alignment horizontal="left" vertical="center" wrapText="1"/>
    </xf>
    <xf numFmtId="164" fontId="115" fillId="0" borderId="7" xfId="0" applyNumberFormat="1" applyFont="1" applyFill="1" applyBorder="1" applyAlignment="1" applyProtection="1">
      <alignment horizontal="left" vertical="center" wrapText="1"/>
    </xf>
    <xf numFmtId="0" fontId="11" fillId="0" borderId="7" xfId="1" applyFont="1" applyFill="1" applyBorder="1" applyAlignment="1" applyProtection="1">
      <alignment horizontal="left" vertical="center" wrapText="1" indent="4"/>
    </xf>
    <xf numFmtId="0" fontId="11" fillId="0" borderId="7" xfId="1" applyFont="1" applyFill="1" applyBorder="1" applyAlignment="1" applyProtection="1">
      <alignment horizontal="left" vertical="center" wrapText="1" indent="8"/>
    </xf>
    <xf numFmtId="0" fontId="11" fillId="0" borderId="10" xfId="1" applyFont="1" applyFill="1" applyBorder="1" applyAlignment="1" applyProtection="1">
      <alignment horizontal="left" vertical="center" wrapText="1" indent="8"/>
    </xf>
    <xf numFmtId="164" fontId="92" fillId="0" borderId="1" xfId="0" applyNumberFormat="1" applyFont="1" applyFill="1" applyBorder="1" applyAlignment="1" applyProtection="1">
      <alignment horizontal="left" vertical="center" wrapText="1"/>
    </xf>
    <xf numFmtId="164" fontId="115" fillId="0" borderId="4" xfId="0" applyNumberFormat="1" applyFont="1" applyFill="1" applyBorder="1" applyAlignment="1" applyProtection="1">
      <alignment horizontal="left" vertical="center" wrapText="1"/>
    </xf>
    <xf numFmtId="164" fontId="115" fillId="0" borderId="10" xfId="0" applyNumberFormat="1" applyFont="1" applyFill="1" applyBorder="1" applyAlignment="1" applyProtection="1">
      <alignment horizontal="left" vertical="center" wrapText="1"/>
    </xf>
    <xf numFmtId="164" fontId="16" fillId="0" borderId="0" xfId="0" applyNumberFormat="1" applyFont="1" applyFill="1" applyBorder="1" applyAlignment="1" applyProtection="1">
      <alignment horizontal="center" vertical="center" wrapText="1"/>
    </xf>
    <xf numFmtId="164" fontId="16" fillId="0" borderId="62" xfId="0" applyNumberFormat="1" applyFont="1" applyFill="1" applyBorder="1" applyAlignment="1" applyProtection="1">
      <alignment horizontal="center" vertical="center" wrapText="1"/>
    </xf>
    <xf numFmtId="164" fontId="93" fillId="0" borderId="49" xfId="0" applyNumberFormat="1" applyFont="1" applyFill="1" applyBorder="1" applyAlignment="1" applyProtection="1">
      <alignment horizontal="left" vertical="center" wrapText="1"/>
    </xf>
    <xf numFmtId="164" fontId="115" fillId="0" borderId="93" xfId="0" applyNumberFormat="1" applyFont="1" applyFill="1" applyBorder="1" applyAlignment="1" applyProtection="1">
      <alignment vertical="center" wrapText="1"/>
    </xf>
    <xf numFmtId="164" fontId="115" fillId="0" borderId="49" xfId="0" applyNumberFormat="1" applyFont="1" applyFill="1" applyBorder="1" applyAlignment="1" applyProtection="1">
      <alignment vertical="center" wrapText="1"/>
    </xf>
    <xf numFmtId="164" fontId="115" fillId="0" borderId="92" xfId="0" applyNumberFormat="1" applyFont="1" applyFill="1" applyBorder="1" applyAlignment="1" applyProtection="1">
      <alignment horizontal="left" vertical="center" wrapText="1" indent="1"/>
    </xf>
    <xf numFmtId="164" fontId="27" fillId="0" borderId="88" xfId="0" applyNumberFormat="1" applyFont="1" applyFill="1" applyBorder="1" applyAlignment="1" applyProtection="1">
      <alignment horizontal="left" vertical="center" wrapText="1"/>
    </xf>
    <xf numFmtId="164" fontId="16" fillId="0" borderId="56" xfId="0" applyNumberFormat="1" applyFont="1" applyFill="1" applyBorder="1" applyAlignment="1" applyProtection="1">
      <alignment horizontal="center" vertical="center" wrapText="1"/>
    </xf>
    <xf numFmtId="164" fontId="11" fillId="0" borderId="6" xfId="0" applyNumberFormat="1" applyFont="1" applyFill="1" applyBorder="1" applyAlignment="1" applyProtection="1">
      <alignment vertical="center" wrapText="1"/>
    </xf>
    <xf numFmtId="3" fontId="15" fillId="0" borderId="14" xfId="51" applyNumberFormat="1" applyFont="1" applyFill="1" applyBorder="1" applyAlignment="1">
      <alignment vertical="center"/>
    </xf>
    <xf numFmtId="3" fontId="56" fillId="0" borderId="8" xfId="51" applyNumberFormat="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5" fillId="0" borderId="8" xfId="51" applyNumberFormat="1" applyFont="1" applyFill="1" applyBorder="1" applyAlignment="1">
      <alignment vertical="center"/>
    </xf>
    <xf numFmtId="3" fontId="55" fillId="0" borderId="8" xfId="51" applyNumberFormat="1" applyFont="1" applyFill="1" applyBorder="1" applyAlignment="1">
      <alignment vertical="center"/>
    </xf>
    <xf numFmtId="3" fontId="15" fillId="0" borderId="11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19" fillId="0" borderId="2" xfId="51" applyNumberFormat="1" applyFont="1" applyFill="1" applyBorder="1" applyAlignment="1">
      <alignment vertical="center"/>
    </xf>
    <xf numFmtId="3" fontId="55" fillId="0" borderId="11" xfId="51" applyNumberFormat="1" applyFont="1" applyFill="1" applyBorder="1" applyAlignment="1">
      <alignment vertical="center"/>
    </xf>
    <xf numFmtId="3" fontId="15" fillId="0" borderId="5" xfId="51" applyNumberFormat="1" applyFont="1" applyBorder="1" applyAlignment="1">
      <alignment vertical="center"/>
    </xf>
    <xf numFmtId="2" fontId="15" fillId="0" borderId="13" xfId="51" applyNumberFormat="1" applyFont="1" applyFill="1" applyBorder="1" applyAlignment="1">
      <alignment horizontal="center" vertical="center"/>
    </xf>
    <xf numFmtId="2" fontId="15" fillId="0" borderId="14" xfId="51" applyNumberFormat="1" applyFont="1" applyFill="1" applyBorder="1" applyAlignment="1">
      <alignment vertical="center" wrapText="1"/>
    </xf>
    <xf numFmtId="2" fontId="116" fillId="0" borderId="14" xfId="51" applyNumberFormat="1" applyFont="1" applyFill="1" applyBorder="1" applyAlignment="1">
      <alignment horizontal="center" vertical="center" wrapText="1"/>
    </xf>
    <xf numFmtId="2" fontId="15" fillId="0" borderId="7" xfId="51" applyNumberFormat="1" applyFont="1" applyFill="1" applyBorder="1" applyAlignment="1">
      <alignment horizontal="center" vertical="center" wrapText="1"/>
    </xf>
    <xf numFmtId="2" fontId="15" fillId="0" borderId="8" xfId="51" applyNumberFormat="1" applyFont="1" applyFill="1" applyBorder="1" applyAlignment="1">
      <alignment vertical="center" wrapText="1"/>
    </xf>
    <xf numFmtId="2" fontId="15" fillId="0" borderId="8" xfId="51" applyNumberFormat="1" applyFont="1" applyFill="1" applyBorder="1" applyAlignment="1">
      <alignment horizontal="center" vertical="center"/>
    </xf>
    <xf numFmtId="2" fontId="17" fillId="0" borderId="7" xfId="51" applyNumberFormat="1" applyFont="1" applyFill="1" applyBorder="1" applyAlignment="1">
      <alignment horizontal="center" vertical="center"/>
    </xf>
    <xf numFmtId="2" fontId="17" fillId="0" borderId="8" xfId="51" applyNumberFormat="1" applyFont="1" applyFill="1" applyBorder="1" applyAlignment="1">
      <alignment vertical="center" wrapText="1"/>
    </xf>
    <xf numFmtId="2" fontId="17" fillId="0" borderId="8" xfId="51" applyNumberFormat="1" applyFont="1" applyFill="1" applyBorder="1" applyAlignment="1">
      <alignment horizontal="center" vertical="center"/>
    </xf>
    <xf numFmtId="2" fontId="17" fillId="0" borderId="8" xfId="51" applyNumberFormat="1" applyFont="1" applyFill="1" applyBorder="1" applyAlignment="1">
      <alignment vertical="center"/>
    </xf>
    <xf numFmtId="2" fontId="15" fillId="0" borderId="7" xfId="51" applyNumberFormat="1" applyFont="1" applyFill="1" applyBorder="1" applyAlignment="1">
      <alignment horizontal="center" vertical="center"/>
    </xf>
    <xf numFmtId="2" fontId="15" fillId="0" borderId="8" xfId="51" applyNumberFormat="1" applyFont="1" applyFill="1" applyBorder="1" applyAlignment="1">
      <alignment horizontal="center" vertical="center" wrapText="1"/>
    </xf>
    <xf numFmtId="2" fontId="15" fillId="0" borderId="10" xfId="51" applyNumberFormat="1" applyFont="1" applyFill="1" applyBorder="1" applyAlignment="1">
      <alignment horizontal="center" vertical="center"/>
    </xf>
    <xf numFmtId="2" fontId="15" fillId="0" borderId="11" xfId="51" applyNumberFormat="1" applyFont="1" applyFill="1" applyBorder="1" applyAlignment="1">
      <alignment vertical="center" wrapText="1"/>
    </xf>
    <xf numFmtId="2" fontId="15" fillId="0" borderId="11" xfId="51" applyNumberFormat="1" applyFont="1" applyFill="1" applyBorder="1" applyAlignment="1">
      <alignment horizontal="center" vertical="center" wrapText="1"/>
    </xf>
    <xf numFmtId="2" fontId="15" fillId="0" borderId="4" xfId="51" applyNumberFormat="1" applyFont="1" applyFill="1" applyBorder="1" applyAlignment="1">
      <alignment horizontal="center" vertical="center"/>
    </xf>
    <xf numFmtId="2" fontId="15" fillId="0" borderId="5" xfId="51" applyNumberFormat="1" applyFont="1" applyFill="1" applyBorder="1" applyAlignment="1">
      <alignment vertical="center" wrapText="1"/>
    </xf>
    <xf numFmtId="2" fontId="15" fillId="0" borderId="5" xfId="51" applyNumberFormat="1" applyFont="1" applyFill="1" applyBorder="1" applyAlignment="1">
      <alignment horizontal="center" vertical="center" wrapText="1"/>
    </xf>
    <xf numFmtId="2" fontId="19" fillId="0" borderId="1" xfId="51" applyNumberFormat="1" applyFont="1" applyFill="1" applyBorder="1" applyAlignment="1">
      <alignment horizontal="center" vertical="center"/>
    </xf>
    <xf numFmtId="2" fontId="19" fillId="0" borderId="2" xfId="51" applyNumberFormat="1" applyFont="1" applyFill="1" applyBorder="1" applyAlignment="1">
      <alignment vertical="center" wrapText="1"/>
    </xf>
    <xf numFmtId="2" fontId="19" fillId="0" borderId="2" xfId="51" applyNumberFormat="1" applyFont="1" applyFill="1" applyBorder="1" applyAlignment="1">
      <alignment horizontal="center" vertical="center"/>
    </xf>
    <xf numFmtId="2" fontId="19" fillId="0" borderId="2" xfId="51" applyNumberFormat="1" applyFont="1" applyFill="1" applyBorder="1" applyAlignment="1">
      <alignment vertical="center"/>
    </xf>
    <xf numFmtId="3" fontId="15" fillId="0" borderId="14" xfId="51" applyNumberFormat="1" applyFont="1" applyBorder="1" applyAlignment="1">
      <alignment vertical="center"/>
    </xf>
    <xf numFmtId="3" fontId="15" fillId="0" borderId="8" xfId="51" applyNumberFormat="1" applyFont="1" applyBorder="1" applyAlignment="1">
      <alignment vertical="center"/>
    </xf>
    <xf numFmtId="3" fontId="15" fillId="0" borderId="11" xfId="51" applyNumberFormat="1" applyFont="1" applyBorder="1" applyAlignment="1">
      <alignment vertical="center"/>
    </xf>
    <xf numFmtId="3" fontId="15" fillId="0" borderId="2" xfId="51" applyNumberFormat="1" applyFont="1" applyBorder="1" applyAlignment="1">
      <alignment vertical="center"/>
    </xf>
    <xf numFmtId="3" fontId="19" fillId="0" borderId="3" xfId="51" applyNumberFormat="1" applyFont="1" applyBorder="1" applyAlignment="1">
      <alignment vertical="center"/>
    </xf>
    <xf numFmtId="2" fontId="15" fillId="0" borderId="5" xfId="51" applyNumberFormat="1" applyFont="1" applyFill="1" applyBorder="1" applyAlignment="1">
      <alignment horizontal="center" vertical="center"/>
    </xf>
    <xf numFmtId="3" fontId="15" fillId="0" borderId="2" xfId="51" applyNumberFormat="1" applyFont="1" applyFill="1" applyBorder="1" applyAlignment="1">
      <alignment vertical="center"/>
    </xf>
    <xf numFmtId="2" fontId="116" fillId="0" borderId="11" xfId="51" applyNumberFormat="1" applyFont="1" applyFill="1" applyBorder="1" applyAlignment="1">
      <alignment vertical="center" wrapText="1"/>
    </xf>
    <xf numFmtId="2" fontId="15" fillId="0" borderId="11" xfId="51" applyNumberFormat="1" applyFont="1" applyFill="1" applyBorder="1" applyAlignment="1">
      <alignment horizontal="center" vertical="center"/>
    </xf>
    <xf numFmtId="2" fontId="117" fillId="0" borderId="2" xfId="51" applyNumberFormat="1" applyFont="1" applyFill="1" applyBorder="1" applyAlignment="1">
      <alignment vertical="center" wrapText="1"/>
    </xf>
    <xf numFmtId="3" fontId="15" fillId="0" borderId="3" xfId="51" applyNumberFormat="1" applyFont="1" applyBorder="1" applyAlignment="1">
      <alignment vertical="center"/>
    </xf>
    <xf numFmtId="2" fontId="15" fillId="0" borderId="1" xfId="51" applyNumberFormat="1" applyFont="1" applyFill="1" applyBorder="1" applyAlignment="1">
      <alignment horizontal="center" vertical="center" wrapText="1"/>
    </xf>
    <xf numFmtId="2" fontId="15" fillId="0" borderId="2" xfId="51" applyNumberFormat="1" applyFont="1" applyFill="1" applyBorder="1" applyAlignment="1">
      <alignment vertical="center" wrapText="1"/>
    </xf>
    <xf numFmtId="3" fontId="57" fillId="0" borderId="2" xfId="51" applyNumberFormat="1" applyFont="1" applyFill="1" applyBorder="1" applyAlignment="1">
      <alignment vertical="center"/>
    </xf>
    <xf numFmtId="2" fontId="118" fillId="0" borderId="2" xfId="51" applyNumberFormat="1" applyFont="1" applyFill="1" applyBorder="1" applyAlignment="1">
      <alignment vertical="center" wrapText="1"/>
    </xf>
    <xf numFmtId="2" fontId="19" fillId="24" borderId="2" xfId="51" applyNumberFormat="1" applyFont="1" applyFill="1" applyBorder="1" applyAlignment="1">
      <alignment horizontal="center" vertical="center"/>
    </xf>
    <xf numFmtId="3" fontId="19" fillId="24" borderId="2" xfId="51" applyNumberFormat="1" applyFont="1" applyFill="1" applyBorder="1" applyAlignment="1">
      <alignment vertical="center"/>
    </xf>
    <xf numFmtId="0" fontId="19" fillId="0" borderId="0" xfId="51" applyFont="1" applyBorder="1" applyAlignment="1">
      <alignment horizontal="center" vertical="center"/>
    </xf>
    <xf numFmtId="0" fontId="19" fillId="0" borderId="94" xfId="51" applyFont="1" applyBorder="1" applyAlignment="1">
      <alignment horizontal="center" vertical="center" wrapText="1"/>
    </xf>
    <xf numFmtId="3" fontId="15" fillId="0" borderId="15" xfId="51" applyNumberFormat="1" applyFont="1" applyBorder="1" applyAlignment="1">
      <alignment vertical="center"/>
    </xf>
    <xf numFmtId="3" fontId="15" fillId="0" borderId="9" xfId="51" applyNumberFormat="1" applyFont="1" applyBorder="1" applyAlignment="1">
      <alignment vertical="center"/>
    </xf>
    <xf numFmtId="3" fontId="15" fillId="0" borderId="12" xfId="51" applyNumberFormat="1" applyFont="1" applyBorder="1" applyAlignment="1">
      <alignment vertical="center"/>
    </xf>
    <xf numFmtId="3" fontId="15" fillId="0" borderId="6" xfId="51" applyNumberFormat="1" applyFont="1" applyBorder="1" applyAlignment="1">
      <alignment vertical="center"/>
    </xf>
    <xf numFmtId="1" fontId="15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164" fontId="19" fillId="0" borderId="19" xfId="0" applyNumberFormat="1" applyFont="1" applyFill="1" applyBorder="1" applyAlignment="1">
      <alignment horizontal="center" vertical="center" wrapText="1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62" xfId="0" applyNumberFormat="1" applyFont="1" applyFill="1" applyBorder="1" applyAlignment="1">
      <alignment vertical="center" wrapText="1"/>
    </xf>
    <xf numFmtId="164" fontId="19" fillId="0" borderId="8" xfId="67" applyNumberFormat="1" applyFont="1" applyBorder="1" applyAlignment="1">
      <alignment vertical="center"/>
    </xf>
    <xf numFmtId="9" fontId="19" fillId="0" borderId="8" xfId="67" applyNumberFormat="1" applyFont="1" applyBorder="1" applyAlignment="1">
      <alignment vertical="center"/>
    </xf>
    <xf numFmtId="164" fontId="19" fillId="0" borderId="9" xfId="67" applyNumberFormat="1" applyFont="1" applyBorder="1" applyAlignment="1">
      <alignment vertical="center"/>
    </xf>
    <xf numFmtId="164" fontId="15" fillId="0" borderId="66" xfId="67" applyNumberFormat="1" applyFont="1" applyBorder="1" applyAlignment="1">
      <alignment horizontal="center" vertical="center" wrapText="1"/>
    </xf>
    <xf numFmtId="164" fontId="15" fillId="0" borderId="66" xfId="67" applyNumberFormat="1" applyFont="1" applyFill="1" applyBorder="1" applyAlignment="1">
      <alignment horizontal="center" vertical="center" wrapText="1"/>
    </xf>
    <xf numFmtId="164" fontId="15" fillId="0" borderId="8" xfId="67" applyNumberFormat="1" applyFont="1" applyBorder="1" applyAlignment="1">
      <alignment vertical="center"/>
    </xf>
    <xf numFmtId="164" fontId="19" fillId="0" borderId="13" xfId="67" applyNumberFormat="1" applyFont="1" applyBorder="1" applyAlignment="1">
      <alignment vertical="center" wrapText="1"/>
    </xf>
    <xf numFmtId="164" fontId="19" fillId="0" borderId="14" xfId="67" applyNumberFormat="1" applyFont="1" applyBorder="1" applyAlignment="1">
      <alignment vertical="center"/>
    </xf>
    <xf numFmtId="9" fontId="19" fillId="0" borderId="14" xfId="67" applyNumberFormat="1" applyFont="1" applyBorder="1" applyAlignment="1">
      <alignment vertical="center"/>
    </xf>
    <xf numFmtId="164" fontId="19" fillId="0" borderId="15" xfId="67" applyNumberFormat="1" applyFont="1" applyBorder="1" applyAlignment="1">
      <alignment vertical="center"/>
    </xf>
    <xf numFmtId="164" fontId="15" fillId="0" borderId="7" xfId="67" applyNumberFormat="1" applyFont="1" applyBorder="1" applyAlignment="1">
      <alignment vertical="center" wrapText="1"/>
    </xf>
    <xf numFmtId="164" fontId="60" fillId="0" borderId="7" xfId="67" applyNumberFormat="1" applyFont="1" applyBorder="1" applyAlignment="1">
      <alignment vertical="center" wrapText="1"/>
    </xf>
    <xf numFmtId="164" fontId="60" fillId="0" borderId="21" xfId="67" applyNumberFormat="1" applyFont="1" applyBorder="1" applyAlignment="1">
      <alignment vertical="center" wrapText="1"/>
    </xf>
    <xf numFmtId="164" fontId="19" fillId="0" borderId="17" xfId="67" applyNumberFormat="1" applyFont="1" applyBorder="1" applyAlignment="1">
      <alignment vertical="center"/>
    </xf>
    <xf numFmtId="164" fontId="19" fillId="0" borderId="22" xfId="67" applyNumberFormat="1" applyFont="1" applyBorder="1" applyAlignment="1">
      <alignment vertical="center"/>
    </xf>
    <xf numFmtId="9" fontId="15" fillId="0" borderId="8" xfId="67" applyNumberFormat="1" applyFont="1" applyBorder="1" applyAlignment="1">
      <alignment vertical="center"/>
    </xf>
    <xf numFmtId="164" fontId="19" fillId="0" borderId="7" xfId="67" applyNumberFormat="1" applyFont="1" applyBorder="1" applyAlignment="1">
      <alignment vertical="center" wrapText="1"/>
    </xf>
    <xf numFmtId="3" fontId="61" fillId="0" borderId="8" xfId="173" applyNumberFormat="1" applyFont="1" applyFill="1" applyBorder="1" applyAlignment="1"/>
    <xf numFmtId="0" fontId="61" fillId="0" borderId="8" xfId="173" applyFont="1" applyBorder="1"/>
    <xf numFmtId="0" fontId="120" fillId="0" borderId="13" xfId="173" applyFont="1" applyBorder="1" applyAlignment="1">
      <alignment horizontal="center" vertical="center"/>
    </xf>
    <xf numFmtId="0" fontId="104" fillId="0" borderId="14" xfId="173" applyFont="1" applyBorder="1" applyAlignment="1">
      <alignment horizontal="center" vertical="center"/>
    </xf>
    <xf numFmtId="0" fontId="104" fillId="0" borderId="14" xfId="173" applyFont="1" applyFill="1" applyBorder="1" applyAlignment="1">
      <alignment horizontal="center" vertical="center" wrapText="1"/>
    </xf>
    <xf numFmtId="0" fontId="61" fillId="0" borderId="14" xfId="173" applyFont="1" applyBorder="1" applyAlignment="1">
      <alignment horizontal="center" vertical="center"/>
    </xf>
    <xf numFmtId="0" fontId="61" fillId="0" borderId="15" xfId="173" applyFont="1" applyBorder="1" applyAlignment="1">
      <alignment horizontal="center" vertical="center" wrapText="1"/>
    </xf>
    <xf numFmtId="3" fontId="61" fillId="0" borderId="8" xfId="173" applyNumberFormat="1" applyFont="1" applyFill="1" applyBorder="1"/>
    <xf numFmtId="3" fontId="61" fillId="0" borderId="9" xfId="173" applyNumberFormat="1" applyFont="1" applyBorder="1"/>
    <xf numFmtId="3" fontId="61" fillId="0" borderId="11" xfId="173" applyNumberFormat="1" applyFont="1" applyFill="1" applyBorder="1" applyAlignment="1"/>
    <xf numFmtId="3" fontId="60" fillId="0" borderId="2" xfId="173" applyNumberFormat="1" applyFont="1" applyFill="1" applyBorder="1"/>
    <xf numFmtId="3" fontId="61" fillId="0" borderId="11" xfId="173" applyNumberFormat="1" applyFont="1" applyFill="1" applyBorder="1"/>
    <xf numFmtId="3" fontId="61" fillId="0" borderId="12" xfId="173" applyNumberFormat="1" applyFont="1" applyBorder="1"/>
    <xf numFmtId="3" fontId="104" fillId="0" borderId="2" xfId="173" applyNumberFormat="1" applyFont="1" applyBorder="1"/>
    <xf numFmtId="0" fontId="14" fillId="0" borderId="14" xfId="1" applyFont="1" applyFill="1" applyBorder="1" applyAlignment="1" applyProtection="1">
      <alignment horizontal="left" vertical="center" wrapText="1"/>
    </xf>
    <xf numFmtId="3" fontId="14" fillId="0" borderId="14" xfId="1" applyNumberFormat="1" applyFont="1" applyFill="1" applyBorder="1" applyAlignment="1" applyProtection="1">
      <alignment vertical="center" wrapText="1"/>
      <protection locked="0"/>
    </xf>
    <xf numFmtId="3" fontId="14" fillId="0" borderId="14" xfId="1" applyNumberFormat="1" applyFont="1" applyFill="1" applyBorder="1" applyProtection="1"/>
    <xf numFmtId="49" fontId="14" fillId="0" borderId="21" xfId="1" applyNumberFormat="1" applyFont="1" applyFill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left" wrapText="1"/>
    </xf>
    <xf numFmtId="0" fontId="15" fillId="0" borderId="17" xfId="0" applyFont="1" applyBorder="1" applyAlignment="1" applyProtection="1">
      <alignment horizontal="center" wrapText="1"/>
    </xf>
    <xf numFmtId="3" fontId="14" fillId="0" borderId="17" xfId="1" applyNumberFormat="1" applyFont="1" applyFill="1" applyBorder="1" applyAlignment="1" applyProtection="1">
      <alignment vertical="center" wrapText="1"/>
      <protection locked="0"/>
    </xf>
    <xf numFmtId="3" fontId="14" fillId="0" borderId="17" xfId="1" applyNumberFormat="1" applyFont="1" applyFill="1" applyBorder="1" applyProtection="1"/>
    <xf numFmtId="3" fontId="14" fillId="0" borderId="22" xfId="1" applyNumberFormat="1" applyFont="1" applyFill="1" applyBorder="1" applyProtection="1"/>
    <xf numFmtId="0" fontId="13" fillId="0" borderId="14" xfId="1" applyFont="1" applyFill="1" applyBorder="1" applyAlignment="1" applyProtection="1">
      <alignment horizontal="left" vertical="center" wrapText="1"/>
    </xf>
    <xf numFmtId="0" fontId="119" fillId="0" borderId="14" xfId="1" applyFont="1" applyFill="1" applyBorder="1" applyAlignment="1" applyProtection="1">
      <alignment horizontal="center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0" fontId="116" fillId="0" borderId="17" xfId="0" applyFont="1" applyBorder="1" applyAlignment="1" applyProtection="1">
      <alignment horizontal="left" wrapText="1"/>
    </xf>
    <xf numFmtId="0" fontId="114" fillId="0" borderId="17" xfId="0" applyFont="1" applyBorder="1" applyAlignment="1" applyProtection="1">
      <alignment horizontal="center" wrapText="1"/>
    </xf>
    <xf numFmtId="164" fontId="14" fillId="0" borderId="17" xfId="1" applyNumberFormat="1" applyFont="1" applyFill="1" applyBorder="1" applyAlignment="1" applyProtection="1">
      <alignment vertical="center" wrapText="1"/>
      <protection locked="0"/>
    </xf>
    <xf numFmtId="0" fontId="14" fillId="0" borderId="17" xfId="1" applyFont="1" applyFill="1" applyBorder="1" applyProtection="1"/>
    <xf numFmtId="164" fontId="14" fillId="0" borderId="17" xfId="1" applyNumberFormat="1" applyFont="1" applyFill="1" applyBorder="1" applyProtection="1"/>
    <xf numFmtId="0" fontId="121" fillId="0" borderId="2" xfId="0" applyFont="1" applyBorder="1" applyAlignment="1" applyProtection="1">
      <alignment vertical="center" wrapText="1"/>
    </xf>
    <xf numFmtId="3" fontId="57" fillId="0" borderId="2" xfId="51" applyNumberFormat="1" applyFont="1" applyBorder="1"/>
    <xf numFmtId="3" fontId="19" fillId="0" borderId="2" xfId="51" applyNumberFormat="1" applyFont="1" applyBorder="1"/>
    <xf numFmtId="164" fontId="19" fillId="0" borderId="13" xfId="161" applyNumberFormat="1" applyFont="1" applyFill="1" applyBorder="1" applyAlignment="1" applyProtection="1">
      <alignment horizontal="center" vertical="center" wrapText="1"/>
    </xf>
    <xf numFmtId="49" fontId="19" fillId="0" borderId="14" xfId="161" applyNumberFormat="1" applyFont="1" applyFill="1" applyBorder="1" applyAlignment="1" applyProtection="1">
      <alignment horizontal="left" vertical="center" wrapText="1" indent="2"/>
    </xf>
    <xf numFmtId="3" fontId="19" fillId="0" borderId="14" xfId="161" applyNumberFormat="1" applyFont="1" applyFill="1" applyBorder="1" applyAlignment="1" applyProtection="1">
      <alignment horizontal="right" vertical="center"/>
    </xf>
    <xf numFmtId="3" fontId="19" fillId="0" borderId="14" xfId="0" applyNumberFormat="1" applyFont="1" applyFill="1" applyBorder="1" applyAlignment="1">
      <alignment horizontal="right" vertical="center"/>
    </xf>
    <xf numFmtId="3" fontId="19" fillId="0" borderId="14" xfId="159" applyNumberFormat="1" applyFont="1" applyBorder="1" applyAlignment="1">
      <alignment horizontal="right" vertical="center"/>
    </xf>
    <xf numFmtId="3" fontId="16" fillId="0" borderId="14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164" fontId="117" fillId="0" borderId="14" xfId="161" applyNumberFormat="1" applyFont="1" applyFill="1" applyBorder="1" applyAlignment="1" applyProtection="1">
      <alignment vertical="center" wrapText="1"/>
    </xf>
    <xf numFmtId="164" fontId="116" fillId="0" borderId="11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164" fontId="116" fillId="0" borderId="8" xfId="161" applyNumberFormat="1" applyFont="1" applyFill="1" applyBorder="1" applyAlignment="1" applyProtection="1">
      <alignment vertical="center" wrapText="1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2" xfId="161" applyNumberFormat="1" applyFont="1" applyFill="1" applyBorder="1" applyAlignment="1" applyProtection="1">
      <alignment vertical="center"/>
    </xf>
    <xf numFmtId="164" fontId="116" fillId="0" borderId="2" xfId="161" applyNumberFormat="1" applyFont="1" applyFill="1" applyBorder="1" applyAlignment="1" applyProtection="1">
      <alignment vertical="center" wrapText="1"/>
    </xf>
    <xf numFmtId="164" fontId="117" fillId="0" borderId="2" xfId="161" applyNumberFormat="1" applyFont="1" applyFill="1" applyBorder="1" applyAlignment="1" applyProtection="1">
      <alignment vertical="center" wrapText="1"/>
    </xf>
    <xf numFmtId="164" fontId="19" fillId="0" borderId="10" xfId="161" applyNumberFormat="1" applyFont="1" applyFill="1" applyBorder="1" applyAlignment="1" applyProtection="1">
      <alignment horizontal="center" vertical="center" wrapText="1"/>
    </xf>
    <xf numFmtId="3" fontId="16" fillId="0" borderId="8" xfId="0" applyNumberFormat="1" applyFont="1" applyBorder="1" applyAlignment="1">
      <alignment horizontal="right" vertical="center"/>
    </xf>
    <xf numFmtId="164" fontId="16" fillId="0" borderId="9" xfId="0" applyNumberFormat="1" applyFont="1" applyBorder="1" applyAlignment="1">
      <alignment horizontal="right" vertical="center"/>
    </xf>
    <xf numFmtId="0" fontId="27" fillId="0" borderId="66" xfId="1" applyFont="1" applyFill="1" applyBorder="1" applyAlignment="1" applyProtection="1">
      <alignment horizontal="left" vertical="center" wrapText="1"/>
    </xf>
    <xf numFmtId="0" fontId="119" fillId="0" borderId="8" xfId="1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164" fontId="15" fillId="0" borderId="3" xfId="159" applyNumberFormat="1" applyFont="1" applyBorder="1" applyAlignment="1">
      <alignment horizontal="right" vertical="center"/>
    </xf>
    <xf numFmtId="164" fontId="19" fillId="0" borderId="14" xfId="161" applyNumberFormat="1" applyFont="1" applyFill="1" applyBorder="1" applyAlignment="1" applyProtection="1">
      <alignment horizontal="left" vertical="center" wrapText="1"/>
    </xf>
    <xf numFmtId="49" fontId="19" fillId="0" borderId="14" xfId="161" applyNumberFormat="1" applyFont="1" applyFill="1" applyBorder="1" applyAlignment="1" applyProtection="1">
      <alignment horizontal="center" vertical="center" wrapText="1"/>
    </xf>
    <xf numFmtId="164" fontId="19" fillId="0" borderId="14" xfId="161" applyNumberFormat="1" applyFont="1" applyFill="1" applyBorder="1" applyAlignment="1" applyProtection="1">
      <alignment horizontal="right" vertical="center" wrapText="1"/>
    </xf>
    <xf numFmtId="164" fontId="19" fillId="0" borderId="14" xfId="159" applyNumberFormat="1" applyFont="1" applyBorder="1" applyAlignment="1">
      <alignment horizontal="right" vertical="center" wrapText="1"/>
    </xf>
    <xf numFmtId="0" fontId="16" fillId="0" borderId="14" xfId="0" applyFont="1" applyBorder="1" applyAlignment="1">
      <alignment horizontal="right" vertical="center" wrapText="1"/>
    </xf>
    <xf numFmtId="164" fontId="19" fillId="0" borderId="14" xfId="0" applyNumberFormat="1" applyFont="1" applyFill="1" applyBorder="1" applyAlignment="1">
      <alignment horizontal="right" vertical="center" wrapText="1"/>
    </xf>
    <xf numFmtId="164" fontId="19" fillId="0" borderId="15" xfId="0" applyNumberFormat="1" applyFont="1" applyFill="1" applyBorder="1" applyAlignment="1">
      <alignment horizontal="righ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164" fontId="15" fillId="0" borderId="21" xfId="161" quotePrefix="1" applyNumberFormat="1" applyFont="1" applyFill="1" applyBorder="1" applyAlignment="1" applyProtection="1">
      <alignment horizontal="center" vertical="center" wrapText="1"/>
    </xf>
    <xf numFmtId="164" fontId="19" fillId="0" borderId="17" xfId="161" applyNumberFormat="1" applyFont="1" applyFill="1" applyBorder="1" applyAlignment="1" applyProtection="1">
      <alignment horizontal="left" vertical="center" wrapText="1"/>
    </xf>
    <xf numFmtId="164" fontId="19" fillId="0" borderId="17" xfId="0" applyNumberFormat="1" applyFont="1" applyFill="1" applyBorder="1" applyAlignment="1">
      <alignment horizontal="right" vertical="center"/>
    </xf>
    <xf numFmtId="164" fontId="19" fillId="0" borderId="17" xfId="159" applyNumberFormat="1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4" fontId="19" fillId="0" borderId="22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 wrapText="1"/>
    </xf>
    <xf numFmtId="0" fontId="19" fillId="0" borderId="2" xfId="174" applyFont="1" applyFill="1" applyBorder="1" applyAlignment="1">
      <alignment horizontal="center" vertical="center"/>
    </xf>
    <xf numFmtId="0" fontId="19" fillId="0" borderId="3" xfId="174" applyFont="1" applyFill="1" applyBorder="1" applyAlignment="1">
      <alignment horizontal="center" vertical="center"/>
    </xf>
    <xf numFmtId="3" fontId="61" fillId="0" borderId="8" xfId="173" applyNumberFormat="1" applyFont="1" applyBorder="1"/>
    <xf numFmtId="3" fontId="61" fillId="0" borderId="11" xfId="173" applyNumberFormat="1" applyFont="1" applyBorder="1"/>
    <xf numFmtId="0" fontId="104" fillId="0" borderId="2" xfId="173" applyFont="1" applyBorder="1"/>
    <xf numFmtId="0" fontId="14" fillId="0" borderId="13" xfId="1" applyFont="1" applyFill="1" applyBorder="1" applyAlignment="1" applyProtection="1">
      <alignment horizontal="left" vertical="center" wrapText="1" indent="1"/>
    </xf>
    <xf numFmtId="0" fontId="14" fillId="0" borderId="14" xfId="1" applyFont="1" applyFill="1" applyBorder="1" applyAlignment="1" applyProtection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0" fontId="14" fillId="0" borderId="21" xfId="1" applyFont="1" applyFill="1" applyBorder="1" applyAlignment="1" applyProtection="1">
      <alignment horizontal="lef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164" fontId="15" fillId="0" borderId="17" xfId="0" quotePrefix="1" applyNumberFormat="1" applyFont="1" applyBorder="1" applyAlignment="1" applyProtection="1">
      <alignment vertical="center" wrapText="1"/>
      <protection locked="0"/>
    </xf>
    <xf numFmtId="164" fontId="15" fillId="0" borderId="22" xfId="0" quotePrefix="1" applyNumberFormat="1" applyFont="1" applyBorder="1" applyAlignment="1" applyProtection="1">
      <alignment vertical="center" wrapText="1"/>
      <protection locked="0"/>
    </xf>
    <xf numFmtId="164" fontId="19" fillId="0" borderId="14" xfId="161" applyNumberFormat="1" applyFont="1" applyFill="1" applyBorder="1" applyAlignment="1" applyProtection="1">
      <alignment vertical="center" wrapText="1"/>
    </xf>
    <xf numFmtId="164" fontId="19" fillId="0" borderId="14" xfId="161" applyNumberFormat="1" applyFont="1" applyFill="1" applyBorder="1" applyAlignment="1" applyProtection="1">
      <alignment horizontal="right" vertical="center"/>
    </xf>
    <xf numFmtId="164" fontId="19" fillId="0" borderId="14" xfId="0" applyNumberFormat="1" applyFont="1" applyFill="1" applyBorder="1" applyAlignment="1">
      <alignment horizontal="right" vertical="center"/>
    </xf>
    <xf numFmtId="164" fontId="19" fillId="0" borderId="14" xfId="159" applyNumberFormat="1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164" fontId="16" fillId="0" borderId="15" xfId="0" applyNumberFormat="1" applyFont="1" applyBorder="1" applyAlignment="1">
      <alignment horizontal="right" vertical="center"/>
    </xf>
    <xf numFmtId="49" fontId="19" fillId="0" borderId="17" xfId="161" applyNumberFormat="1" applyFont="1" applyFill="1" applyBorder="1" applyAlignment="1" applyProtection="1">
      <alignment horizontal="left" vertical="center" wrapText="1" indent="2"/>
    </xf>
    <xf numFmtId="164" fontId="19" fillId="0" borderId="22" xfId="161" applyNumberFormat="1" applyFont="1" applyFill="1" applyBorder="1" applyAlignment="1" applyProtection="1">
      <alignment horizontal="right" vertical="center"/>
    </xf>
    <xf numFmtId="164" fontId="115" fillId="0" borderId="14" xfId="0" applyNumberFormat="1" applyFont="1" applyFill="1" applyBorder="1" applyAlignment="1" applyProtection="1">
      <alignment vertical="center" wrapText="1"/>
    </xf>
    <xf numFmtId="164" fontId="115" fillId="0" borderId="8" xfId="0" applyNumberFormat="1" applyFont="1" applyFill="1" applyBorder="1" applyAlignment="1" applyProtection="1">
      <alignment vertical="center" wrapText="1"/>
    </xf>
    <xf numFmtId="164" fontId="115" fillId="0" borderId="8" xfId="0" applyNumberFormat="1" applyFont="1" applyFill="1" applyBorder="1" applyAlignment="1" applyProtection="1">
      <alignment horizontal="right" vertical="center" wrapText="1"/>
    </xf>
    <xf numFmtId="2" fontId="15" fillId="0" borderId="14" xfId="174" applyNumberFormat="1" applyFont="1" applyFill="1" applyBorder="1" applyAlignment="1">
      <alignment horizontal="center" vertical="center" wrapText="1"/>
    </xf>
    <xf numFmtId="2" fontId="19" fillId="0" borderId="14" xfId="174" applyNumberFormat="1" applyFont="1" applyFill="1" applyBorder="1" applyAlignment="1">
      <alignment horizontal="center" vertical="center" wrapText="1"/>
    </xf>
    <xf numFmtId="2" fontId="19" fillId="0" borderId="15" xfId="174" applyNumberFormat="1" applyFont="1" applyFill="1" applyBorder="1" applyAlignment="1">
      <alignment horizontal="center" vertical="center" wrapText="1"/>
    </xf>
    <xf numFmtId="2" fontId="15" fillId="0" borderId="17" xfId="174" applyNumberFormat="1" applyFont="1" applyFill="1" applyBorder="1" applyAlignment="1">
      <alignment horizontal="center" vertical="center" wrapText="1"/>
    </xf>
    <xf numFmtId="2" fontId="19" fillId="0" borderId="17" xfId="174" applyNumberFormat="1" applyFont="1" applyFill="1" applyBorder="1" applyAlignment="1">
      <alignment horizontal="center" vertical="center" wrapText="1"/>
    </xf>
    <xf numFmtId="2" fontId="19" fillId="0" borderId="22" xfId="174" applyNumberFormat="1" applyFont="1" applyFill="1" applyBorder="1" applyAlignment="1">
      <alignment horizontal="center" vertical="center" wrapText="1"/>
    </xf>
    <xf numFmtId="0" fontId="15" fillId="0" borderId="13" xfId="174" applyFont="1" applyFill="1" applyBorder="1" applyAlignment="1">
      <alignment horizontal="center" vertical="center" wrapText="1"/>
    </xf>
    <xf numFmtId="0" fontId="15" fillId="0" borderId="14" xfId="174" applyFont="1" applyFill="1" applyBorder="1" applyAlignment="1">
      <alignment horizontal="left" vertical="center" wrapText="1"/>
    </xf>
    <xf numFmtId="0" fontId="15" fillId="0" borderId="21" xfId="174" applyFont="1" applyFill="1" applyBorder="1" applyAlignment="1">
      <alignment horizontal="center" vertical="center" wrapText="1"/>
    </xf>
    <xf numFmtId="0" fontId="15" fillId="0" borderId="17" xfId="174" applyFont="1" applyFill="1" applyBorder="1" applyAlignment="1">
      <alignment horizontal="left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3" fontId="10" fillId="0" borderId="14" xfId="1" applyNumberFormat="1" applyFont="1" applyFill="1" applyBorder="1" applyProtection="1"/>
    <xf numFmtId="49" fontId="14" fillId="0" borderId="21" xfId="1" applyNumberFormat="1" applyFont="1" applyFill="1" applyBorder="1" applyAlignment="1" applyProtection="1">
      <alignment horizontal="left" vertical="center" wrapText="1" indent="1"/>
    </xf>
    <xf numFmtId="0" fontId="94" fillId="0" borderId="17" xfId="1" applyFont="1" applyFill="1" applyBorder="1" applyAlignment="1" applyProtection="1">
      <alignment horizontal="left" vertical="center" wrapText="1" indent="11"/>
    </xf>
    <xf numFmtId="0" fontId="11" fillId="0" borderId="17" xfId="1" applyFont="1" applyFill="1" applyBorder="1" applyAlignment="1" applyProtection="1">
      <alignment horizontal="center" vertical="center" wrapText="1"/>
    </xf>
    <xf numFmtId="164" fontId="22" fillId="0" borderId="17" xfId="1" applyNumberFormat="1" applyFont="1" applyFill="1" applyBorder="1" applyAlignment="1" applyProtection="1">
      <alignment vertical="center" wrapText="1"/>
      <protection locked="0"/>
    </xf>
    <xf numFmtId="3" fontId="10" fillId="0" borderId="17" xfId="1" applyNumberFormat="1" applyFont="1" applyFill="1" applyBorder="1" applyProtection="1"/>
    <xf numFmtId="0" fontId="6" fillId="0" borderId="63" xfId="1" applyFill="1" applyBorder="1" applyProtection="1"/>
    <xf numFmtId="164" fontId="14" fillId="0" borderId="63" xfId="1" applyNumberFormat="1" applyFont="1" applyFill="1" applyBorder="1" applyProtection="1"/>
    <xf numFmtId="0" fontId="16" fillId="0" borderId="59" xfId="1" applyFont="1" applyFill="1" applyBorder="1" applyAlignment="1" applyProtection="1">
      <alignment horizontal="center" vertical="center" wrapText="1"/>
    </xf>
    <xf numFmtId="0" fontId="16" fillId="0" borderId="59" xfId="1" applyFont="1" applyFill="1" applyBorder="1" applyAlignment="1" applyProtection="1">
      <alignment horizontal="center"/>
    </xf>
    <xf numFmtId="3" fontId="14" fillId="0" borderId="60" xfId="1" applyNumberFormat="1" applyFont="1" applyFill="1" applyBorder="1" applyProtection="1"/>
    <xf numFmtId="3" fontId="14" fillId="0" borderId="55" xfId="1" applyNumberFormat="1" applyFont="1" applyFill="1" applyBorder="1" applyProtection="1"/>
    <xf numFmtId="3" fontId="14" fillId="0" borderId="84" xfId="1" applyNumberFormat="1" applyFont="1" applyFill="1" applyBorder="1" applyProtection="1"/>
    <xf numFmtId="3" fontId="16" fillId="0" borderId="59" xfId="1" applyNumberFormat="1" applyFont="1" applyFill="1" applyBorder="1" applyAlignment="1" applyProtection="1">
      <alignment vertical="center" wrapText="1"/>
      <protection locked="0"/>
    </xf>
    <xf numFmtId="3" fontId="12" fillId="0" borderId="59" xfId="1" applyNumberFormat="1" applyFont="1" applyFill="1" applyBorder="1" applyAlignment="1" applyProtection="1">
      <alignment vertical="center" wrapText="1"/>
    </xf>
    <xf numFmtId="3" fontId="16" fillId="0" borderId="59" xfId="1" applyNumberFormat="1" applyFont="1" applyFill="1" applyBorder="1" applyAlignment="1" applyProtection="1">
      <alignment vertical="center"/>
    </xf>
    <xf numFmtId="3" fontId="14" fillId="0" borderId="87" xfId="1" applyNumberFormat="1" applyFont="1" applyFill="1" applyBorder="1" applyProtection="1"/>
    <xf numFmtId="3" fontId="14" fillId="0" borderId="61" xfId="1" applyNumberFormat="1" applyFont="1" applyFill="1" applyBorder="1" applyProtection="1"/>
    <xf numFmtId="3" fontId="16" fillId="0" borderId="59" xfId="1" applyNumberFormat="1" applyFont="1" applyFill="1" applyBorder="1" applyAlignment="1" applyProtection="1">
      <alignment vertical="center" wrapText="1"/>
    </xf>
    <xf numFmtId="0" fontId="16" fillId="0" borderId="20" xfId="1" applyFont="1" applyFill="1" applyBorder="1" applyAlignment="1" applyProtection="1">
      <alignment horizontal="center" vertical="center" wrapText="1"/>
    </xf>
    <xf numFmtId="0" fontId="16" fillId="0" borderId="20" xfId="1" applyFont="1" applyFill="1" applyBorder="1" applyAlignment="1" applyProtection="1">
      <alignment horizontal="center"/>
    </xf>
    <xf numFmtId="3" fontId="10" fillId="0" borderId="55" xfId="1" applyNumberFormat="1" applyFont="1" applyFill="1" applyBorder="1" applyProtection="1"/>
    <xf numFmtId="164" fontId="16" fillId="0" borderId="59" xfId="1" applyNumberFormat="1" applyFont="1" applyFill="1" applyBorder="1" applyAlignment="1" applyProtection="1">
      <alignment vertical="center" wrapText="1"/>
      <protection locked="0"/>
    </xf>
    <xf numFmtId="3" fontId="10" fillId="0" borderId="60" xfId="1" applyNumberFormat="1" applyFont="1" applyFill="1" applyBorder="1" applyProtection="1"/>
    <xf numFmtId="3" fontId="10" fillId="0" borderId="84" xfId="1" applyNumberFormat="1" applyFont="1" applyFill="1" applyBorder="1" applyProtection="1"/>
    <xf numFmtId="3" fontId="6" fillId="0" borderId="84" xfId="1" applyNumberFormat="1" applyFill="1" applyBorder="1" applyProtection="1"/>
    <xf numFmtId="3" fontId="6" fillId="0" borderId="60" xfId="1" applyNumberFormat="1" applyFill="1" applyBorder="1" applyAlignment="1" applyProtection="1"/>
    <xf numFmtId="3" fontId="6" fillId="0" borderId="55" xfId="1" applyNumberFormat="1" applyFill="1" applyBorder="1" applyAlignment="1" applyProtection="1"/>
    <xf numFmtId="3" fontId="6" fillId="0" borderId="84" xfId="1" applyNumberFormat="1" applyFill="1" applyBorder="1" applyAlignment="1" applyProtection="1"/>
    <xf numFmtId="3" fontId="19" fillId="0" borderId="59" xfId="0" quotePrefix="1" applyNumberFormat="1" applyFont="1" applyBorder="1" applyAlignment="1" applyProtection="1">
      <alignment vertical="center" wrapText="1"/>
    </xf>
    <xf numFmtId="0" fontId="0" fillId="0" borderId="11" xfId="1" applyFont="1" applyFill="1" applyBorder="1" applyAlignment="1" applyProtection="1">
      <alignment horizontal="left" vertical="center" wrapText="1"/>
    </xf>
    <xf numFmtId="3" fontId="10" fillId="0" borderId="84" xfId="1" applyNumberFormat="1" applyFont="1" applyFill="1" applyBorder="1" applyAlignment="1" applyProtection="1"/>
    <xf numFmtId="164" fontId="115" fillId="0" borderId="87" xfId="0" applyNumberFormat="1" applyFont="1" applyFill="1" applyBorder="1" applyAlignment="1" applyProtection="1">
      <alignment vertical="center" wrapText="1"/>
      <protection locked="0"/>
    </xf>
    <xf numFmtId="164" fontId="115" fillId="0" borderId="55" xfId="0" applyNumberFormat="1" applyFont="1" applyFill="1" applyBorder="1" applyAlignment="1" applyProtection="1">
      <alignment vertical="center" wrapText="1"/>
      <protection locked="0"/>
    </xf>
    <xf numFmtId="164" fontId="115" fillId="0" borderId="84" xfId="0" applyNumberFormat="1" applyFont="1" applyFill="1" applyBorder="1" applyAlignment="1" applyProtection="1">
      <alignment vertical="center" wrapText="1"/>
      <protection locked="0"/>
    </xf>
    <xf numFmtId="164" fontId="92" fillId="0" borderId="59" xfId="0" applyNumberFormat="1" applyFont="1" applyFill="1" applyBorder="1" applyAlignment="1" applyProtection="1">
      <alignment vertical="center" wrapText="1"/>
    </xf>
    <xf numFmtId="164" fontId="11" fillId="0" borderId="60" xfId="0" applyNumberFormat="1" applyFont="1" applyFill="1" applyBorder="1" applyAlignment="1" applyProtection="1">
      <alignment vertical="center" wrapText="1"/>
    </xf>
    <xf numFmtId="164" fontId="92" fillId="0" borderId="59" xfId="0" applyNumberFormat="1" applyFont="1" applyFill="1" applyBorder="1" applyAlignment="1" applyProtection="1">
      <alignment horizontal="right" vertical="center" wrapText="1" indent="1"/>
    </xf>
    <xf numFmtId="164" fontId="115" fillId="0" borderId="87" xfId="0" applyNumberFormat="1" applyFont="1" applyFill="1" applyBorder="1" applyAlignment="1" applyProtection="1">
      <alignment vertical="center" wrapText="1"/>
    </xf>
    <xf numFmtId="164" fontId="115" fillId="0" borderId="55" xfId="0" applyNumberFormat="1" applyFont="1" applyFill="1" applyBorder="1" applyAlignment="1" applyProtection="1">
      <alignment vertical="center" wrapText="1"/>
    </xf>
    <xf numFmtId="164" fontId="115" fillId="0" borderId="55" xfId="0" applyNumberFormat="1" applyFont="1" applyFill="1" applyBorder="1" applyAlignment="1" applyProtection="1">
      <alignment horizontal="right" vertical="center" wrapText="1"/>
    </xf>
    <xf numFmtId="164" fontId="115" fillId="0" borderId="55" xfId="0" applyNumberFormat="1" applyFont="1" applyFill="1" applyBorder="1" applyAlignment="1" applyProtection="1">
      <alignment wrapText="1"/>
    </xf>
    <xf numFmtId="164" fontId="11" fillId="0" borderId="84" xfId="0" applyNumberFormat="1" applyFont="1" applyFill="1" applyBorder="1" applyAlignment="1" applyProtection="1">
      <alignment wrapText="1"/>
    </xf>
    <xf numFmtId="164" fontId="11" fillId="0" borderId="60" xfId="0" applyNumberFormat="1" applyFont="1" applyFill="1" applyBorder="1" applyAlignment="1" applyProtection="1">
      <alignment wrapText="1"/>
    </xf>
    <xf numFmtId="164" fontId="11" fillId="0" borderId="55" xfId="0" applyNumberFormat="1" applyFont="1" applyFill="1" applyBorder="1" applyAlignment="1" applyProtection="1">
      <alignment wrapText="1"/>
    </xf>
    <xf numFmtId="164" fontId="115" fillId="0" borderId="59" xfId="0" applyNumberFormat="1" applyFont="1" applyFill="1" applyBorder="1" applyAlignment="1" applyProtection="1">
      <alignment vertical="center" wrapText="1"/>
    </xf>
    <xf numFmtId="164" fontId="0" fillId="0" borderId="59" xfId="0" applyNumberFormat="1" applyFill="1" applyBorder="1" applyAlignment="1" applyProtection="1">
      <alignment vertical="center" wrapText="1"/>
    </xf>
    <xf numFmtId="164" fontId="115" fillId="0" borderId="22" xfId="0" applyNumberFormat="1" applyFont="1" applyFill="1" applyBorder="1" applyAlignment="1" applyProtection="1">
      <alignment vertical="center" wrapText="1"/>
    </xf>
    <xf numFmtId="164" fontId="115" fillId="0" borderId="84" xfId="0" applyNumberFormat="1" applyFont="1" applyFill="1" applyBorder="1" applyAlignment="1" applyProtection="1">
      <alignment wrapText="1"/>
    </xf>
    <xf numFmtId="164" fontId="115" fillId="0" borderId="84" xfId="0" applyNumberFormat="1" applyFont="1" applyFill="1" applyBorder="1" applyAlignment="1" applyProtection="1">
      <alignment vertical="center" wrapText="1"/>
    </xf>
    <xf numFmtId="164" fontId="11" fillId="0" borderId="55" xfId="0" applyNumberFormat="1" applyFont="1" applyFill="1" applyBorder="1" applyAlignment="1" applyProtection="1">
      <alignment vertical="center" wrapText="1"/>
      <protection locked="0"/>
    </xf>
    <xf numFmtId="164" fontId="9" fillId="0" borderId="60" xfId="0" applyNumberFormat="1" applyFont="1" applyFill="1" applyBorder="1" applyAlignment="1" applyProtection="1">
      <alignment horizontal="right" vertical="center" wrapText="1"/>
    </xf>
    <xf numFmtId="164" fontId="115" fillId="0" borderId="55" xfId="0" applyNumberFormat="1" applyFont="1" applyFill="1" applyBorder="1" applyAlignment="1" applyProtection="1">
      <alignment horizontal="right" vertical="center" wrapText="1"/>
      <protection locked="0"/>
    </xf>
    <xf numFmtId="164" fontId="115" fillId="0" borderId="84" xfId="0" applyNumberFormat="1" applyFont="1" applyFill="1" applyBorder="1" applyAlignment="1" applyProtection="1">
      <alignment horizontal="right" vertical="center" wrapText="1"/>
      <protection locked="0"/>
    </xf>
    <xf numFmtId="164" fontId="92" fillId="0" borderId="59" xfId="0" applyNumberFormat="1" applyFont="1" applyFill="1" applyBorder="1" applyAlignment="1" applyProtection="1">
      <alignment horizontal="right" vertical="center" wrapText="1"/>
    </xf>
    <xf numFmtId="164" fontId="115" fillId="0" borderId="87" xfId="0" applyNumberFormat="1" applyFont="1" applyFill="1" applyBorder="1" applyAlignment="1" applyProtection="1">
      <alignment wrapText="1"/>
    </xf>
    <xf numFmtId="164" fontId="115" fillId="0" borderId="60" xfId="0" applyNumberFormat="1" applyFont="1" applyFill="1" applyBorder="1" applyAlignment="1" applyProtection="1">
      <alignment wrapText="1"/>
    </xf>
    <xf numFmtId="164" fontId="115" fillId="0" borderId="59" xfId="0" applyNumberFormat="1" applyFont="1" applyFill="1" applyBorder="1" applyAlignment="1" applyProtection="1">
      <alignment wrapText="1"/>
    </xf>
    <xf numFmtId="3" fontId="15" fillId="0" borderId="87" xfId="51" applyNumberFormat="1" applyFont="1" applyBorder="1" applyAlignment="1">
      <alignment vertical="center"/>
    </xf>
    <xf numFmtId="3" fontId="15" fillId="0" borderId="55" xfId="51" applyNumberFormat="1" applyFont="1" applyBorder="1" applyAlignment="1">
      <alignment vertical="center"/>
    </xf>
    <xf numFmtId="3" fontId="15" fillId="0" borderId="84" xfId="51" applyNumberFormat="1" applyFont="1" applyBorder="1" applyAlignment="1">
      <alignment vertical="center"/>
    </xf>
    <xf numFmtId="3" fontId="15" fillId="0" borderId="59" xfId="51" applyNumberFormat="1" applyFont="1" applyBorder="1" applyAlignment="1">
      <alignment vertical="center"/>
    </xf>
    <xf numFmtId="3" fontId="15" fillId="0" borderId="60" xfId="51" applyNumberFormat="1" applyFont="1" applyBorder="1" applyAlignment="1">
      <alignment vertical="center"/>
    </xf>
    <xf numFmtId="3" fontId="15" fillId="0" borderId="59" xfId="51" applyNumberFormat="1" applyFont="1" applyFill="1" applyBorder="1" applyAlignment="1">
      <alignment vertical="center"/>
    </xf>
    <xf numFmtId="3" fontId="19" fillId="0" borderId="59" xfId="51" applyNumberFormat="1" applyFont="1" applyFill="1" applyBorder="1" applyAlignment="1">
      <alignment vertical="center"/>
    </xf>
    <xf numFmtId="3" fontId="19" fillId="0" borderId="59" xfId="51" applyNumberFormat="1" applyFont="1" applyBorder="1"/>
    <xf numFmtId="3" fontId="19" fillId="0" borderId="59" xfId="51" applyNumberFormat="1" applyFont="1" applyBorder="1" applyAlignment="1">
      <alignment vertical="center"/>
    </xf>
    <xf numFmtId="0" fontId="8" fillId="0" borderId="87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72" fillId="0" borderId="60" xfId="0" applyFont="1" applyFill="1" applyBorder="1" applyAlignment="1">
      <alignment vertical="center" wrapText="1"/>
    </xf>
    <xf numFmtId="3" fontId="14" fillId="0" borderId="55" xfId="0" applyNumberFormat="1" applyFont="1" applyFill="1" applyBorder="1" applyAlignment="1">
      <alignment vertical="center" wrapText="1"/>
    </xf>
    <xf numFmtId="164" fontId="14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101" fillId="0" borderId="55" xfId="0" applyFont="1" applyFill="1" applyBorder="1" applyAlignment="1">
      <alignment vertical="center" wrapText="1"/>
    </xf>
    <xf numFmtId="0" fontId="72" fillId="0" borderId="55" xfId="0" applyFont="1" applyFill="1" applyBorder="1" applyAlignment="1">
      <alignment vertical="center" wrapText="1"/>
    </xf>
    <xf numFmtId="3" fontId="0" fillId="0" borderId="55" xfId="0" applyNumberFormat="1" applyFont="1" applyFill="1" applyBorder="1" applyAlignment="1">
      <alignment vertical="center" wrapText="1"/>
    </xf>
    <xf numFmtId="3" fontId="0" fillId="0" borderId="84" xfId="0" applyNumberFormat="1" applyFont="1" applyFill="1" applyBorder="1" applyAlignment="1">
      <alignment vertical="center" wrapText="1"/>
    </xf>
    <xf numFmtId="164" fontId="16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91" fillId="0" borderId="59" xfId="0" applyFont="1" applyFill="1" applyBorder="1" applyAlignment="1">
      <alignment vertical="center" wrapText="1"/>
    </xf>
    <xf numFmtId="0" fontId="101" fillId="0" borderId="59" xfId="0" applyFont="1" applyFill="1" applyBorder="1" applyAlignment="1">
      <alignment vertical="center" wrapText="1"/>
    </xf>
    <xf numFmtId="164" fontId="10" fillId="0" borderId="55" xfId="1" applyNumberFormat="1" applyFont="1" applyFill="1" applyBorder="1" applyAlignment="1" applyProtection="1">
      <alignment horizontal="right" vertical="center" wrapText="1"/>
      <protection locked="0"/>
    </xf>
    <xf numFmtId="3" fontId="72" fillId="0" borderId="55" xfId="0" applyNumberFormat="1" applyFont="1" applyFill="1" applyBorder="1" applyAlignment="1">
      <alignment vertical="center" wrapText="1"/>
    </xf>
    <xf numFmtId="3" fontId="72" fillId="0" borderId="84" xfId="0" applyNumberFormat="1" applyFont="1" applyFill="1" applyBorder="1" applyAlignment="1">
      <alignment vertical="center" wrapText="1"/>
    </xf>
    <xf numFmtId="164" fontId="16" fillId="0" borderId="59" xfId="1" applyNumberFormat="1" applyFont="1" applyFill="1" applyBorder="1" applyAlignment="1" applyProtection="1">
      <alignment horizontal="right" vertical="center" wrapText="1"/>
    </xf>
    <xf numFmtId="164" fontId="16" fillId="0" borderId="97" xfId="1" applyNumberFormat="1" applyFont="1" applyFill="1" applyBorder="1" applyAlignment="1" applyProtection="1">
      <alignment horizontal="right" vertical="center" wrapText="1"/>
    </xf>
    <xf numFmtId="3" fontId="72" fillId="0" borderId="87" xfId="0" applyNumberFormat="1" applyFont="1" applyFill="1" applyBorder="1" applyAlignment="1">
      <alignment vertical="center" wrapText="1"/>
    </xf>
    <xf numFmtId="0" fontId="72" fillId="0" borderId="84" xfId="0" applyFont="1" applyFill="1" applyBorder="1" applyAlignment="1">
      <alignment vertical="center" wrapText="1"/>
    </xf>
    <xf numFmtId="0" fontId="18" fillId="0" borderId="60" xfId="0" applyFont="1" applyFill="1" applyBorder="1" applyAlignment="1">
      <alignment vertical="center" wrapText="1"/>
    </xf>
    <xf numFmtId="0" fontId="0" fillId="0" borderId="55" xfId="0" applyFill="1" applyBorder="1" applyAlignment="1">
      <alignment vertical="center" wrapText="1"/>
    </xf>
    <xf numFmtId="0" fontId="0" fillId="0" borderId="84" xfId="0" applyFill="1" applyBorder="1" applyAlignment="1">
      <alignment vertical="center" wrapText="1"/>
    </xf>
    <xf numFmtId="0" fontId="0" fillId="0" borderId="59" xfId="0" applyFill="1" applyBorder="1" applyAlignment="1">
      <alignment vertical="center" wrapText="1"/>
    </xf>
    <xf numFmtId="164" fontId="16" fillId="0" borderId="59" xfId="1" applyNumberFormat="1" applyFont="1" applyFill="1" applyBorder="1" applyAlignment="1" applyProtection="1">
      <alignment vertical="center" wrapText="1"/>
    </xf>
    <xf numFmtId="164" fontId="16" fillId="0" borderId="96" xfId="1" applyNumberFormat="1" applyFont="1" applyFill="1" applyBorder="1" applyAlignment="1" applyProtection="1">
      <alignment vertical="center" wrapText="1"/>
    </xf>
    <xf numFmtId="164" fontId="14" fillId="0" borderId="87" xfId="1" applyNumberFormat="1" applyFont="1" applyFill="1" applyBorder="1" applyProtection="1"/>
    <xf numFmtId="164" fontId="14" fillId="0" borderId="55" xfId="1" applyNumberFormat="1" applyFont="1" applyFill="1" applyBorder="1" applyProtection="1"/>
    <xf numFmtId="164" fontId="14" fillId="0" borderId="84" xfId="1" applyNumberFormat="1" applyFont="1" applyFill="1" applyBorder="1" applyProtection="1"/>
    <xf numFmtId="164" fontId="16" fillId="0" borderId="59" xfId="1" applyNumberFormat="1" applyFont="1" applyFill="1" applyBorder="1" applyProtection="1"/>
    <xf numFmtId="164" fontId="14" fillId="0" borderId="60" xfId="1" applyNumberFormat="1" applyFont="1" applyFill="1" applyBorder="1" applyProtection="1"/>
    <xf numFmtId="164" fontId="16" fillId="0" borderId="59" xfId="1" applyNumberFormat="1" applyFont="1" applyFill="1" applyBorder="1" applyAlignment="1" applyProtection="1">
      <alignment horizontal="center" vertical="center" wrapText="1"/>
    </xf>
    <xf numFmtId="164" fontId="14" fillId="0" borderId="59" xfId="1" applyNumberFormat="1" applyFont="1" applyFill="1" applyBorder="1" applyProtection="1"/>
    <xf numFmtId="164" fontId="14" fillId="0" borderId="61" xfId="1" applyNumberFormat="1" applyFont="1" applyFill="1" applyBorder="1" applyProtection="1"/>
    <xf numFmtId="164" fontId="16" fillId="0" borderId="59" xfId="1" applyNumberFormat="1" applyFont="1" applyFill="1" applyBorder="1" applyAlignment="1" applyProtection="1">
      <alignment vertical="center"/>
    </xf>
    <xf numFmtId="164" fontId="12" fillId="0" borderId="59" xfId="1" applyNumberFormat="1" applyFont="1" applyFill="1" applyBorder="1" applyAlignment="1" applyProtection="1">
      <alignment vertical="center" wrapText="1"/>
    </xf>
    <xf numFmtId="164" fontId="14" fillId="0" borderId="55" xfId="1" applyNumberFormat="1" applyFont="1" applyFill="1" applyBorder="1" applyAlignment="1" applyProtection="1">
      <alignment vertical="center" wrapText="1"/>
    </xf>
    <xf numFmtId="164" fontId="16" fillId="0" borderId="84" xfId="1" applyNumberFormat="1" applyFont="1" applyFill="1" applyBorder="1" applyAlignment="1" applyProtection="1">
      <alignment vertical="center" wrapText="1"/>
    </xf>
    <xf numFmtId="164" fontId="19" fillId="0" borderId="59" xfId="0" quotePrefix="1" applyNumberFormat="1" applyFont="1" applyBorder="1" applyAlignment="1" applyProtection="1">
      <alignment vertical="center" wrapText="1"/>
    </xf>
    <xf numFmtId="164" fontId="22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22" fillId="0" borderId="8" xfId="1" applyFont="1" applyFill="1" applyBorder="1" applyProtection="1"/>
    <xf numFmtId="164" fontId="22" fillId="0" borderId="8" xfId="1" applyNumberFormat="1" applyFont="1" applyFill="1" applyBorder="1" applyProtection="1"/>
    <xf numFmtId="164" fontId="22" fillId="0" borderId="55" xfId="1" applyNumberFormat="1" applyFont="1" applyFill="1" applyBorder="1" applyProtection="1"/>
    <xf numFmtId="164" fontId="22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22" fillId="0" borderId="11" xfId="1" applyFont="1" applyFill="1" applyBorder="1" applyProtection="1"/>
    <xf numFmtId="164" fontId="22" fillId="0" borderId="11" xfId="1" applyNumberFormat="1" applyFont="1" applyFill="1" applyBorder="1" applyProtection="1"/>
    <xf numFmtId="164" fontId="22" fillId="0" borderId="84" xfId="1" applyNumberFormat="1" applyFont="1" applyFill="1" applyBorder="1" applyProtection="1"/>
    <xf numFmtId="3" fontId="22" fillId="0" borderId="12" xfId="1" applyNumberFormat="1" applyFont="1" applyFill="1" applyBorder="1" applyProtection="1"/>
    <xf numFmtId="3" fontId="22" fillId="0" borderId="55" xfId="1" applyNumberFormat="1" applyFont="1" applyFill="1" applyBorder="1" applyProtection="1"/>
    <xf numFmtId="3" fontId="0" fillId="0" borderId="12" xfId="0" applyNumberFormat="1" applyFont="1" applyBorder="1" applyAlignment="1">
      <alignment horizontal="right"/>
    </xf>
    <xf numFmtId="0" fontId="61" fillId="0" borderId="87" xfId="173" applyFont="1" applyBorder="1" applyAlignment="1">
      <alignment horizontal="center" vertical="center"/>
    </xf>
    <xf numFmtId="3" fontId="61" fillId="0" borderId="55" xfId="173" applyNumberFormat="1" applyFont="1" applyBorder="1"/>
    <xf numFmtId="3" fontId="61" fillId="0" borderId="84" xfId="173" applyNumberFormat="1" applyFont="1" applyBorder="1"/>
    <xf numFmtId="3" fontId="60" fillId="0" borderId="59" xfId="173" applyNumberFormat="1" applyFont="1" applyFill="1" applyBorder="1"/>
    <xf numFmtId="0" fontId="61" fillId="0" borderId="55" xfId="173" applyFont="1" applyBorder="1"/>
    <xf numFmtId="0" fontId="61" fillId="0" borderId="84" xfId="173" applyFont="1" applyBorder="1"/>
    <xf numFmtId="3" fontId="104" fillId="0" borderId="59" xfId="173" applyNumberFormat="1" applyFont="1" applyBorder="1"/>
    <xf numFmtId="10" fontId="14" fillId="0" borderId="6" xfId="179" applyNumberFormat="1" applyFont="1" applyFill="1" applyBorder="1" applyProtection="1"/>
    <xf numFmtId="10" fontId="16" fillId="0" borderId="3" xfId="179" applyNumberFormat="1" applyFont="1" applyFill="1" applyBorder="1" applyAlignment="1" applyProtection="1">
      <alignment vertical="center" wrapText="1"/>
      <protection locked="0"/>
    </xf>
    <xf numFmtId="10" fontId="14" fillId="0" borderId="9" xfId="179" applyNumberFormat="1" applyFont="1" applyFill="1" applyBorder="1" applyProtection="1"/>
    <xf numFmtId="10" fontId="12" fillId="0" borderId="3" xfId="179" applyNumberFormat="1" applyFont="1" applyFill="1" applyBorder="1" applyAlignment="1" applyProtection="1">
      <alignment vertical="center" wrapText="1"/>
    </xf>
    <xf numFmtId="10" fontId="22" fillId="0" borderId="9" xfId="179" applyNumberFormat="1" applyFont="1" applyFill="1" applyBorder="1" applyProtection="1"/>
    <xf numFmtId="10" fontId="16" fillId="0" borderId="3" xfId="179" applyNumberFormat="1" applyFont="1" applyFill="1" applyBorder="1" applyAlignment="1" applyProtection="1">
      <alignment vertical="center"/>
    </xf>
    <xf numFmtId="10" fontId="14" fillId="0" borderId="15" xfId="179" applyNumberFormat="1" applyFont="1" applyFill="1" applyBorder="1" applyProtection="1"/>
    <xf numFmtId="10" fontId="16" fillId="0" borderId="3" xfId="179" applyNumberFormat="1" applyFont="1" applyFill="1" applyBorder="1" applyAlignment="1" applyProtection="1">
      <alignment vertical="center" wrapText="1"/>
    </xf>
    <xf numFmtId="10" fontId="16" fillId="0" borderId="6" xfId="179" applyNumberFormat="1" applyFont="1" applyFill="1" applyBorder="1" applyProtection="1"/>
    <xf numFmtId="167" fontId="10" fillId="0" borderId="6" xfId="179" applyNumberFormat="1" applyFont="1" applyFill="1" applyBorder="1" applyProtection="1"/>
    <xf numFmtId="10" fontId="10" fillId="0" borderId="6" xfId="179" applyNumberFormat="1" applyFont="1" applyFill="1" applyBorder="1" applyProtection="1"/>
    <xf numFmtId="3" fontId="10" fillId="0" borderId="8" xfId="1" applyNumberFormat="1" applyFont="1" applyFill="1" applyBorder="1" applyAlignment="1" applyProtection="1"/>
    <xf numFmtId="3" fontId="10" fillId="0" borderId="11" xfId="1" applyNumberFormat="1" applyFont="1" applyFill="1" applyBorder="1" applyAlignment="1" applyProtection="1"/>
    <xf numFmtId="3" fontId="10" fillId="0" borderId="55" xfId="1" applyNumberFormat="1" applyFont="1" applyFill="1" applyBorder="1" applyAlignment="1" applyProtection="1"/>
    <xf numFmtId="10" fontId="10" fillId="0" borderId="9" xfId="179" applyNumberFormat="1" applyFont="1" applyFill="1" applyBorder="1" applyAlignment="1" applyProtection="1"/>
    <xf numFmtId="10" fontId="10" fillId="0" borderId="12" xfId="179" applyNumberFormat="1" applyFont="1" applyFill="1" applyBorder="1" applyAlignment="1" applyProtection="1"/>
    <xf numFmtId="10" fontId="19" fillId="0" borderId="68" xfId="179" quotePrefix="1" applyNumberFormat="1" applyFont="1" applyBorder="1" applyAlignment="1" applyProtection="1">
      <alignment vertical="center" wrapText="1"/>
    </xf>
    <xf numFmtId="10" fontId="19" fillId="0" borderId="3" xfId="179" quotePrefix="1" applyNumberFormat="1" applyFont="1" applyBorder="1" applyAlignment="1" applyProtection="1">
      <alignment vertical="center" wrapText="1"/>
    </xf>
    <xf numFmtId="10" fontId="115" fillId="0" borderId="15" xfId="179" applyNumberFormat="1" applyFont="1" applyFill="1" applyBorder="1" applyAlignment="1" applyProtection="1">
      <alignment vertical="center" wrapText="1"/>
    </xf>
    <xf numFmtId="10" fontId="115" fillId="0" borderId="9" xfId="179" applyNumberFormat="1" applyFont="1" applyFill="1" applyBorder="1" applyAlignment="1" applyProtection="1">
      <alignment vertical="center" wrapText="1"/>
    </xf>
    <xf numFmtId="10" fontId="115" fillId="0" borderId="15" xfId="179" applyNumberFormat="1" applyFont="1" applyFill="1" applyBorder="1" applyAlignment="1" applyProtection="1">
      <alignment vertical="center" wrapText="1"/>
      <protection locked="0"/>
    </xf>
    <xf numFmtId="10" fontId="115" fillId="0" borderId="9" xfId="179" applyNumberFormat="1" applyFont="1" applyFill="1" applyBorder="1" applyAlignment="1" applyProtection="1">
      <alignment vertical="center" wrapText="1"/>
      <protection locked="0"/>
    </xf>
    <xf numFmtId="10" fontId="92" fillId="0" borderId="3" xfId="179" applyNumberFormat="1" applyFont="1" applyFill="1" applyBorder="1" applyAlignment="1" applyProtection="1">
      <alignment vertical="center" wrapText="1"/>
    </xf>
    <xf numFmtId="10" fontId="115" fillId="0" borderId="9" xfId="179" applyNumberFormat="1" applyFont="1" applyFill="1" applyBorder="1" applyAlignment="1" applyProtection="1">
      <alignment horizontal="right" vertical="center" wrapText="1"/>
      <protection locked="0"/>
    </xf>
    <xf numFmtId="10" fontId="92" fillId="0" borderId="3" xfId="179" applyNumberFormat="1" applyFont="1" applyFill="1" applyBorder="1" applyAlignment="1" applyProtection="1">
      <alignment horizontal="right" vertical="center" wrapText="1"/>
    </xf>
    <xf numFmtId="10" fontId="115" fillId="0" borderId="12" xfId="179" applyNumberFormat="1" applyFont="1" applyFill="1" applyBorder="1" applyAlignment="1" applyProtection="1">
      <alignment vertical="center" wrapText="1"/>
    </xf>
    <xf numFmtId="10" fontId="15" fillId="0" borderId="6" xfId="179" applyNumberFormat="1" applyFont="1" applyBorder="1" applyAlignment="1">
      <alignment vertical="center"/>
    </xf>
    <xf numFmtId="10" fontId="15" fillId="0" borderId="12" xfId="179" applyNumberFormat="1" applyFont="1" applyBorder="1" applyAlignment="1">
      <alignment vertical="center"/>
    </xf>
    <xf numFmtId="10" fontId="19" fillId="0" borderId="3" xfId="179" applyNumberFormat="1" applyFont="1" applyBorder="1" applyAlignment="1">
      <alignment vertical="center"/>
    </xf>
    <xf numFmtId="10" fontId="15" fillId="0" borderId="9" xfId="179" applyNumberFormat="1" applyFont="1" applyBorder="1" applyAlignment="1">
      <alignment vertical="center"/>
    </xf>
    <xf numFmtId="10" fontId="19" fillId="0" borderId="3" xfId="179" applyNumberFormat="1" applyFont="1" applyFill="1" applyBorder="1" applyAlignment="1">
      <alignment vertical="center"/>
    </xf>
    <xf numFmtId="10" fontId="15" fillId="0" borderId="0" xfId="179" applyNumberFormat="1" applyFont="1"/>
    <xf numFmtId="10" fontId="19" fillId="0" borderId="3" xfId="179" applyNumberFormat="1" applyFont="1" applyBorder="1"/>
    <xf numFmtId="10" fontId="16" fillId="0" borderId="3" xfId="179" applyNumberFormat="1" applyFont="1" applyFill="1" applyBorder="1" applyProtection="1"/>
    <xf numFmtId="10" fontId="16" fillId="0" borderId="3" xfId="179" applyNumberFormat="1" applyFont="1" applyFill="1" applyBorder="1" applyAlignment="1" applyProtection="1">
      <alignment horizontal="center" vertical="center" wrapText="1"/>
    </xf>
    <xf numFmtId="10" fontId="14" fillId="0" borderId="22" xfId="179" applyNumberFormat="1" applyFont="1" applyFill="1" applyBorder="1" applyProtection="1"/>
    <xf numFmtId="167" fontId="14" fillId="0" borderId="9" xfId="179" applyNumberFormat="1" applyFont="1" applyFill="1" applyBorder="1" applyProtection="1"/>
    <xf numFmtId="10" fontId="14" fillId="0" borderId="9" xfId="179" applyNumberFormat="1" applyFont="1" applyFill="1" applyBorder="1" applyAlignment="1" applyProtection="1">
      <alignment vertical="center" wrapText="1"/>
    </xf>
    <xf numFmtId="10" fontId="16" fillId="0" borderId="12" xfId="179" applyNumberFormat="1" applyFont="1" applyFill="1" applyBorder="1" applyAlignment="1" applyProtection="1">
      <alignment vertical="center" wrapText="1"/>
    </xf>
    <xf numFmtId="10" fontId="72" fillId="0" borderId="15" xfId="179" applyNumberFormat="1" applyFont="1" applyFill="1" applyBorder="1" applyAlignment="1">
      <alignment vertical="center" wrapText="1"/>
    </xf>
    <xf numFmtId="10" fontId="72" fillId="0" borderId="9" xfId="179" applyNumberFormat="1" applyFont="1" applyFill="1" applyBorder="1" applyAlignment="1">
      <alignment vertical="center" wrapText="1"/>
    </xf>
    <xf numFmtId="10" fontId="16" fillId="0" borderId="68" xfId="179" applyNumberFormat="1" applyFont="1" applyFill="1" applyBorder="1" applyAlignment="1" applyProtection="1">
      <alignment vertical="center" wrapText="1"/>
    </xf>
    <xf numFmtId="10" fontId="14" fillId="0" borderId="9" xfId="179" applyNumberFormat="1" applyFont="1" applyFill="1" applyBorder="1" applyAlignment="1">
      <alignment vertical="center" wrapText="1"/>
    </xf>
    <xf numFmtId="10" fontId="0" fillId="0" borderId="9" xfId="179" applyNumberFormat="1" applyFont="1" applyFill="1" applyBorder="1" applyAlignment="1">
      <alignment vertical="center" wrapText="1"/>
    </xf>
    <xf numFmtId="10" fontId="0" fillId="0" borderId="12" xfId="179" applyNumberFormat="1" applyFont="1" applyFill="1" applyBorder="1" applyAlignment="1">
      <alignment vertical="center" wrapText="1"/>
    </xf>
    <xf numFmtId="10" fontId="16" fillId="0" borderId="3" xfId="179" applyNumberFormat="1" applyFont="1" applyFill="1" applyBorder="1" applyAlignment="1" applyProtection="1">
      <alignment horizontal="right" vertical="center" wrapText="1"/>
      <protection locked="0"/>
    </xf>
    <xf numFmtId="10" fontId="72" fillId="0" borderId="6" xfId="179" applyNumberFormat="1" applyFont="1" applyFill="1" applyBorder="1" applyAlignment="1">
      <alignment vertical="center" wrapText="1"/>
    </xf>
    <xf numFmtId="10" fontId="10" fillId="0" borderId="9" xfId="179" applyNumberFormat="1" applyFont="1" applyFill="1" applyBorder="1" applyAlignment="1" applyProtection="1">
      <alignment horizontal="right" vertical="center" wrapText="1"/>
      <protection locked="0"/>
    </xf>
    <xf numFmtId="10" fontId="16" fillId="0" borderId="3" xfId="179" applyNumberFormat="1" applyFont="1" applyFill="1" applyBorder="1" applyAlignment="1" applyProtection="1">
      <alignment horizontal="right" vertical="center" wrapText="1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17" fillId="0" borderId="66" xfId="161" applyNumberFormat="1" applyFont="1" applyFill="1" applyBorder="1" applyAlignment="1" applyProtection="1">
      <alignment vertical="center" wrapText="1"/>
    </xf>
    <xf numFmtId="49" fontId="19" fillId="0" borderId="66" xfId="161" applyNumberFormat="1" applyFont="1" applyFill="1" applyBorder="1" applyAlignment="1" applyProtection="1">
      <alignment horizontal="left" vertical="center" wrapText="1" indent="2"/>
    </xf>
    <xf numFmtId="3" fontId="19" fillId="0" borderId="66" xfId="161" applyNumberFormat="1" applyFont="1" applyFill="1" applyBorder="1" applyAlignment="1" applyProtection="1">
      <alignment horizontal="right" vertical="center"/>
    </xf>
    <xf numFmtId="3" fontId="19" fillId="0" borderId="66" xfId="0" applyNumberFormat="1" applyFont="1" applyFill="1" applyBorder="1" applyAlignment="1">
      <alignment horizontal="right" vertical="center"/>
    </xf>
    <xf numFmtId="164" fontId="15" fillId="0" borderId="67" xfId="161" applyNumberFormat="1" applyFont="1" applyFill="1" applyBorder="1" applyAlignment="1" applyProtection="1">
      <alignment horizontal="center" vertical="center" wrapText="1"/>
    </xf>
    <xf numFmtId="49" fontId="19" fillId="0" borderId="57" xfId="161" applyNumberFormat="1" applyFont="1" applyFill="1" applyBorder="1" applyAlignment="1" applyProtection="1">
      <alignment horizontal="left" vertical="center" wrapText="1" indent="2"/>
    </xf>
    <xf numFmtId="10" fontId="115" fillId="0" borderId="6" xfId="179" applyNumberFormat="1" applyFont="1" applyFill="1" applyBorder="1" applyAlignment="1" applyProtection="1">
      <alignment vertical="center" wrapText="1"/>
    </xf>
    <xf numFmtId="0" fontId="19" fillId="0" borderId="24" xfId="178" applyFont="1" applyFill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top" wrapText="1"/>
    </xf>
    <xf numFmtId="0" fontId="36" fillId="0" borderId="24" xfId="0" applyFont="1" applyBorder="1" applyAlignment="1">
      <alignment horizontal="left" vertical="top" wrapText="1"/>
    </xf>
    <xf numFmtId="0" fontId="123" fillId="0" borderId="24" xfId="0" applyFont="1" applyBorder="1" applyAlignment="1">
      <alignment horizontal="center" vertical="top" wrapText="1"/>
    </xf>
    <xf numFmtId="0" fontId="123" fillId="0" borderId="24" xfId="0" applyFont="1" applyBorder="1" applyAlignment="1">
      <alignment horizontal="left" vertical="top" wrapText="1"/>
    </xf>
    <xf numFmtId="0" fontId="22" fillId="0" borderId="0" xfId="0" applyFont="1" applyAlignment="1">
      <alignment horizontal="right"/>
    </xf>
    <xf numFmtId="3" fontId="36" fillId="0" borderId="24" xfId="0" applyNumberFormat="1" applyFont="1" applyBorder="1" applyAlignment="1">
      <alignment horizontal="right" vertical="center" wrapText="1"/>
    </xf>
    <xf numFmtId="3" fontId="124" fillId="0" borderId="24" xfId="0" applyNumberFormat="1" applyFont="1" applyBorder="1" applyAlignment="1">
      <alignment horizontal="right" vertical="center" wrapText="1"/>
    </xf>
    <xf numFmtId="3" fontId="36" fillId="0" borderId="24" xfId="0" applyNumberFormat="1" applyFont="1" applyBorder="1" applyAlignment="1">
      <alignment vertical="center"/>
    </xf>
    <xf numFmtId="3" fontId="123" fillId="0" borderId="24" xfId="0" applyNumberFormat="1" applyFont="1" applyBorder="1" applyAlignment="1">
      <alignment horizontal="right" vertical="center" wrapText="1"/>
    </xf>
    <xf numFmtId="3" fontId="125" fillId="0" borderId="24" xfId="0" applyNumberFormat="1" applyFont="1" applyBorder="1" applyAlignment="1">
      <alignment horizontal="right" vertical="center" wrapText="1"/>
    </xf>
    <xf numFmtId="0" fontId="0" fillId="0" borderId="24" xfId="0" applyBorder="1" applyAlignment="1">
      <alignment vertical="center"/>
    </xf>
    <xf numFmtId="3" fontId="123" fillId="0" borderId="24" xfId="0" applyNumberFormat="1" applyFont="1" applyBorder="1" applyAlignment="1">
      <alignment vertical="center"/>
    </xf>
    <xf numFmtId="0" fontId="60" fillId="0" borderId="20" xfId="178" applyFont="1" applyFill="1" applyBorder="1" applyAlignment="1">
      <alignment horizontal="center" vertical="center" wrapText="1"/>
    </xf>
    <xf numFmtId="3" fontId="60" fillId="0" borderId="20" xfId="178" applyNumberFormat="1" applyFont="1" applyFill="1" applyBorder="1" applyAlignment="1">
      <alignment horizontal="right"/>
    </xf>
    <xf numFmtId="3" fontId="58" fillId="0" borderId="13" xfId="178" applyNumberFormat="1" applyFont="1" applyFill="1" applyBorder="1" applyAlignment="1">
      <alignment horizontal="right"/>
    </xf>
    <xf numFmtId="3" fontId="58" fillId="0" borderId="7" xfId="178" applyNumberFormat="1" applyFont="1" applyFill="1" applyBorder="1" applyAlignment="1">
      <alignment horizontal="right"/>
    </xf>
    <xf numFmtId="0" fontId="15" fillId="0" borderId="8" xfId="178" applyFont="1" applyFill="1" applyBorder="1" applyAlignment="1">
      <alignment vertical="center"/>
    </xf>
    <xf numFmtId="0" fontId="15" fillId="0" borderId="9" xfId="178" applyFont="1" applyFill="1" applyBorder="1" applyAlignment="1">
      <alignment vertical="center"/>
    </xf>
    <xf numFmtId="3" fontId="58" fillId="0" borderId="21" xfId="178" applyNumberFormat="1" applyFont="1" applyFill="1" applyBorder="1" applyAlignment="1">
      <alignment horizontal="right"/>
    </xf>
    <xf numFmtId="0" fontId="15" fillId="0" borderId="17" xfId="178" applyFont="1" applyFill="1" applyBorder="1" applyAlignment="1">
      <alignment vertical="center"/>
    </xf>
    <xf numFmtId="0" fontId="15" fillId="0" borderId="22" xfId="178" applyFont="1" applyFill="1" applyBorder="1" applyAlignment="1">
      <alignment vertical="center"/>
    </xf>
    <xf numFmtId="3" fontId="15" fillId="0" borderId="14" xfId="178" applyNumberFormat="1" applyFont="1" applyFill="1" applyBorder="1" applyAlignment="1">
      <alignment vertical="center"/>
    </xf>
    <xf numFmtId="3" fontId="15" fillId="0" borderId="8" xfId="178" applyNumberFormat="1" applyFont="1" applyFill="1" applyBorder="1" applyAlignment="1">
      <alignment vertical="center"/>
    </xf>
    <xf numFmtId="10" fontId="15" fillId="0" borderId="15" xfId="179" applyNumberFormat="1" applyFont="1" applyFill="1" applyBorder="1" applyAlignment="1">
      <alignment vertical="center"/>
    </xf>
    <xf numFmtId="3" fontId="19" fillId="0" borderId="24" xfId="178" applyNumberFormat="1" applyFont="1" applyFill="1" applyBorder="1" applyAlignment="1">
      <alignment vertical="center"/>
    </xf>
    <xf numFmtId="10" fontId="19" fillId="0" borderId="24" xfId="179" applyNumberFormat="1" applyFont="1" applyFill="1" applyBorder="1" applyAlignment="1">
      <alignment vertical="center"/>
    </xf>
    <xf numFmtId="3" fontId="61" fillId="0" borderId="19" xfId="48" applyNumberFormat="1" applyFont="1" applyBorder="1"/>
    <xf numFmtId="0" fontId="61" fillId="0" borderId="14" xfId="48" applyFont="1" applyBorder="1"/>
    <xf numFmtId="0" fontId="61" fillId="0" borderId="15" xfId="48" applyFont="1" applyBorder="1"/>
    <xf numFmtId="0" fontId="61" fillId="0" borderId="8" xfId="48" applyFont="1" applyBorder="1"/>
    <xf numFmtId="0" fontId="61" fillId="0" borderId="9" xfId="48" applyFont="1" applyBorder="1"/>
    <xf numFmtId="0" fontId="61" fillId="0" borderId="17" xfId="48" applyFont="1" applyBorder="1"/>
    <xf numFmtId="0" fontId="61" fillId="0" borderId="22" xfId="48" applyFont="1" applyBorder="1"/>
    <xf numFmtId="3" fontId="126" fillId="0" borderId="24" xfId="48" applyNumberFormat="1" applyFont="1" applyBorder="1" applyAlignment="1">
      <alignment vertical="center" wrapText="1"/>
    </xf>
    <xf numFmtId="0" fontId="126" fillId="0" borderId="24" xfId="48" applyFont="1" applyBorder="1" applyAlignment="1">
      <alignment vertical="center" wrapText="1"/>
    </xf>
    <xf numFmtId="3" fontId="104" fillId="0" borderId="19" xfId="48" applyNumberFormat="1" applyFont="1" applyBorder="1"/>
    <xf numFmtId="3" fontId="104" fillId="0" borderId="86" xfId="48" applyNumberFormat="1" applyFont="1" applyBorder="1"/>
    <xf numFmtId="3" fontId="104" fillId="0" borderId="24" xfId="48" applyNumberFormat="1" applyFont="1" applyBorder="1"/>
    <xf numFmtId="0" fontId="104" fillId="0" borderId="24" xfId="48" applyFont="1" applyBorder="1"/>
    <xf numFmtId="0" fontId="61" fillId="0" borderId="24" xfId="48" applyFont="1" applyBorder="1"/>
    <xf numFmtId="0" fontId="70" fillId="0" borderId="24" xfId="48" applyFont="1" applyBorder="1"/>
    <xf numFmtId="10" fontId="15" fillId="0" borderId="5" xfId="179" applyNumberFormat="1" applyFont="1" applyFill="1" applyBorder="1" applyAlignment="1">
      <alignment vertical="center" wrapText="1"/>
    </xf>
    <xf numFmtId="164" fontId="19" fillId="0" borderId="66" xfId="0" applyNumberFormat="1" applyFont="1" applyFill="1" applyBorder="1" applyAlignment="1">
      <alignment vertical="center" wrapText="1"/>
    </xf>
    <xf numFmtId="164" fontId="19" fillId="0" borderId="53" xfId="0" applyNumberFormat="1" applyFont="1" applyFill="1" applyBorder="1" applyAlignment="1">
      <alignment vertical="center" wrapText="1"/>
    </xf>
    <xf numFmtId="164" fontId="19" fillId="0" borderId="27" xfId="0" applyNumberFormat="1" applyFont="1" applyFill="1" applyBorder="1" applyAlignment="1">
      <alignment horizontal="center" vertical="center" wrapText="1"/>
    </xf>
    <xf numFmtId="164" fontId="19" fillId="0" borderId="32" xfId="0" applyNumberFormat="1" applyFont="1" applyFill="1" applyBorder="1" applyAlignment="1">
      <alignment vertical="center" wrapText="1"/>
    </xf>
    <xf numFmtId="164" fontId="19" fillId="0" borderId="30" xfId="0" applyNumberFormat="1" applyFont="1" applyFill="1" applyBorder="1" applyAlignment="1">
      <alignment vertical="center" wrapText="1"/>
    </xf>
    <xf numFmtId="10" fontId="19" fillId="0" borderId="66" xfId="179" applyNumberFormat="1" applyFont="1" applyFill="1" applyBorder="1" applyAlignment="1">
      <alignment vertical="center" wrapText="1"/>
    </xf>
    <xf numFmtId="1" fontId="15" fillId="0" borderId="8" xfId="0" applyNumberFormat="1" applyFont="1" applyFill="1" applyBorder="1" applyAlignment="1">
      <alignment horizontal="right" vertical="center" wrapText="1"/>
    </xf>
    <xf numFmtId="1" fontId="19" fillId="0" borderId="98" xfId="0" applyNumberFormat="1" applyFont="1" applyFill="1" applyBorder="1" applyAlignment="1">
      <alignment horizontal="right" vertical="center" wrapText="1"/>
    </xf>
    <xf numFmtId="1" fontId="19" fillId="0" borderId="66" xfId="0" applyNumberFormat="1" applyFont="1" applyFill="1" applyBorder="1" applyAlignment="1">
      <alignment horizontal="right" vertical="center" wrapText="1"/>
    </xf>
    <xf numFmtId="1" fontId="15" fillId="0" borderId="5" xfId="0" applyNumberFormat="1" applyFont="1" applyFill="1" applyBorder="1" applyAlignment="1">
      <alignment horizontal="right" vertical="center" wrapText="1"/>
    </xf>
    <xf numFmtId="10" fontId="15" fillId="0" borderId="8" xfId="179" applyNumberFormat="1" applyFont="1" applyFill="1" applyBorder="1" applyAlignment="1">
      <alignment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vertical="center" wrapText="1"/>
    </xf>
    <xf numFmtId="10" fontId="15" fillId="0" borderId="2" xfId="179" applyNumberFormat="1" applyFont="1" applyFill="1" applyBorder="1" applyAlignment="1">
      <alignment vertical="center" wrapText="1"/>
    </xf>
    <xf numFmtId="10" fontId="19" fillId="0" borderId="2" xfId="179" applyNumberFormat="1" applyFont="1" applyFill="1" applyBorder="1" applyAlignment="1">
      <alignment vertical="center" wrapText="1"/>
    </xf>
    <xf numFmtId="3" fontId="61" fillId="0" borderId="91" xfId="48" applyNumberFormat="1" applyFont="1" applyBorder="1"/>
    <xf numFmtId="3" fontId="61" fillId="0" borderId="49" xfId="48" applyNumberFormat="1" applyFont="1" applyBorder="1"/>
    <xf numFmtId="3" fontId="61" fillId="0" borderId="52" xfId="48" applyNumberFormat="1" applyFont="1" applyBorder="1"/>
    <xf numFmtId="165" fontId="58" fillId="0" borderId="14" xfId="35" applyNumberFormat="1" applyFont="1" applyFill="1" applyBorder="1" applyAlignment="1"/>
    <xf numFmtId="165" fontId="58" fillId="0" borderId="8" xfId="35" applyNumberFormat="1" applyFont="1" applyFill="1" applyBorder="1" applyAlignment="1"/>
    <xf numFmtId="165" fontId="69" fillId="0" borderId="8" xfId="35" applyNumberFormat="1" applyFont="1" applyFill="1" applyBorder="1" applyAlignment="1"/>
    <xf numFmtId="165" fontId="58" fillId="0" borderId="8" xfId="35" applyNumberFormat="1" applyFont="1" applyBorder="1" applyAlignment="1"/>
    <xf numFmtId="165" fontId="58" fillId="0" borderId="57" xfId="35" applyNumberFormat="1" applyFont="1" applyBorder="1" applyAlignment="1"/>
    <xf numFmtId="0" fontId="122" fillId="26" borderId="24" xfId="0" applyFont="1" applyFill="1" applyBorder="1" applyAlignment="1">
      <alignment horizontal="center" vertical="top" wrapText="1"/>
    </xf>
    <xf numFmtId="0" fontId="122" fillId="26" borderId="56" xfId="0" applyFont="1" applyFill="1" applyBorder="1" applyAlignment="1">
      <alignment horizontal="center" vertical="top" wrapText="1"/>
    </xf>
    <xf numFmtId="0" fontId="122" fillId="26" borderId="19" xfId="0" applyFont="1" applyFill="1" applyBorder="1" applyAlignment="1">
      <alignment horizontal="center" vertical="top" wrapText="1"/>
    </xf>
    <xf numFmtId="3" fontId="36" fillId="0" borderId="13" xfId="0" applyNumberFormat="1" applyFont="1" applyBorder="1" applyAlignment="1">
      <alignment horizontal="right" vertical="top" wrapText="1"/>
    </xf>
    <xf numFmtId="3" fontId="36" fillId="0" borderId="14" xfId="0" applyNumberFormat="1" applyFont="1" applyBorder="1" applyAlignment="1">
      <alignment horizontal="right" vertical="top" wrapText="1"/>
    </xf>
    <xf numFmtId="3" fontId="36" fillId="0" borderId="15" xfId="0" applyNumberFormat="1" applyFont="1" applyBorder="1" applyAlignment="1">
      <alignment horizontal="right" vertical="top" wrapText="1"/>
    </xf>
    <xf numFmtId="3" fontId="36" fillId="0" borderId="7" xfId="0" applyNumberFormat="1" applyFont="1" applyBorder="1" applyAlignment="1">
      <alignment horizontal="right" vertical="top" wrapText="1"/>
    </xf>
    <xf numFmtId="3" fontId="36" fillId="0" borderId="8" xfId="0" applyNumberFormat="1" applyFont="1" applyBorder="1" applyAlignment="1">
      <alignment horizontal="right" vertical="top" wrapText="1"/>
    </xf>
    <xf numFmtId="3" fontId="36" fillId="0" borderId="9" xfId="0" applyNumberFormat="1" applyFont="1" applyBorder="1" applyAlignment="1">
      <alignment horizontal="right" vertical="top" wrapText="1"/>
    </xf>
    <xf numFmtId="3" fontId="123" fillId="0" borderId="7" xfId="0" applyNumberFormat="1" applyFont="1" applyBorder="1" applyAlignment="1">
      <alignment horizontal="right" vertical="top" wrapText="1"/>
    </xf>
    <xf numFmtId="3" fontId="123" fillId="0" borderId="8" xfId="0" applyNumberFormat="1" applyFont="1" applyBorder="1" applyAlignment="1">
      <alignment horizontal="right" vertical="top" wrapText="1"/>
    </xf>
    <xf numFmtId="3" fontId="123" fillId="0" borderId="9" xfId="0" applyNumberFormat="1" applyFont="1" applyBorder="1" applyAlignment="1">
      <alignment horizontal="right" vertical="top" wrapText="1"/>
    </xf>
    <xf numFmtId="3" fontId="123" fillId="0" borderId="21" xfId="0" applyNumberFormat="1" applyFont="1" applyBorder="1" applyAlignment="1">
      <alignment horizontal="right" vertical="top" wrapText="1"/>
    </xf>
    <xf numFmtId="3" fontId="123" fillId="0" borderId="17" xfId="0" applyNumberFormat="1" applyFont="1" applyBorder="1" applyAlignment="1">
      <alignment horizontal="right" vertical="top" wrapText="1"/>
    </xf>
    <xf numFmtId="3" fontId="123" fillId="0" borderId="22" xfId="0" applyNumberFormat="1" applyFont="1" applyBorder="1" applyAlignment="1">
      <alignment horizontal="right" vertical="top" wrapText="1"/>
    </xf>
    <xf numFmtId="0" fontId="0" fillId="0" borderId="1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7" xfId="0" applyBorder="1"/>
    <xf numFmtId="0" fontId="122" fillId="26" borderId="86" xfId="0" applyFont="1" applyFill="1" applyBorder="1" applyAlignment="1">
      <alignment horizontal="center" vertical="top" wrapText="1"/>
    </xf>
    <xf numFmtId="0" fontId="122" fillId="26" borderId="23" xfId="0" applyFont="1" applyFill="1" applyBorder="1" applyAlignment="1">
      <alignment horizontal="center" vertical="top" wrapText="1"/>
    </xf>
    <xf numFmtId="0" fontId="36" fillId="0" borderId="29" xfId="0" applyFont="1" applyBorder="1" applyAlignment="1">
      <alignment horizontal="left" vertical="top" wrapText="1"/>
    </xf>
    <xf numFmtId="0" fontId="36" fillId="0" borderId="31" xfId="0" applyFont="1" applyBorder="1" applyAlignment="1">
      <alignment horizontal="left" vertical="top" wrapText="1"/>
    </xf>
    <xf numFmtId="0" fontId="123" fillId="0" borderId="31" xfId="0" applyFont="1" applyBorder="1" applyAlignment="1">
      <alignment horizontal="left" vertical="top" wrapText="1"/>
    </xf>
    <xf numFmtId="0" fontId="123" fillId="0" borderId="33" xfId="0" applyFont="1" applyBorder="1" applyAlignment="1">
      <alignment horizontal="left" vertical="top" wrapText="1"/>
    </xf>
    <xf numFmtId="0" fontId="36" fillId="0" borderId="29" xfId="0" applyFont="1" applyBorder="1" applyAlignment="1">
      <alignment horizontal="center" vertical="top" wrapText="1"/>
    </xf>
    <xf numFmtId="0" fontId="36" fillId="0" borderId="31" xfId="0" applyFont="1" applyBorder="1" applyAlignment="1">
      <alignment horizontal="center" vertical="top" wrapText="1"/>
    </xf>
    <xf numFmtId="0" fontId="123" fillId="0" borderId="31" xfId="0" applyFont="1" applyBorder="1" applyAlignment="1">
      <alignment horizontal="center" vertical="top" wrapText="1"/>
    </xf>
    <xf numFmtId="0" fontId="123" fillId="0" borderId="33" xfId="0" applyFont="1" applyBorder="1" applyAlignment="1">
      <alignment horizontal="center" vertical="top" wrapText="1"/>
    </xf>
    <xf numFmtId="3" fontId="36" fillId="0" borderId="87" xfId="0" applyNumberFormat="1" applyFont="1" applyBorder="1" applyAlignment="1">
      <alignment horizontal="right" vertical="top" wrapText="1"/>
    </xf>
    <xf numFmtId="0" fontId="0" fillId="0" borderId="55" xfId="0" applyBorder="1"/>
    <xf numFmtId="3" fontId="123" fillId="0" borderId="55" xfId="0" applyNumberFormat="1" applyFont="1" applyBorder="1" applyAlignment="1">
      <alignment horizontal="right" vertical="top" wrapText="1"/>
    </xf>
    <xf numFmtId="3" fontId="36" fillId="0" borderId="55" xfId="0" applyNumberFormat="1" applyFont="1" applyBorder="1" applyAlignment="1">
      <alignment horizontal="right" vertical="top" wrapText="1"/>
    </xf>
    <xf numFmtId="3" fontId="123" fillId="0" borderId="61" xfId="0" applyNumberFormat="1" applyFont="1" applyBorder="1" applyAlignment="1">
      <alignment horizontal="right" vertical="top" wrapText="1"/>
    </xf>
    <xf numFmtId="3" fontId="36" fillId="0" borderId="36" xfId="0" applyNumberFormat="1" applyFont="1" applyBorder="1"/>
    <xf numFmtId="3" fontId="123" fillId="0" borderId="36" xfId="0" applyNumberFormat="1" applyFont="1" applyBorder="1"/>
    <xf numFmtId="3" fontId="123" fillId="0" borderId="36" xfId="0" applyNumberFormat="1" applyFont="1" applyBorder="1" applyAlignment="1">
      <alignment horizontal="right" vertical="top"/>
    </xf>
    <xf numFmtId="3" fontId="123" fillId="0" borderId="33" xfId="0" applyNumberFormat="1" applyFont="1" applyBorder="1"/>
    <xf numFmtId="3" fontId="123" fillId="0" borderId="36" xfId="0" applyNumberFormat="1" applyFont="1" applyBorder="1" applyAlignment="1">
      <alignment horizontal="right"/>
    </xf>
    <xf numFmtId="0" fontId="0" fillId="0" borderId="13" xfId="0" applyBorder="1"/>
    <xf numFmtId="0" fontId="0" fillId="0" borderId="15" xfId="0" applyBorder="1"/>
    <xf numFmtId="0" fontId="36" fillId="0" borderId="50" xfId="0" applyFont="1" applyBorder="1" applyAlignment="1">
      <alignment horizontal="center" vertical="top" wrapText="1"/>
    </xf>
    <xf numFmtId="0" fontId="36" fillId="0" borderId="51" xfId="0" applyFont="1" applyBorder="1" applyAlignment="1">
      <alignment horizontal="left" vertical="top" wrapText="1"/>
    </xf>
    <xf numFmtId="0" fontId="36" fillId="0" borderId="32" xfId="0" applyFont="1" applyBorder="1" applyAlignment="1">
      <alignment horizontal="center" vertical="top" wrapText="1"/>
    </xf>
    <xf numFmtId="0" fontId="36" fillId="0" borderId="99" xfId="0" applyFont="1" applyBorder="1" applyAlignment="1">
      <alignment horizontal="left" vertical="top" wrapText="1"/>
    </xf>
    <xf numFmtId="0" fontId="123" fillId="0" borderId="32" xfId="0" applyFont="1" applyBorder="1" applyAlignment="1">
      <alignment horizontal="center" vertical="top" wrapText="1"/>
    </xf>
    <xf numFmtId="0" fontId="123" fillId="0" borderId="99" xfId="0" applyFont="1" applyBorder="1" applyAlignment="1">
      <alignment horizontal="left" vertical="top" wrapText="1"/>
    </xf>
    <xf numFmtId="0" fontId="123" fillId="0" borderId="65" xfId="0" applyFont="1" applyBorder="1" applyAlignment="1">
      <alignment horizontal="center" vertical="top" wrapText="1"/>
    </xf>
    <xf numFmtId="0" fontId="123" fillId="0" borderId="100" xfId="0" applyFont="1" applyBorder="1" applyAlignment="1">
      <alignment horizontal="left" vertical="top" wrapText="1"/>
    </xf>
    <xf numFmtId="0" fontId="0" fillId="26" borderId="24" xfId="0" applyFill="1" applyBorder="1"/>
    <xf numFmtId="0" fontId="122" fillId="26" borderId="24" xfId="0" applyFont="1" applyFill="1" applyBorder="1" applyAlignment="1">
      <alignment horizontal="center" wrapText="1"/>
    </xf>
    <xf numFmtId="0" fontId="6" fillId="26" borderId="24" xfId="0" applyFont="1" applyFill="1" applyBorder="1" applyAlignment="1">
      <alignment horizontal="center"/>
    </xf>
    <xf numFmtId="10" fontId="19" fillId="0" borderId="11" xfId="179" applyNumberFormat="1" applyFont="1" applyFill="1" applyBorder="1" applyAlignment="1" applyProtection="1">
      <alignment horizontal="right" vertical="center"/>
    </xf>
    <xf numFmtId="10" fontId="19" fillId="0" borderId="11" xfId="179" applyNumberFormat="1" applyFont="1" applyFill="1" applyBorder="1" applyAlignment="1">
      <alignment horizontal="right" vertical="center"/>
    </xf>
    <xf numFmtId="10" fontId="19" fillId="0" borderId="2" xfId="179" applyNumberFormat="1" applyFont="1" applyBorder="1" applyAlignment="1">
      <alignment horizontal="right" vertical="center" wrapText="1"/>
    </xf>
    <xf numFmtId="10" fontId="19" fillId="0" borderId="3" xfId="179" applyNumberFormat="1" applyFont="1" applyBorder="1" applyAlignment="1">
      <alignment horizontal="right" vertical="center" wrapText="1"/>
    </xf>
    <xf numFmtId="10" fontId="19" fillId="0" borderId="8" xfId="179" applyNumberFormat="1" applyFont="1" applyFill="1" applyBorder="1" applyAlignment="1" applyProtection="1">
      <alignment horizontal="right" vertical="center" wrapText="1"/>
    </xf>
    <xf numFmtId="10" fontId="19" fillId="0" borderId="9" xfId="179" applyNumberFormat="1" applyFont="1" applyFill="1" applyBorder="1" applyAlignment="1">
      <alignment horizontal="right" vertical="center" wrapText="1"/>
    </xf>
    <xf numFmtId="10" fontId="19" fillId="0" borderId="8" xfId="179" applyNumberFormat="1" applyFont="1" applyFill="1" applyBorder="1" applyAlignment="1" applyProtection="1">
      <alignment horizontal="right" vertical="center"/>
    </xf>
    <xf numFmtId="10" fontId="19" fillId="0" borderId="9" xfId="179" applyNumberFormat="1" applyFont="1" applyFill="1" applyBorder="1" applyAlignment="1" applyProtection="1">
      <alignment horizontal="right" vertical="center"/>
    </xf>
    <xf numFmtId="10" fontId="19" fillId="0" borderId="12" xfId="179" applyNumberFormat="1" applyFont="1" applyFill="1" applyBorder="1" applyAlignment="1" applyProtection="1">
      <alignment horizontal="right" vertical="center"/>
    </xf>
    <xf numFmtId="10" fontId="16" fillId="0" borderId="9" xfId="179" applyNumberFormat="1" applyFont="1" applyBorder="1" applyAlignment="1">
      <alignment horizontal="right"/>
    </xf>
    <xf numFmtId="10" fontId="19" fillId="0" borderId="66" xfId="179" applyNumberFormat="1" applyFont="1" applyFill="1" applyBorder="1" applyAlignment="1">
      <alignment horizontal="right" vertical="center"/>
    </xf>
    <xf numFmtId="10" fontId="19" fillId="0" borderId="57" xfId="179" applyNumberFormat="1" applyFont="1" applyFill="1" applyBorder="1" applyAlignment="1" applyProtection="1">
      <alignment horizontal="right" vertical="center"/>
    </xf>
    <xf numFmtId="164" fontId="58" fillId="0" borderId="24" xfId="161" applyNumberFormat="1" applyFont="1" applyFill="1" applyBorder="1" applyAlignment="1" applyProtection="1">
      <alignment horizontal="center" vertical="center" wrapText="1"/>
    </xf>
    <xf numFmtId="164" fontId="69" fillId="0" borderId="24" xfId="159" applyNumberFormat="1" applyFont="1" applyBorder="1" applyAlignment="1">
      <alignment vertical="center" wrapText="1"/>
    </xf>
    <xf numFmtId="164" fontId="69" fillId="0" borderId="24" xfId="161" applyNumberFormat="1" applyFont="1" applyFill="1" applyBorder="1" applyAlignment="1" applyProtection="1">
      <alignment vertical="center" wrapText="1"/>
    </xf>
    <xf numFmtId="10" fontId="69" fillId="0" borderId="24" xfId="179" applyNumberFormat="1" applyFont="1" applyBorder="1" applyAlignment="1">
      <alignment horizontal="center" vertical="center" wrapText="1"/>
    </xf>
    <xf numFmtId="10" fontId="19" fillId="0" borderId="8" xfId="179" applyNumberFormat="1" applyFont="1" applyBorder="1" applyAlignment="1">
      <alignment vertical="center"/>
    </xf>
    <xf numFmtId="164" fontId="19" fillId="0" borderId="10" xfId="67" applyNumberFormat="1" applyFont="1" applyBorder="1" applyAlignment="1">
      <alignment vertical="center" wrapText="1"/>
    </xf>
    <xf numFmtId="164" fontId="19" fillId="0" borderId="11" xfId="67" applyNumberFormat="1" applyFont="1" applyBorder="1" applyAlignment="1">
      <alignment vertical="center"/>
    </xf>
    <xf numFmtId="9" fontId="19" fillId="0" borderId="11" xfId="67" applyNumberFormat="1" applyFont="1" applyBorder="1" applyAlignment="1">
      <alignment vertical="center"/>
    </xf>
    <xf numFmtId="164" fontId="19" fillId="0" borderId="12" xfId="67" applyNumberFormat="1" applyFont="1" applyBorder="1" applyAlignment="1">
      <alignment vertical="center"/>
    </xf>
    <xf numFmtId="10" fontId="19" fillId="0" borderId="11" xfId="179" applyNumberFormat="1" applyFont="1" applyBorder="1" applyAlignment="1">
      <alignment vertical="center"/>
    </xf>
    <xf numFmtId="0" fontId="64" fillId="0" borderId="54" xfId="178" applyFont="1" applyBorder="1" applyAlignment="1">
      <alignment horizontal="center" vertical="center" wrapText="1"/>
    </xf>
    <xf numFmtId="0" fontId="113" fillId="0" borderId="63" xfId="0" applyFont="1" applyBorder="1" applyAlignment="1">
      <alignment horizontal="center" vertical="center" wrapText="1"/>
    </xf>
    <xf numFmtId="0" fontId="113" fillId="0" borderId="64" xfId="0" applyFont="1" applyBorder="1" applyAlignment="1">
      <alignment horizontal="center" vertical="center" wrapText="1"/>
    </xf>
    <xf numFmtId="0" fontId="113" fillId="0" borderId="86" xfId="0" applyFont="1" applyBorder="1" applyAlignment="1">
      <alignment horizontal="center" vertical="center" wrapText="1"/>
    </xf>
    <xf numFmtId="0" fontId="113" fillId="0" borderId="23" xfId="0" applyFont="1" applyBorder="1" applyAlignment="1">
      <alignment horizontal="center" vertical="center" wrapText="1"/>
    </xf>
    <xf numFmtId="0" fontId="113" fillId="0" borderId="69" xfId="0" applyFont="1" applyBorder="1" applyAlignment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164" fontId="8" fillId="0" borderId="23" xfId="1" applyNumberFormat="1" applyFont="1" applyFill="1" applyBorder="1" applyAlignment="1" applyProtection="1">
      <alignment horizontal="center" vertical="center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23" fillId="0" borderId="19" xfId="0" applyNumberFormat="1" applyFont="1" applyFill="1" applyBorder="1" applyAlignment="1" applyProtection="1">
      <alignment horizontal="center" vertical="center" wrapText="1"/>
    </xf>
    <xf numFmtId="164" fontId="23" fillId="0" borderId="62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63" fillId="0" borderId="0" xfId="0" applyNumberFormat="1" applyFont="1" applyFill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6" fillId="0" borderId="33" xfId="0" applyNumberFormat="1" applyFont="1" applyFill="1" applyBorder="1" applyAlignment="1" applyProtection="1">
      <alignment horizontal="center" vertical="center" wrapText="1"/>
    </xf>
    <xf numFmtId="164" fontId="23" fillId="0" borderId="24" xfId="0" applyNumberFormat="1" applyFont="1" applyFill="1" applyBorder="1" applyAlignment="1" applyProtection="1">
      <alignment horizontal="center" vertical="center" wrapText="1"/>
    </xf>
    <xf numFmtId="0" fontId="26" fillId="0" borderId="23" xfId="0" applyFont="1" applyFill="1" applyBorder="1" applyAlignment="1" applyProtection="1">
      <alignment horizontal="right"/>
    </xf>
    <xf numFmtId="0" fontId="64" fillId="0" borderId="0" xfId="51" applyFont="1" applyBorder="1" applyAlignment="1">
      <alignment horizontal="center" vertical="center" wrapText="1"/>
    </xf>
    <xf numFmtId="0" fontId="65" fillId="0" borderId="23" xfId="51" applyFont="1" applyBorder="1" applyAlignment="1">
      <alignment horizontal="right" vertical="center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62" xfId="0" applyFont="1" applyBorder="1" applyAlignment="1" applyProtection="1">
      <alignment horizontal="center" vertical="center" wrapText="1"/>
    </xf>
    <xf numFmtId="0" fontId="19" fillId="0" borderId="88" xfId="0" applyFont="1" applyBorder="1" applyAlignment="1" applyProtection="1">
      <alignment horizontal="center" vertical="center" wrapText="1"/>
    </xf>
    <xf numFmtId="0" fontId="19" fillId="0" borderId="19" xfId="51" applyFont="1" applyBorder="1" applyAlignment="1">
      <alignment horizontal="center"/>
    </xf>
    <xf numFmtId="0" fontId="19" fillId="0" borderId="62" xfId="51" applyFont="1" applyBorder="1" applyAlignment="1">
      <alignment horizontal="center"/>
    </xf>
    <xf numFmtId="0" fontId="19" fillId="0" borderId="88" xfId="51" applyFont="1" applyBorder="1" applyAlignment="1">
      <alignment horizontal="center"/>
    </xf>
    <xf numFmtId="0" fontId="58" fillId="0" borderId="0" xfId="51" applyFont="1" applyAlignment="1">
      <alignment horizontal="left"/>
    </xf>
    <xf numFmtId="0" fontId="60" fillId="0" borderId="0" xfId="51" applyFont="1" applyAlignment="1">
      <alignment horizontal="left"/>
    </xf>
    <xf numFmtId="0" fontId="19" fillId="0" borderId="13" xfId="51" applyFont="1" applyBorder="1" applyAlignment="1">
      <alignment horizontal="center" vertical="center" wrapText="1"/>
    </xf>
    <xf numFmtId="0" fontId="19" fillId="0" borderId="21" xfId="51" applyFont="1" applyBorder="1" applyAlignment="1">
      <alignment horizontal="center" vertical="center" wrapText="1"/>
    </xf>
    <xf numFmtId="0" fontId="19" fillId="0" borderId="87" xfId="51" applyFont="1" applyBorder="1" applyAlignment="1">
      <alignment horizontal="center" vertical="center" wrapText="1"/>
    </xf>
    <xf numFmtId="0" fontId="19" fillId="0" borderId="17" xfId="51" applyFont="1" applyBorder="1" applyAlignment="1">
      <alignment horizontal="center" vertical="center" wrapText="1"/>
    </xf>
    <xf numFmtId="0" fontId="19" fillId="0" borderId="24" xfId="51" applyFont="1" applyBorder="1" applyAlignment="1">
      <alignment horizontal="center" vertical="center"/>
    </xf>
    <xf numFmtId="0" fontId="59" fillId="0" borderId="0" xfId="51" applyFont="1" applyAlignment="1">
      <alignment horizontal="left"/>
    </xf>
    <xf numFmtId="164" fontId="62" fillId="0" borderId="0" xfId="0" applyNumberFormat="1" applyFont="1" applyFill="1" applyAlignment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right" wrapText="1"/>
    </xf>
    <xf numFmtId="0" fontId="19" fillId="0" borderId="87" xfId="144" applyFont="1" applyFill="1" applyBorder="1" applyAlignment="1">
      <alignment horizontal="center" vertical="center"/>
    </xf>
    <xf numFmtId="0" fontId="19" fillId="0" borderId="50" xfId="144" applyFont="1" applyFill="1" applyBorder="1" applyAlignment="1">
      <alignment horizontal="center" vertical="center"/>
    </xf>
    <xf numFmtId="0" fontId="19" fillId="0" borderId="51" xfId="144" applyFont="1" applyFill="1" applyBorder="1" applyAlignment="1">
      <alignment horizontal="center" vertical="center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25" xfId="144" applyFont="1" applyFill="1" applyBorder="1" applyAlignment="1">
      <alignment horizontal="center" vertical="center" wrapText="1"/>
    </xf>
    <xf numFmtId="0" fontId="19" fillId="0" borderId="37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66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0" fontId="62" fillId="0" borderId="67" xfId="48" applyFont="1" applyBorder="1" applyAlignment="1">
      <alignment horizontal="center"/>
    </xf>
    <xf numFmtId="0" fontId="62" fillId="0" borderId="57" xfId="48" applyFont="1" applyBorder="1" applyAlignment="1">
      <alignment horizontal="center"/>
    </xf>
    <xf numFmtId="0" fontId="67" fillId="0" borderId="0" xfId="48" applyFont="1" applyBorder="1"/>
    <xf numFmtId="0" fontId="60" fillId="0" borderId="2" xfId="48" applyFont="1" applyBorder="1" applyAlignment="1">
      <alignment horizontal="left"/>
    </xf>
    <xf numFmtId="0" fontId="58" fillId="0" borderId="8" xfId="48" applyFont="1" applyBorder="1" applyAlignment="1">
      <alignment horizontal="left" wrapText="1"/>
    </xf>
    <xf numFmtId="0" fontId="60" fillId="0" borderId="2" xfId="48" applyFont="1" applyBorder="1" applyAlignment="1"/>
    <xf numFmtId="0" fontId="58" fillId="0" borderId="8" xfId="48" applyFont="1" applyBorder="1" applyAlignment="1">
      <alignment horizontal="left"/>
    </xf>
    <xf numFmtId="0" fontId="58" fillId="0" borderId="66" xfId="48" applyFont="1" applyBorder="1" applyAlignment="1">
      <alignment horizontal="left"/>
    </xf>
    <xf numFmtId="0" fontId="58" fillId="0" borderId="61" xfId="48" applyFont="1" applyBorder="1" applyAlignment="1">
      <alignment horizontal="left"/>
    </xf>
    <xf numFmtId="0" fontId="58" fillId="0" borderId="34" xfId="48" applyFont="1" applyBorder="1" applyAlignment="1">
      <alignment horizontal="left"/>
    </xf>
    <xf numFmtId="0" fontId="58" fillId="0" borderId="52" xfId="48" applyFont="1" applyBorder="1" applyAlignment="1">
      <alignment horizontal="left"/>
    </xf>
    <xf numFmtId="0" fontId="66" fillId="0" borderId="0" xfId="48" applyFont="1" applyAlignment="1">
      <alignment horizontal="center" vertical="center" wrapText="1"/>
    </xf>
    <xf numFmtId="165" fontId="68" fillId="0" borderId="23" xfId="35" applyNumberFormat="1" applyFont="1" applyFill="1" applyBorder="1" applyAlignment="1">
      <alignment horizontal="right"/>
    </xf>
    <xf numFmtId="0" fontId="60" fillId="0" borderId="2" xfId="48" applyFont="1" applyBorder="1" applyAlignment="1">
      <alignment horizontal="center" vertical="center" wrapText="1"/>
    </xf>
    <xf numFmtId="0" fontId="58" fillId="0" borderId="5" xfId="48" applyFont="1" applyBorder="1" applyAlignment="1">
      <alignment horizontal="left" wrapText="1"/>
    </xf>
    <xf numFmtId="0" fontId="58" fillId="0" borderId="55" xfId="48" applyFont="1" applyBorder="1" applyAlignment="1">
      <alignment horizontal="left" wrapText="1"/>
    </xf>
    <xf numFmtId="0" fontId="58" fillId="0" borderId="32" xfId="48" applyFont="1" applyBorder="1" applyAlignment="1">
      <alignment horizontal="left" wrapText="1"/>
    </xf>
    <xf numFmtId="0" fontId="58" fillId="0" borderId="49" xfId="48" applyFont="1" applyBorder="1" applyAlignment="1">
      <alignment horizontal="left" wrapText="1"/>
    </xf>
    <xf numFmtId="0" fontId="58" fillId="0" borderId="8" xfId="48" applyFont="1" applyBorder="1" applyAlignment="1">
      <alignment horizontal="left" wrapText="1" indent="1"/>
    </xf>
    <xf numFmtId="0" fontId="69" fillId="0" borderId="8" xfId="48" applyFont="1" applyBorder="1" applyAlignment="1">
      <alignment horizontal="left" wrapText="1" indent="1"/>
    </xf>
    <xf numFmtId="0" fontId="17" fillId="0" borderId="23" xfId="178" applyFont="1" applyFill="1" applyBorder="1" applyAlignment="1">
      <alignment horizontal="right"/>
    </xf>
    <xf numFmtId="0" fontId="62" fillId="0" borderId="0" xfId="178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5" fillId="0" borderId="0" xfId="0" applyFont="1" applyBorder="1" applyAlignment="1">
      <alignment horizontal="right"/>
    </xf>
    <xf numFmtId="164" fontId="60" fillId="0" borderId="1" xfId="67" applyNumberFormat="1" applyFont="1" applyBorder="1" applyAlignment="1">
      <alignment horizontal="center" vertical="center"/>
    </xf>
    <xf numFmtId="164" fontId="60" fillId="0" borderId="95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18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8" fillId="0" borderId="63" xfId="1" applyNumberFormat="1" applyFont="1" applyFill="1" applyBorder="1" applyAlignment="1" applyProtection="1">
      <alignment horizontal="center" vertical="center"/>
    </xf>
    <xf numFmtId="164" fontId="8" fillId="0" borderId="66" xfId="1" applyNumberFormat="1" applyFont="1" applyFill="1" applyBorder="1" applyAlignment="1" applyProtection="1">
      <alignment horizontal="center" vertical="center"/>
    </xf>
    <xf numFmtId="3" fontId="64" fillId="0" borderId="0" xfId="0" applyNumberFormat="1" applyFont="1" applyBorder="1" applyAlignment="1">
      <alignment horizontal="center" vertical="center" wrapText="1"/>
    </xf>
    <xf numFmtId="164" fontId="69" fillId="0" borderId="23" xfId="161" applyNumberFormat="1" applyFont="1" applyFill="1" applyBorder="1" applyAlignment="1" applyProtection="1">
      <alignment horizontal="right" vertical="center"/>
    </xf>
    <xf numFmtId="3" fontId="64" fillId="0" borderId="0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right"/>
    </xf>
    <xf numFmtId="0" fontId="11" fillId="0" borderId="0" xfId="0" applyFont="1" applyFill="1" applyAlignment="1" applyProtection="1">
      <alignment horizontal="right"/>
    </xf>
    <xf numFmtId="0" fontId="71" fillId="0" borderId="27" xfId="0" applyFont="1" applyFill="1" applyBorder="1" applyAlignment="1" applyProtection="1">
      <alignment horizontal="center" vertical="center" wrapText="1"/>
    </xf>
    <xf numFmtId="0" fontId="71" fillId="0" borderId="0" xfId="0" applyFont="1" applyFill="1" applyBorder="1" applyAlignment="1" applyProtection="1">
      <alignment horizontal="center" vertical="center" wrapText="1"/>
    </xf>
    <xf numFmtId="0" fontId="63" fillId="0" borderId="0" xfId="0" applyFont="1" applyFill="1" applyBorder="1" applyAlignment="1" applyProtection="1">
      <alignment horizontal="center" vertical="center" wrapText="1"/>
      <protection locked="0"/>
    </xf>
    <xf numFmtId="164" fontId="100" fillId="0" borderId="23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3" fillId="0" borderId="66" xfId="171" applyFont="1" applyFill="1" applyBorder="1" applyAlignment="1" applyProtection="1">
      <alignment horizontal="left" vertical="center" indent="1"/>
    </xf>
    <xf numFmtId="0" fontId="103" fillId="0" borderId="53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3" fillId="0" borderId="83" xfId="0" applyFont="1" applyFill="1" applyBorder="1" applyAlignment="1">
      <alignment horizontal="justify" vertical="center" wrapText="1"/>
    </xf>
    <xf numFmtId="0" fontId="64" fillId="0" borderId="0" xfId="174" applyFont="1" applyFill="1" applyBorder="1" applyAlignment="1">
      <alignment horizontal="center" vertical="center" wrapText="1"/>
    </xf>
    <xf numFmtId="0" fontId="112" fillId="0" borderId="0" xfId="174" applyFont="1" applyFill="1" applyBorder="1" applyAlignment="1">
      <alignment horizontal="center" vertical="center" wrapText="1"/>
    </xf>
    <xf numFmtId="0" fontId="107" fillId="0" borderId="0" xfId="173" applyFont="1" applyBorder="1" applyAlignment="1">
      <alignment horizontal="center" vertical="center"/>
    </xf>
    <xf numFmtId="0" fontId="107" fillId="0" borderId="0" xfId="173" applyFont="1" applyAlignment="1">
      <alignment horizontal="center" vertical="center" wrapText="1"/>
    </xf>
    <xf numFmtId="0" fontId="108" fillId="0" borderId="0" xfId="173" applyFont="1" applyFill="1" applyBorder="1" applyAlignment="1">
      <alignment horizontal="right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left"/>
    </xf>
    <xf numFmtId="0" fontId="61" fillId="0" borderId="0" xfId="172" applyFont="1" applyAlignment="1">
      <alignment horizontal="center"/>
    </xf>
    <xf numFmtId="0" fontId="64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0" fillId="0" borderId="28" xfId="172" applyFont="1" applyBorder="1" applyAlignment="1">
      <alignment horizontal="center" vertical="center" wrapText="1"/>
    </xf>
    <xf numFmtId="0" fontId="60" fillId="0" borderId="47" xfId="172" applyFont="1" applyBorder="1" applyAlignment="1">
      <alignment horizontal="center" vertical="center" wrapText="1"/>
    </xf>
    <xf numFmtId="0" fontId="60" fillId="0" borderId="63" xfId="172" applyFont="1" applyBorder="1" applyAlignment="1">
      <alignment horizontal="center" vertical="center" wrapText="1"/>
    </xf>
    <xf numFmtId="0" fontId="60" fillId="0" borderId="23" xfId="172" applyFont="1" applyBorder="1" applyAlignment="1">
      <alignment horizontal="center" vertical="center" wrapText="1"/>
    </xf>
    <xf numFmtId="0" fontId="60" fillId="0" borderId="14" xfId="172" applyFont="1" applyBorder="1" applyAlignment="1">
      <alignment horizontal="center" vertical="center" wrapText="1"/>
    </xf>
    <xf numFmtId="0" fontId="60" fillId="0" borderId="15" xfId="172" applyFont="1" applyBorder="1" applyAlignment="1">
      <alignment horizontal="center" vertical="center" wrapText="1"/>
    </xf>
    <xf numFmtId="0" fontId="104" fillId="0" borderId="25" xfId="175" applyFont="1" applyBorder="1" applyAlignment="1">
      <alignment horizontal="center" vertical="center" wrapText="1"/>
    </xf>
    <xf numFmtId="0" fontId="104" fillId="0" borderId="85" xfId="175" applyFont="1" applyBorder="1" applyAlignment="1">
      <alignment horizontal="center" vertical="center" wrapText="1"/>
    </xf>
    <xf numFmtId="0" fontId="104" fillId="0" borderId="29" xfId="175" applyFont="1" applyBorder="1" applyAlignment="1">
      <alignment horizontal="center" vertical="center"/>
    </xf>
    <xf numFmtId="0" fontId="104" fillId="0" borderId="33" xfId="175" applyFont="1" applyBorder="1" applyAlignment="1">
      <alignment horizontal="center" vertical="center"/>
    </xf>
    <xf numFmtId="0" fontId="107" fillId="0" borderId="0" xfId="175" applyFont="1" applyAlignment="1">
      <alignment horizontal="center" vertical="center" wrapText="1"/>
    </xf>
    <xf numFmtId="0" fontId="104" fillId="0" borderId="28" xfId="175" applyFont="1" applyBorder="1" applyAlignment="1">
      <alignment horizontal="center" vertical="center"/>
    </xf>
    <xf numFmtId="0" fontId="104" fillId="0" borderId="47" xfId="175" applyFont="1" applyBorder="1" applyAlignment="1">
      <alignment horizontal="center" vertical="center"/>
    </xf>
    <xf numFmtId="164" fontId="63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122" fillId="26" borderId="19" xfId="0" applyFont="1" applyFill="1" applyBorder="1" applyAlignment="1">
      <alignment horizontal="center" vertical="top" wrapText="1"/>
    </xf>
    <xf numFmtId="0" fontId="122" fillId="26" borderId="62" xfId="0" applyFont="1" applyFill="1" applyBorder="1" applyAlignment="1">
      <alignment horizontal="center" vertical="top" wrapText="1"/>
    </xf>
    <xf numFmtId="0" fontId="122" fillId="26" borderId="20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22" fillId="26" borderId="19" xfId="0" applyFont="1" applyFill="1" applyBorder="1" applyAlignment="1">
      <alignment horizontal="center" vertical="center" wrapText="1"/>
    </xf>
    <xf numFmtId="0" fontId="122" fillId="26" borderId="62" xfId="0" applyFont="1" applyFill="1" applyBorder="1" applyAlignment="1">
      <alignment horizontal="center" vertical="center" wrapText="1"/>
    </xf>
    <xf numFmtId="0" fontId="122" fillId="26" borderId="29" xfId="0" applyFont="1" applyFill="1" applyBorder="1" applyAlignment="1">
      <alignment horizontal="center" vertical="center" wrapText="1"/>
    </xf>
    <xf numFmtId="0" fontId="122" fillId="26" borderId="48" xfId="0" applyFont="1" applyFill="1" applyBorder="1" applyAlignment="1">
      <alignment horizontal="center" vertical="center" wrapText="1"/>
    </xf>
    <xf numFmtId="0" fontId="122" fillId="26" borderId="86" xfId="0" applyFont="1" applyFill="1" applyBorder="1" applyAlignment="1">
      <alignment horizontal="center" vertical="top" wrapText="1"/>
    </xf>
    <xf numFmtId="0" fontId="122" fillId="26" borderId="23" xfId="0" applyFont="1" applyFill="1" applyBorder="1" applyAlignment="1">
      <alignment horizontal="center" vertical="top" wrapText="1"/>
    </xf>
    <xf numFmtId="0" fontId="122" fillId="26" borderId="27" xfId="0" applyFont="1" applyFill="1" applyBorder="1" applyAlignment="1">
      <alignment horizontal="center" vertical="top" wrapText="1"/>
    </xf>
    <xf numFmtId="0" fontId="122" fillId="26" borderId="0" xfId="0" applyFont="1" applyFill="1" applyBorder="1" applyAlignment="1">
      <alignment horizontal="center" vertical="top" wrapText="1"/>
    </xf>
    <xf numFmtId="0" fontId="122" fillId="26" borderId="54" xfId="0" applyFont="1" applyFill="1" applyBorder="1" applyAlignment="1">
      <alignment horizontal="center" vertical="top" wrapText="1"/>
    </xf>
    <xf numFmtId="0" fontId="122" fillId="26" borderId="63" xfId="0" applyFont="1" applyFill="1" applyBorder="1" applyAlignment="1">
      <alignment horizontal="center" vertical="top" wrapText="1"/>
    </xf>
    <xf numFmtId="0" fontId="122" fillId="26" borderId="6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10" fontId="19" fillId="0" borderId="8" xfId="179" applyNumberFormat="1" applyFont="1" applyFill="1" applyBorder="1" applyAlignment="1">
      <alignment horizontal="right" vertical="center"/>
    </xf>
  </cellXfs>
  <cellStyles count="180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" xfId="179" builtinId="5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zmaria/AppData/Local/Microsoft/Windows/Temporary%20Internet%20Files/Content.Outlook/6ZQ4W2IU/BKTT/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sqref="A1:C2"/>
    </sheetView>
  </sheetViews>
  <sheetFormatPr defaultColWidth="10.6640625" defaultRowHeight="12.75"/>
  <cols>
    <col min="1" max="2" width="8.83203125" style="510" customWidth="1"/>
    <col min="3" max="3" width="73.5" style="482" customWidth="1"/>
    <col min="4" max="256" width="10.6640625" style="482"/>
    <col min="257" max="258" width="8.83203125" style="482" customWidth="1"/>
    <col min="259" max="259" width="73.5" style="482" customWidth="1"/>
    <col min="260" max="512" width="10.6640625" style="482"/>
    <col min="513" max="514" width="8.83203125" style="482" customWidth="1"/>
    <col min="515" max="515" width="73.5" style="482" customWidth="1"/>
    <col min="516" max="768" width="10.6640625" style="482"/>
    <col min="769" max="770" width="8.83203125" style="482" customWidth="1"/>
    <col min="771" max="771" width="73.5" style="482" customWidth="1"/>
    <col min="772" max="1024" width="10.6640625" style="482"/>
    <col min="1025" max="1026" width="8.83203125" style="482" customWidth="1"/>
    <col min="1027" max="1027" width="73.5" style="482" customWidth="1"/>
    <col min="1028" max="1280" width="10.6640625" style="482"/>
    <col min="1281" max="1282" width="8.83203125" style="482" customWidth="1"/>
    <col min="1283" max="1283" width="73.5" style="482" customWidth="1"/>
    <col min="1284" max="1536" width="10.6640625" style="482"/>
    <col min="1537" max="1538" width="8.83203125" style="482" customWidth="1"/>
    <col min="1539" max="1539" width="73.5" style="482" customWidth="1"/>
    <col min="1540" max="1792" width="10.6640625" style="482"/>
    <col min="1793" max="1794" width="8.83203125" style="482" customWidth="1"/>
    <col min="1795" max="1795" width="73.5" style="482" customWidth="1"/>
    <col min="1796" max="2048" width="10.6640625" style="482"/>
    <col min="2049" max="2050" width="8.83203125" style="482" customWidth="1"/>
    <col min="2051" max="2051" width="73.5" style="482" customWidth="1"/>
    <col min="2052" max="2304" width="10.6640625" style="482"/>
    <col min="2305" max="2306" width="8.83203125" style="482" customWidth="1"/>
    <col min="2307" max="2307" width="73.5" style="482" customWidth="1"/>
    <col min="2308" max="2560" width="10.6640625" style="482"/>
    <col min="2561" max="2562" width="8.83203125" style="482" customWidth="1"/>
    <col min="2563" max="2563" width="73.5" style="482" customWidth="1"/>
    <col min="2564" max="2816" width="10.6640625" style="482"/>
    <col min="2817" max="2818" width="8.83203125" style="482" customWidth="1"/>
    <col min="2819" max="2819" width="73.5" style="482" customWidth="1"/>
    <col min="2820" max="3072" width="10.6640625" style="482"/>
    <col min="3073" max="3074" width="8.83203125" style="482" customWidth="1"/>
    <col min="3075" max="3075" width="73.5" style="482" customWidth="1"/>
    <col min="3076" max="3328" width="10.6640625" style="482"/>
    <col min="3329" max="3330" width="8.83203125" style="482" customWidth="1"/>
    <col min="3331" max="3331" width="73.5" style="482" customWidth="1"/>
    <col min="3332" max="3584" width="10.6640625" style="482"/>
    <col min="3585" max="3586" width="8.83203125" style="482" customWidth="1"/>
    <col min="3587" max="3587" width="73.5" style="482" customWidth="1"/>
    <col min="3588" max="3840" width="10.6640625" style="482"/>
    <col min="3841" max="3842" width="8.83203125" style="482" customWidth="1"/>
    <col min="3843" max="3843" width="73.5" style="482" customWidth="1"/>
    <col min="3844" max="4096" width="10.6640625" style="482"/>
    <col min="4097" max="4098" width="8.83203125" style="482" customWidth="1"/>
    <col min="4099" max="4099" width="73.5" style="482" customWidth="1"/>
    <col min="4100" max="4352" width="10.6640625" style="482"/>
    <col min="4353" max="4354" width="8.83203125" style="482" customWidth="1"/>
    <col min="4355" max="4355" width="73.5" style="482" customWidth="1"/>
    <col min="4356" max="4608" width="10.6640625" style="482"/>
    <col min="4609" max="4610" width="8.83203125" style="482" customWidth="1"/>
    <col min="4611" max="4611" width="73.5" style="482" customWidth="1"/>
    <col min="4612" max="4864" width="10.6640625" style="482"/>
    <col min="4865" max="4866" width="8.83203125" style="482" customWidth="1"/>
    <col min="4867" max="4867" width="73.5" style="482" customWidth="1"/>
    <col min="4868" max="5120" width="10.6640625" style="482"/>
    <col min="5121" max="5122" width="8.83203125" style="482" customWidth="1"/>
    <col min="5123" max="5123" width="73.5" style="482" customWidth="1"/>
    <col min="5124" max="5376" width="10.6640625" style="482"/>
    <col min="5377" max="5378" width="8.83203125" style="482" customWidth="1"/>
    <col min="5379" max="5379" width="73.5" style="482" customWidth="1"/>
    <col min="5380" max="5632" width="10.6640625" style="482"/>
    <col min="5633" max="5634" width="8.83203125" style="482" customWidth="1"/>
    <col min="5635" max="5635" width="73.5" style="482" customWidth="1"/>
    <col min="5636" max="5888" width="10.6640625" style="482"/>
    <col min="5889" max="5890" width="8.83203125" style="482" customWidth="1"/>
    <col min="5891" max="5891" width="73.5" style="482" customWidth="1"/>
    <col min="5892" max="6144" width="10.6640625" style="482"/>
    <col min="6145" max="6146" width="8.83203125" style="482" customWidth="1"/>
    <col min="6147" max="6147" width="73.5" style="482" customWidth="1"/>
    <col min="6148" max="6400" width="10.6640625" style="482"/>
    <col min="6401" max="6402" width="8.83203125" style="482" customWidth="1"/>
    <col min="6403" max="6403" width="73.5" style="482" customWidth="1"/>
    <col min="6404" max="6656" width="10.6640625" style="482"/>
    <col min="6657" max="6658" width="8.83203125" style="482" customWidth="1"/>
    <col min="6659" max="6659" width="73.5" style="482" customWidth="1"/>
    <col min="6660" max="6912" width="10.6640625" style="482"/>
    <col min="6913" max="6914" width="8.83203125" style="482" customWidth="1"/>
    <col min="6915" max="6915" width="73.5" style="482" customWidth="1"/>
    <col min="6916" max="7168" width="10.6640625" style="482"/>
    <col min="7169" max="7170" width="8.83203125" style="482" customWidth="1"/>
    <col min="7171" max="7171" width="73.5" style="482" customWidth="1"/>
    <col min="7172" max="7424" width="10.6640625" style="482"/>
    <col min="7425" max="7426" width="8.83203125" style="482" customWidth="1"/>
    <col min="7427" max="7427" width="73.5" style="482" customWidth="1"/>
    <col min="7428" max="7680" width="10.6640625" style="482"/>
    <col min="7681" max="7682" width="8.83203125" style="482" customWidth="1"/>
    <col min="7683" max="7683" width="73.5" style="482" customWidth="1"/>
    <col min="7684" max="7936" width="10.6640625" style="482"/>
    <col min="7937" max="7938" width="8.83203125" style="482" customWidth="1"/>
    <col min="7939" max="7939" width="73.5" style="482" customWidth="1"/>
    <col min="7940" max="8192" width="10.6640625" style="482"/>
    <col min="8193" max="8194" width="8.83203125" style="482" customWidth="1"/>
    <col min="8195" max="8195" width="73.5" style="482" customWidth="1"/>
    <col min="8196" max="8448" width="10.6640625" style="482"/>
    <col min="8449" max="8450" width="8.83203125" style="482" customWidth="1"/>
    <col min="8451" max="8451" width="73.5" style="482" customWidth="1"/>
    <col min="8452" max="8704" width="10.6640625" style="482"/>
    <col min="8705" max="8706" width="8.83203125" style="482" customWidth="1"/>
    <col min="8707" max="8707" width="73.5" style="482" customWidth="1"/>
    <col min="8708" max="8960" width="10.6640625" style="482"/>
    <col min="8961" max="8962" width="8.83203125" style="482" customWidth="1"/>
    <col min="8963" max="8963" width="73.5" style="482" customWidth="1"/>
    <col min="8964" max="9216" width="10.6640625" style="482"/>
    <col min="9217" max="9218" width="8.83203125" style="482" customWidth="1"/>
    <col min="9219" max="9219" width="73.5" style="482" customWidth="1"/>
    <col min="9220" max="9472" width="10.6640625" style="482"/>
    <col min="9473" max="9474" width="8.83203125" style="482" customWidth="1"/>
    <col min="9475" max="9475" width="73.5" style="482" customWidth="1"/>
    <col min="9476" max="9728" width="10.6640625" style="482"/>
    <col min="9729" max="9730" width="8.83203125" style="482" customWidth="1"/>
    <col min="9731" max="9731" width="73.5" style="482" customWidth="1"/>
    <col min="9732" max="9984" width="10.6640625" style="482"/>
    <col min="9985" max="9986" width="8.83203125" style="482" customWidth="1"/>
    <col min="9987" max="9987" width="73.5" style="482" customWidth="1"/>
    <col min="9988" max="10240" width="10.6640625" style="482"/>
    <col min="10241" max="10242" width="8.83203125" style="482" customWidth="1"/>
    <col min="10243" max="10243" width="73.5" style="482" customWidth="1"/>
    <col min="10244" max="10496" width="10.6640625" style="482"/>
    <col min="10497" max="10498" width="8.83203125" style="482" customWidth="1"/>
    <col min="10499" max="10499" width="73.5" style="482" customWidth="1"/>
    <col min="10500" max="10752" width="10.6640625" style="482"/>
    <col min="10753" max="10754" width="8.83203125" style="482" customWidth="1"/>
    <col min="10755" max="10755" width="73.5" style="482" customWidth="1"/>
    <col min="10756" max="11008" width="10.6640625" style="482"/>
    <col min="11009" max="11010" width="8.83203125" style="482" customWidth="1"/>
    <col min="11011" max="11011" width="73.5" style="482" customWidth="1"/>
    <col min="11012" max="11264" width="10.6640625" style="482"/>
    <col min="11265" max="11266" width="8.83203125" style="482" customWidth="1"/>
    <col min="11267" max="11267" width="73.5" style="482" customWidth="1"/>
    <col min="11268" max="11520" width="10.6640625" style="482"/>
    <col min="11521" max="11522" width="8.83203125" style="482" customWidth="1"/>
    <col min="11523" max="11523" width="73.5" style="482" customWidth="1"/>
    <col min="11524" max="11776" width="10.6640625" style="482"/>
    <col min="11777" max="11778" width="8.83203125" style="482" customWidth="1"/>
    <col min="11779" max="11779" width="73.5" style="482" customWidth="1"/>
    <col min="11780" max="12032" width="10.6640625" style="482"/>
    <col min="12033" max="12034" width="8.83203125" style="482" customWidth="1"/>
    <col min="12035" max="12035" width="73.5" style="482" customWidth="1"/>
    <col min="12036" max="12288" width="10.6640625" style="482"/>
    <col min="12289" max="12290" width="8.83203125" style="482" customWidth="1"/>
    <col min="12291" max="12291" width="73.5" style="482" customWidth="1"/>
    <col min="12292" max="12544" width="10.6640625" style="482"/>
    <col min="12545" max="12546" width="8.83203125" style="482" customWidth="1"/>
    <col min="12547" max="12547" width="73.5" style="482" customWidth="1"/>
    <col min="12548" max="12800" width="10.6640625" style="482"/>
    <col min="12801" max="12802" width="8.83203125" style="482" customWidth="1"/>
    <col min="12803" max="12803" width="73.5" style="482" customWidth="1"/>
    <col min="12804" max="13056" width="10.6640625" style="482"/>
    <col min="13057" max="13058" width="8.83203125" style="482" customWidth="1"/>
    <col min="13059" max="13059" width="73.5" style="482" customWidth="1"/>
    <col min="13060" max="13312" width="10.6640625" style="482"/>
    <col min="13313" max="13314" width="8.83203125" style="482" customWidth="1"/>
    <col min="13315" max="13315" width="73.5" style="482" customWidth="1"/>
    <col min="13316" max="13568" width="10.6640625" style="482"/>
    <col min="13569" max="13570" width="8.83203125" style="482" customWidth="1"/>
    <col min="13571" max="13571" width="73.5" style="482" customWidth="1"/>
    <col min="13572" max="13824" width="10.6640625" style="482"/>
    <col min="13825" max="13826" width="8.83203125" style="482" customWidth="1"/>
    <col min="13827" max="13827" width="73.5" style="482" customWidth="1"/>
    <col min="13828" max="14080" width="10.6640625" style="482"/>
    <col min="14081" max="14082" width="8.83203125" style="482" customWidth="1"/>
    <col min="14083" max="14083" width="73.5" style="482" customWidth="1"/>
    <col min="14084" max="14336" width="10.6640625" style="482"/>
    <col min="14337" max="14338" width="8.83203125" style="482" customWidth="1"/>
    <col min="14339" max="14339" width="73.5" style="482" customWidth="1"/>
    <col min="14340" max="14592" width="10.6640625" style="482"/>
    <col min="14593" max="14594" width="8.83203125" style="482" customWidth="1"/>
    <col min="14595" max="14595" width="73.5" style="482" customWidth="1"/>
    <col min="14596" max="14848" width="10.6640625" style="482"/>
    <col min="14849" max="14850" width="8.83203125" style="482" customWidth="1"/>
    <col min="14851" max="14851" width="73.5" style="482" customWidth="1"/>
    <col min="14852" max="15104" width="10.6640625" style="482"/>
    <col min="15105" max="15106" width="8.83203125" style="482" customWidth="1"/>
    <col min="15107" max="15107" width="73.5" style="482" customWidth="1"/>
    <col min="15108" max="15360" width="10.6640625" style="482"/>
    <col min="15361" max="15362" width="8.83203125" style="482" customWidth="1"/>
    <col min="15363" max="15363" width="73.5" style="482" customWidth="1"/>
    <col min="15364" max="15616" width="10.6640625" style="482"/>
    <col min="15617" max="15618" width="8.83203125" style="482" customWidth="1"/>
    <col min="15619" max="15619" width="73.5" style="482" customWidth="1"/>
    <col min="15620" max="15872" width="10.6640625" style="482"/>
    <col min="15873" max="15874" width="8.83203125" style="482" customWidth="1"/>
    <col min="15875" max="15875" width="73.5" style="482" customWidth="1"/>
    <col min="15876" max="16128" width="10.6640625" style="482"/>
    <col min="16129" max="16130" width="8.83203125" style="482" customWidth="1"/>
    <col min="16131" max="16131" width="73.5" style="482" customWidth="1"/>
    <col min="16132" max="16384" width="10.6640625" style="482"/>
  </cols>
  <sheetData>
    <row r="1" spans="1:3">
      <c r="A1" s="1518" t="s">
        <v>649</v>
      </c>
      <c r="B1" s="1519"/>
      <c r="C1" s="1520"/>
    </row>
    <row r="2" spans="1:3" ht="41.25" customHeight="1">
      <c r="A2" s="1521"/>
      <c r="B2" s="1522"/>
      <c r="C2" s="1523"/>
    </row>
    <row r="4" spans="1:3" s="511" customFormat="1" ht="31.5">
      <c r="A4" s="521" t="s">
        <v>611</v>
      </c>
      <c r="B4" s="522" t="s">
        <v>612</v>
      </c>
      <c r="C4" s="523" t="s">
        <v>613</v>
      </c>
    </row>
    <row r="5" spans="1:3" s="483" customFormat="1" ht="24" customHeight="1">
      <c r="A5" s="518" t="s">
        <v>614</v>
      </c>
      <c r="B5" s="519"/>
      <c r="C5" s="520" t="s">
        <v>650</v>
      </c>
    </row>
    <row r="6" spans="1:3" s="483" customFormat="1" ht="24" customHeight="1">
      <c r="A6" s="514" t="s">
        <v>615</v>
      </c>
      <c r="B6" s="515"/>
      <c r="C6" s="516" t="s">
        <v>616</v>
      </c>
    </row>
    <row r="7" spans="1:3" s="483" customFormat="1" ht="24" customHeight="1">
      <c r="A7" s="514"/>
      <c r="B7" s="515" t="s">
        <v>10</v>
      </c>
      <c r="C7" s="517" t="s">
        <v>652</v>
      </c>
    </row>
    <row r="8" spans="1:3" s="483" customFormat="1" ht="19.5" customHeight="1">
      <c r="A8" s="512"/>
      <c r="B8" s="512"/>
      <c r="C8" s="513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61"/>
  <sheetViews>
    <sheetView workbookViewId="0">
      <selection activeCell="E31" sqref="E31"/>
    </sheetView>
  </sheetViews>
  <sheetFormatPr defaultRowHeight="12.75"/>
  <cols>
    <col min="1" max="1" width="34.83203125" style="115" customWidth="1"/>
    <col min="2" max="6" width="16.5" style="115" customWidth="1"/>
    <col min="7" max="7" width="13.83203125" style="115" customWidth="1"/>
    <col min="8" max="257" width="9.33203125" style="115"/>
    <col min="258" max="258" width="34.83203125" style="115" customWidth="1"/>
    <col min="259" max="262" width="16.5" style="115" customWidth="1"/>
    <col min="263" max="263" width="13.83203125" style="115" customWidth="1"/>
    <col min="264" max="513" width="9.33203125" style="115"/>
    <col min="514" max="514" width="34.83203125" style="115" customWidth="1"/>
    <col min="515" max="518" width="16.5" style="115" customWidth="1"/>
    <col min="519" max="519" width="13.83203125" style="115" customWidth="1"/>
    <col min="520" max="769" width="9.33203125" style="115"/>
    <col min="770" max="770" width="34.83203125" style="115" customWidth="1"/>
    <col min="771" max="774" width="16.5" style="115" customWidth="1"/>
    <col min="775" max="775" width="13.83203125" style="115" customWidth="1"/>
    <col min="776" max="1025" width="9.33203125" style="115"/>
    <col min="1026" max="1026" width="34.83203125" style="115" customWidth="1"/>
    <col min="1027" max="1030" width="16.5" style="115" customWidth="1"/>
    <col min="1031" max="1031" width="13.83203125" style="115" customWidth="1"/>
    <col min="1032" max="1281" width="9.33203125" style="115"/>
    <col min="1282" max="1282" width="34.83203125" style="115" customWidth="1"/>
    <col min="1283" max="1286" width="16.5" style="115" customWidth="1"/>
    <col min="1287" max="1287" width="13.83203125" style="115" customWidth="1"/>
    <col min="1288" max="1537" width="9.33203125" style="115"/>
    <col min="1538" max="1538" width="34.83203125" style="115" customWidth="1"/>
    <col min="1539" max="1542" width="16.5" style="115" customWidth="1"/>
    <col min="1543" max="1543" width="13.83203125" style="115" customWidth="1"/>
    <col min="1544" max="1793" width="9.33203125" style="115"/>
    <col min="1794" max="1794" width="34.83203125" style="115" customWidth="1"/>
    <col min="1795" max="1798" width="16.5" style="115" customWidth="1"/>
    <col min="1799" max="1799" width="13.83203125" style="115" customWidth="1"/>
    <col min="1800" max="2049" width="9.33203125" style="115"/>
    <col min="2050" max="2050" width="34.83203125" style="115" customWidth="1"/>
    <col min="2051" max="2054" width="16.5" style="115" customWidth="1"/>
    <col min="2055" max="2055" width="13.83203125" style="115" customWidth="1"/>
    <col min="2056" max="2305" width="9.33203125" style="115"/>
    <col min="2306" max="2306" width="34.83203125" style="115" customWidth="1"/>
    <col min="2307" max="2310" width="16.5" style="115" customWidth="1"/>
    <col min="2311" max="2311" width="13.83203125" style="115" customWidth="1"/>
    <col min="2312" max="2561" width="9.33203125" style="115"/>
    <col min="2562" max="2562" width="34.83203125" style="115" customWidth="1"/>
    <col min="2563" max="2566" width="16.5" style="115" customWidth="1"/>
    <col min="2567" max="2567" width="13.83203125" style="115" customWidth="1"/>
    <col min="2568" max="2817" width="9.33203125" style="115"/>
    <col min="2818" max="2818" width="34.83203125" style="115" customWidth="1"/>
    <col min="2819" max="2822" width="16.5" style="115" customWidth="1"/>
    <col min="2823" max="2823" width="13.83203125" style="115" customWidth="1"/>
    <col min="2824" max="3073" width="9.33203125" style="115"/>
    <col min="3074" max="3074" width="34.83203125" style="115" customWidth="1"/>
    <col min="3075" max="3078" width="16.5" style="115" customWidth="1"/>
    <col min="3079" max="3079" width="13.83203125" style="115" customWidth="1"/>
    <col min="3080" max="3329" width="9.33203125" style="115"/>
    <col min="3330" max="3330" width="34.83203125" style="115" customWidth="1"/>
    <col min="3331" max="3334" width="16.5" style="115" customWidth="1"/>
    <col min="3335" max="3335" width="13.83203125" style="115" customWidth="1"/>
    <col min="3336" max="3585" width="9.33203125" style="115"/>
    <col min="3586" max="3586" width="34.83203125" style="115" customWidth="1"/>
    <col min="3587" max="3590" width="16.5" style="115" customWidth="1"/>
    <col min="3591" max="3591" width="13.83203125" style="115" customWidth="1"/>
    <col min="3592" max="3841" width="9.33203125" style="115"/>
    <col min="3842" max="3842" width="34.83203125" style="115" customWidth="1"/>
    <col min="3843" max="3846" width="16.5" style="115" customWidth="1"/>
    <col min="3847" max="3847" width="13.83203125" style="115" customWidth="1"/>
    <col min="3848" max="4097" width="9.33203125" style="115"/>
    <col min="4098" max="4098" width="34.83203125" style="115" customWidth="1"/>
    <col min="4099" max="4102" width="16.5" style="115" customWidth="1"/>
    <col min="4103" max="4103" width="13.83203125" style="115" customWidth="1"/>
    <col min="4104" max="4353" width="9.33203125" style="115"/>
    <col min="4354" max="4354" width="34.83203125" style="115" customWidth="1"/>
    <col min="4355" max="4358" width="16.5" style="115" customWidth="1"/>
    <col min="4359" max="4359" width="13.83203125" style="115" customWidth="1"/>
    <col min="4360" max="4609" width="9.33203125" style="115"/>
    <col min="4610" max="4610" width="34.83203125" style="115" customWidth="1"/>
    <col min="4611" max="4614" width="16.5" style="115" customWidth="1"/>
    <col min="4615" max="4615" width="13.83203125" style="115" customWidth="1"/>
    <col min="4616" max="4865" width="9.33203125" style="115"/>
    <col min="4866" max="4866" width="34.83203125" style="115" customWidth="1"/>
    <col min="4867" max="4870" width="16.5" style="115" customWidth="1"/>
    <col min="4871" max="4871" width="13.83203125" style="115" customWidth="1"/>
    <col min="4872" max="5121" width="9.33203125" style="115"/>
    <col min="5122" max="5122" width="34.83203125" style="115" customWidth="1"/>
    <col min="5123" max="5126" width="16.5" style="115" customWidth="1"/>
    <col min="5127" max="5127" width="13.83203125" style="115" customWidth="1"/>
    <col min="5128" max="5377" width="9.33203125" style="115"/>
    <col min="5378" max="5378" width="34.83203125" style="115" customWidth="1"/>
    <col min="5379" max="5382" width="16.5" style="115" customWidth="1"/>
    <col min="5383" max="5383" width="13.83203125" style="115" customWidth="1"/>
    <col min="5384" max="5633" width="9.33203125" style="115"/>
    <col min="5634" max="5634" width="34.83203125" style="115" customWidth="1"/>
    <col min="5635" max="5638" width="16.5" style="115" customWidth="1"/>
    <col min="5639" max="5639" width="13.83203125" style="115" customWidth="1"/>
    <col min="5640" max="5889" width="9.33203125" style="115"/>
    <col min="5890" max="5890" width="34.83203125" style="115" customWidth="1"/>
    <col min="5891" max="5894" width="16.5" style="115" customWidth="1"/>
    <col min="5895" max="5895" width="13.83203125" style="115" customWidth="1"/>
    <col min="5896" max="6145" width="9.33203125" style="115"/>
    <col min="6146" max="6146" width="34.83203125" style="115" customWidth="1"/>
    <col min="6147" max="6150" width="16.5" style="115" customWidth="1"/>
    <col min="6151" max="6151" width="13.83203125" style="115" customWidth="1"/>
    <col min="6152" max="6401" width="9.33203125" style="115"/>
    <col min="6402" max="6402" width="34.83203125" style="115" customWidth="1"/>
    <col min="6403" max="6406" width="16.5" style="115" customWidth="1"/>
    <col min="6407" max="6407" width="13.83203125" style="115" customWidth="1"/>
    <col min="6408" max="6657" width="9.33203125" style="115"/>
    <col min="6658" max="6658" width="34.83203125" style="115" customWidth="1"/>
    <col min="6659" max="6662" width="16.5" style="115" customWidth="1"/>
    <col min="6663" max="6663" width="13.83203125" style="115" customWidth="1"/>
    <col min="6664" max="6913" width="9.33203125" style="115"/>
    <col min="6914" max="6914" width="34.83203125" style="115" customWidth="1"/>
    <col min="6915" max="6918" width="16.5" style="115" customWidth="1"/>
    <col min="6919" max="6919" width="13.83203125" style="115" customWidth="1"/>
    <col min="6920" max="7169" width="9.33203125" style="115"/>
    <col min="7170" max="7170" width="34.83203125" style="115" customWidth="1"/>
    <col min="7171" max="7174" width="16.5" style="115" customWidth="1"/>
    <col min="7175" max="7175" width="13.83203125" style="115" customWidth="1"/>
    <col min="7176" max="7425" width="9.33203125" style="115"/>
    <col min="7426" max="7426" width="34.83203125" style="115" customWidth="1"/>
    <col min="7427" max="7430" width="16.5" style="115" customWidth="1"/>
    <col min="7431" max="7431" width="13.83203125" style="115" customWidth="1"/>
    <col min="7432" max="7681" width="9.33203125" style="115"/>
    <col min="7682" max="7682" width="34.83203125" style="115" customWidth="1"/>
    <col min="7683" max="7686" width="16.5" style="115" customWidth="1"/>
    <col min="7687" max="7687" width="13.83203125" style="115" customWidth="1"/>
    <col min="7688" max="7937" width="9.33203125" style="115"/>
    <col min="7938" max="7938" width="34.83203125" style="115" customWidth="1"/>
    <col min="7939" max="7942" width="16.5" style="115" customWidth="1"/>
    <col min="7943" max="7943" width="13.83203125" style="115" customWidth="1"/>
    <col min="7944" max="8193" width="9.33203125" style="115"/>
    <col min="8194" max="8194" width="34.83203125" style="115" customWidth="1"/>
    <col min="8195" max="8198" width="16.5" style="115" customWidth="1"/>
    <col min="8199" max="8199" width="13.83203125" style="115" customWidth="1"/>
    <col min="8200" max="8449" width="9.33203125" style="115"/>
    <col min="8450" max="8450" width="34.83203125" style="115" customWidth="1"/>
    <col min="8451" max="8454" width="16.5" style="115" customWidth="1"/>
    <col min="8455" max="8455" width="13.83203125" style="115" customWidth="1"/>
    <col min="8456" max="8705" width="9.33203125" style="115"/>
    <col min="8706" max="8706" width="34.83203125" style="115" customWidth="1"/>
    <col min="8707" max="8710" width="16.5" style="115" customWidth="1"/>
    <col min="8711" max="8711" width="13.83203125" style="115" customWidth="1"/>
    <col min="8712" max="8961" width="9.33203125" style="115"/>
    <col min="8962" max="8962" width="34.83203125" style="115" customWidth="1"/>
    <col min="8963" max="8966" width="16.5" style="115" customWidth="1"/>
    <col min="8967" max="8967" width="13.83203125" style="115" customWidth="1"/>
    <col min="8968" max="9217" width="9.33203125" style="115"/>
    <col min="9218" max="9218" width="34.83203125" style="115" customWidth="1"/>
    <col min="9219" max="9222" width="16.5" style="115" customWidth="1"/>
    <col min="9223" max="9223" width="13.83203125" style="115" customWidth="1"/>
    <col min="9224" max="9473" width="9.33203125" style="115"/>
    <col min="9474" max="9474" width="34.83203125" style="115" customWidth="1"/>
    <col min="9475" max="9478" width="16.5" style="115" customWidth="1"/>
    <col min="9479" max="9479" width="13.83203125" style="115" customWidth="1"/>
    <col min="9480" max="9729" width="9.33203125" style="115"/>
    <col min="9730" max="9730" width="34.83203125" style="115" customWidth="1"/>
    <col min="9731" max="9734" width="16.5" style="115" customWidth="1"/>
    <col min="9735" max="9735" width="13.83203125" style="115" customWidth="1"/>
    <col min="9736" max="9985" width="9.33203125" style="115"/>
    <col min="9986" max="9986" width="34.83203125" style="115" customWidth="1"/>
    <col min="9987" max="9990" width="16.5" style="115" customWidth="1"/>
    <col min="9991" max="9991" width="13.83203125" style="115" customWidth="1"/>
    <col min="9992" max="10241" width="9.33203125" style="115"/>
    <col min="10242" max="10242" width="34.83203125" style="115" customWidth="1"/>
    <col min="10243" max="10246" width="16.5" style="115" customWidth="1"/>
    <col min="10247" max="10247" width="13.83203125" style="115" customWidth="1"/>
    <col min="10248" max="10497" width="9.33203125" style="115"/>
    <col min="10498" max="10498" width="34.83203125" style="115" customWidth="1"/>
    <col min="10499" max="10502" width="16.5" style="115" customWidth="1"/>
    <col min="10503" max="10503" width="13.83203125" style="115" customWidth="1"/>
    <col min="10504" max="10753" width="9.33203125" style="115"/>
    <col min="10754" max="10754" width="34.83203125" style="115" customWidth="1"/>
    <col min="10755" max="10758" width="16.5" style="115" customWidth="1"/>
    <col min="10759" max="10759" width="13.83203125" style="115" customWidth="1"/>
    <col min="10760" max="11009" width="9.33203125" style="115"/>
    <col min="11010" max="11010" width="34.83203125" style="115" customWidth="1"/>
    <col min="11011" max="11014" width="16.5" style="115" customWidth="1"/>
    <col min="11015" max="11015" width="13.83203125" style="115" customWidth="1"/>
    <col min="11016" max="11265" width="9.33203125" style="115"/>
    <col min="11266" max="11266" width="34.83203125" style="115" customWidth="1"/>
    <col min="11267" max="11270" width="16.5" style="115" customWidth="1"/>
    <col min="11271" max="11271" width="13.83203125" style="115" customWidth="1"/>
    <col min="11272" max="11521" width="9.33203125" style="115"/>
    <col min="11522" max="11522" width="34.83203125" style="115" customWidth="1"/>
    <col min="11523" max="11526" width="16.5" style="115" customWidth="1"/>
    <col min="11527" max="11527" width="13.83203125" style="115" customWidth="1"/>
    <col min="11528" max="11777" width="9.33203125" style="115"/>
    <col min="11778" max="11778" width="34.83203125" style="115" customWidth="1"/>
    <col min="11779" max="11782" width="16.5" style="115" customWidth="1"/>
    <col min="11783" max="11783" width="13.83203125" style="115" customWidth="1"/>
    <col min="11784" max="12033" width="9.33203125" style="115"/>
    <col min="12034" max="12034" width="34.83203125" style="115" customWidth="1"/>
    <col min="12035" max="12038" width="16.5" style="115" customWidth="1"/>
    <col min="12039" max="12039" width="13.83203125" style="115" customWidth="1"/>
    <col min="12040" max="12289" width="9.33203125" style="115"/>
    <col min="12290" max="12290" width="34.83203125" style="115" customWidth="1"/>
    <col min="12291" max="12294" width="16.5" style="115" customWidth="1"/>
    <col min="12295" max="12295" width="13.83203125" style="115" customWidth="1"/>
    <col min="12296" max="12545" width="9.33203125" style="115"/>
    <col min="12546" max="12546" width="34.83203125" style="115" customWidth="1"/>
    <col min="12547" max="12550" width="16.5" style="115" customWidth="1"/>
    <col min="12551" max="12551" width="13.83203125" style="115" customWidth="1"/>
    <col min="12552" max="12801" width="9.33203125" style="115"/>
    <col min="12802" max="12802" width="34.83203125" style="115" customWidth="1"/>
    <col min="12803" max="12806" width="16.5" style="115" customWidth="1"/>
    <col min="12807" max="12807" width="13.83203125" style="115" customWidth="1"/>
    <col min="12808" max="13057" width="9.33203125" style="115"/>
    <col min="13058" max="13058" width="34.83203125" style="115" customWidth="1"/>
    <col min="13059" max="13062" width="16.5" style="115" customWidth="1"/>
    <col min="13063" max="13063" width="13.83203125" style="115" customWidth="1"/>
    <col min="13064" max="13313" width="9.33203125" style="115"/>
    <col min="13314" max="13314" width="34.83203125" style="115" customWidth="1"/>
    <col min="13315" max="13318" width="16.5" style="115" customWidth="1"/>
    <col min="13319" max="13319" width="13.83203125" style="115" customWidth="1"/>
    <col min="13320" max="13569" width="9.33203125" style="115"/>
    <col min="13570" max="13570" width="34.83203125" style="115" customWidth="1"/>
    <col min="13571" max="13574" width="16.5" style="115" customWidth="1"/>
    <col min="13575" max="13575" width="13.83203125" style="115" customWidth="1"/>
    <col min="13576" max="13825" width="9.33203125" style="115"/>
    <col min="13826" max="13826" width="34.83203125" style="115" customWidth="1"/>
    <col min="13827" max="13830" width="16.5" style="115" customWidth="1"/>
    <col min="13831" max="13831" width="13.83203125" style="115" customWidth="1"/>
    <col min="13832" max="14081" width="9.33203125" style="115"/>
    <col min="14082" max="14082" width="34.83203125" style="115" customWidth="1"/>
    <col min="14083" max="14086" width="16.5" style="115" customWidth="1"/>
    <col min="14087" max="14087" width="13.83203125" style="115" customWidth="1"/>
    <col min="14088" max="14337" width="9.33203125" style="115"/>
    <col min="14338" max="14338" width="34.83203125" style="115" customWidth="1"/>
    <col min="14339" max="14342" width="16.5" style="115" customWidth="1"/>
    <col min="14343" max="14343" width="13.83203125" style="115" customWidth="1"/>
    <col min="14344" max="14593" width="9.33203125" style="115"/>
    <col min="14594" max="14594" width="34.83203125" style="115" customWidth="1"/>
    <col min="14595" max="14598" width="16.5" style="115" customWidth="1"/>
    <col min="14599" max="14599" width="13.83203125" style="115" customWidth="1"/>
    <col min="14600" max="14849" width="9.33203125" style="115"/>
    <col min="14850" max="14850" width="34.83203125" style="115" customWidth="1"/>
    <col min="14851" max="14854" width="16.5" style="115" customWidth="1"/>
    <col min="14855" max="14855" width="13.83203125" style="115" customWidth="1"/>
    <col min="14856" max="15105" width="9.33203125" style="115"/>
    <col min="15106" max="15106" width="34.83203125" style="115" customWidth="1"/>
    <col min="15107" max="15110" width="16.5" style="115" customWidth="1"/>
    <col min="15111" max="15111" width="13.83203125" style="115" customWidth="1"/>
    <col min="15112" max="15361" width="9.33203125" style="115"/>
    <col min="15362" max="15362" width="34.83203125" style="115" customWidth="1"/>
    <col min="15363" max="15366" width="16.5" style="115" customWidth="1"/>
    <col min="15367" max="15367" width="13.83203125" style="115" customWidth="1"/>
    <col min="15368" max="15617" width="9.33203125" style="115"/>
    <col min="15618" max="15618" width="34.83203125" style="115" customWidth="1"/>
    <col min="15619" max="15622" width="16.5" style="115" customWidth="1"/>
    <col min="15623" max="15623" width="13.83203125" style="115" customWidth="1"/>
    <col min="15624" max="15873" width="9.33203125" style="115"/>
    <col min="15874" max="15874" width="34.83203125" style="115" customWidth="1"/>
    <col min="15875" max="15878" width="16.5" style="115" customWidth="1"/>
    <col min="15879" max="15879" width="13.83203125" style="115" customWidth="1"/>
    <col min="15880" max="16129" width="9.33203125" style="115"/>
    <col min="16130" max="16130" width="34.83203125" style="115" customWidth="1"/>
    <col min="16131" max="16134" width="16.5" style="115" customWidth="1"/>
    <col min="16135" max="16135" width="13.83203125" style="115" customWidth="1"/>
    <col min="16136" max="16384" width="9.33203125" style="115"/>
  </cols>
  <sheetData>
    <row r="2" spans="1:11">
      <c r="A2" s="1600"/>
      <c r="B2" s="1600"/>
      <c r="C2" s="1600"/>
      <c r="D2" s="1600"/>
      <c r="E2" s="1600"/>
      <c r="F2" s="1600"/>
    </row>
    <row r="3" spans="1:11" ht="39.75" customHeight="1">
      <c r="A3" s="1606" t="s">
        <v>673</v>
      </c>
      <c r="B3" s="1606"/>
      <c r="C3" s="1606"/>
      <c r="D3" s="1606"/>
      <c r="E3" s="1606"/>
      <c r="F3" s="1606"/>
      <c r="G3" s="114"/>
    </row>
    <row r="4" spans="1:11" ht="16.5" customHeight="1">
      <c r="A4" s="116"/>
      <c r="B4" s="567"/>
      <c r="C4" s="567"/>
      <c r="D4" s="117"/>
      <c r="E4" s="117"/>
      <c r="F4" s="117"/>
      <c r="G4" s="117"/>
    </row>
    <row r="5" spans="1:11" ht="15.75" customHeight="1">
      <c r="A5" s="118" t="s">
        <v>420</v>
      </c>
      <c r="B5" s="1608" t="s">
        <v>765</v>
      </c>
      <c r="C5" s="1608"/>
      <c r="D5" s="1608"/>
      <c r="E5" s="1608"/>
      <c r="F5" s="1608"/>
      <c r="G5" s="121"/>
      <c r="H5" s="122"/>
      <c r="I5" s="122"/>
      <c r="J5" s="122"/>
      <c r="K5" s="122"/>
    </row>
    <row r="6" spans="1:11" ht="15" customHeight="1">
      <c r="A6" s="118" t="s">
        <v>421</v>
      </c>
      <c r="B6" s="1607" t="s">
        <v>807</v>
      </c>
      <c r="C6" s="1607"/>
      <c r="D6" s="1607"/>
      <c r="E6" s="1607"/>
      <c r="F6" s="1607"/>
      <c r="G6" s="123"/>
      <c r="H6" s="122"/>
      <c r="I6" s="122"/>
      <c r="J6" s="122"/>
      <c r="K6" s="122"/>
    </row>
    <row r="7" spans="1:11" ht="15.75">
      <c r="A7" s="118" t="s">
        <v>577</v>
      </c>
      <c r="B7" s="1607">
        <v>31390704</v>
      </c>
      <c r="C7" s="1607"/>
      <c r="D7" s="414"/>
      <c r="E7" s="412"/>
      <c r="F7" s="120"/>
      <c r="G7" s="124"/>
      <c r="H7" s="122"/>
      <c r="I7" s="122"/>
      <c r="J7" s="122"/>
      <c r="K7" s="122"/>
    </row>
    <row r="8" spans="1:11" ht="15.75" customHeight="1">
      <c r="A8" s="118" t="s">
        <v>576</v>
      </c>
      <c r="B8" s="1604"/>
      <c r="C8" s="1604"/>
      <c r="D8" s="1604"/>
      <c r="E8" s="183"/>
      <c r="F8" s="120"/>
      <c r="G8" s="124"/>
      <c r="H8" s="122"/>
      <c r="I8" s="122"/>
      <c r="J8" s="122"/>
      <c r="K8" s="122"/>
    </row>
    <row r="9" spans="1:11" ht="15.75">
      <c r="A9" s="118"/>
      <c r="B9" s="1604"/>
      <c r="C9" s="1604"/>
      <c r="D9" s="1604"/>
      <c r="E9" s="183"/>
      <c r="F9" s="120"/>
      <c r="G9" s="124"/>
      <c r="H9" s="122"/>
      <c r="I9" s="122"/>
      <c r="J9" s="122"/>
      <c r="K9" s="122"/>
    </row>
    <row r="10" spans="1:11" ht="15.75">
      <c r="A10" s="118" t="s">
        <v>422</v>
      </c>
      <c r="B10" s="1605">
        <v>1</v>
      </c>
      <c r="C10" s="1605"/>
      <c r="D10" s="125"/>
      <c r="E10" s="411"/>
      <c r="F10" s="120"/>
      <c r="G10" s="126"/>
      <c r="H10" s="122"/>
      <c r="I10" s="122"/>
      <c r="J10" s="122"/>
      <c r="K10" s="122"/>
    </row>
    <row r="11" spans="1:11" ht="15.75">
      <c r="A11" s="118" t="s">
        <v>423</v>
      </c>
      <c r="B11" s="1602">
        <v>2018</v>
      </c>
      <c r="C11" s="1602"/>
      <c r="D11" s="127"/>
      <c r="E11" s="413"/>
      <c r="F11" s="120"/>
      <c r="G11" s="124"/>
      <c r="H11" s="122"/>
      <c r="I11" s="122"/>
      <c r="J11" s="122"/>
      <c r="K11" s="122"/>
    </row>
    <row r="12" spans="1:11" ht="15.75">
      <c r="A12" s="118" t="s">
        <v>424</v>
      </c>
      <c r="B12" s="1603"/>
      <c r="C12" s="1601"/>
      <c r="D12" s="127"/>
      <c r="E12" s="413"/>
      <c r="F12" s="120"/>
      <c r="G12" s="124"/>
      <c r="H12" s="122"/>
      <c r="I12" s="122"/>
      <c r="J12" s="122"/>
      <c r="K12" s="122"/>
    </row>
    <row r="13" spans="1:11">
      <c r="A13" s="128"/>
      <c r="B13" s="129"/>
      <c r="C13" s="129"/>
      <c r="D13" s="129"/>
      <c r="E13" s="129"/>
      <c r="F13" s="130" t="s">
        <v>718</v>
      </c>
      <c r="G13" s="124"/>
      <c r="H13" s="122"/>
      <c r="I13" s="122"/>
      <c r="J13" s="122"/>
      <c r="K13" s="122"/>
    </row>
    <row r="14" spans="1:11" ht="38.25">
      <c r="A14" s="131" t="s">
        <v>265</v>
      </c>
      <c r="B14" s="132" t="s">
        <v>425</v>
      </c>
      <c r="C14" s="133" t="s">
        <v>426</v>
      </c>
      <c r="D14" s="134" t="s">
        <v>427</v>
      </c>
      <c r="E14" s="134" t="s">
        <v>573</v>
      </c>
      <c r="F14" s="135" t="s">
        <v>404</v>
      </c>
      <c r="G14" s="124"/>
      <c r="H14" s="122"/>
      <c r="I14" s="122"/>
      <c r="J14" s="122"/>
      <c r="K14" s="122"/>
    </row>
    <row r="15" spans="1:11">
      <c r="A15" s="136" t="s">
        <v>428</v>
      </c>
      <c r="B15" s="137">
        <f>SUM(B17:B22)</f>
        <v>0</v>
      </c>
      <c r="C15" s="138">
        <f>SUM(C17:C22)</f>
        <v>0</v>
      </c>
      <c r="D15" s="138"/>
      <c r="E15" s="138"/>
      <c r="F15" s="139">
        <f>SUM(B15:C15)</f>
        <v>0</v>
      </c>
      <c r="G15" s="124"/>
      <c r="H15" s="122"/>
      <c r="I15" s="122"/>
      <c r="J15" s="122"/>
      <c r="K15" s="122"/>
    </row>
    <row r="16" spans="1:11">
      <c r="A16" s="140" t="s">
        <v>429</v>
      </c>
      <c r="B16" s="141"/>
      <c r="C16" s="141"/>
      <c r="D16" s="141"/>
      <c r="E16" s="141"/>
      <c r="F16" s="142"/>
      <c r="G16" s="124"/>
      <c r="H16" s="122"/>
      <c r="I16" s="122"/>
      <c r="J16" s="122"/>
      <c r="K16" s="122"/>
    </row>
    <row r="17" spans="1:11">
      <c r="A17" s="143" t="s">
        <v>417</v>
      </c>
      <c r="B17" s="144"/>
      <c r="C17" s="144"/>
      <c r="D17" s="145"/>
      <c r="E17" s="145"/>
      <c r="F17" s="146">
        <f>SUM(B17:E17)</f>
        <v>0</v>
      </c>
      <c r="G17" s="147"/>
      <c r="H17" s="122"/>
      <c r="I17" s="122"/>
      <c r="J17" s="122"/>
      <c r="K17" s="122"/>
    </row>
    <row r="18" spans="1:11" ht="15" customHeight="1">
      <c r="A18" s="148" t="s">
        <v>430</v>
      </c>
      <c r="B18" s="149"/>
      <c r="C18" s="149"/>
      <c r="D18" s="150">
        <v>31390704</v>
      </c>
      <c r="E18" s="150"/>
      <c r="F18" s="146">
        <f t="shared" ref="F18:F22" si="0">SUM(B18:E18)</f>
        <v>31390704</v>
      </c>
      <c r="G18" s="123"/>
      <c r="H18" s="122"/>
      <c r="I18" s="122"/>
      <c r="J18" s="122"/>
      <c r="K18" s="122"/>
    </row>
    <row r="19" spans="1:11" ht="25.5">
      <c r="A19" s="148" t="s">
        <v>574</v>
      </c>
      <c r="B19" s="149"/>
      <c r="C19" s="149"/>
      <c r="D19" s="150"/>
      <c r="E19" s="150"/>
      <c r="F19" s="146">
        <f t="shared" si="0"/>
        <v>0</v>
      </c>
      <c r="G19" s="124"/>
      <c r="H19" s="122"/>
      <c r="I19" s="122"/>
      <c r="J19" s="122"/>
      <c r="K19" s="122"/>
    </row>
    <row r="20" spans="1:11" ht="25.5">
      <c r="A20" s="148" t="s">
        <v>575</v>
      </c>
      <c r="B20" s="149"/>
      <c r="C20" s="149"/>
      <c r="D20" s="150"/>
      <c r="E20" s="150"/>
      <c r="F20" s="146">
        <f t="shared" si="0"/>
        <v>0</v>
      </c>
      <c r="G20" s="124"/>
      <c r="H20" s="122"/>
      <c r="I20" s="122"/>
      <c r="J20" s="122"/>
      <c r="K20" s="122"/>
    </row>
    <row r="21" spans="1:11">
      <c r="A21" s="148" t="s">
        <v>431</v>
      </c>
      <c r="B21" s="149"/>
      <c r="C21" s="149"/>
      <c r="D21" s="150">
        <v>31390704</v>
      </c>
      <c r="E21" s="150"/>
      <c r="F21" s="146">
        <f t="shared" si="0"/>
        <v>31390704</v>
      </c>
      <c r="G21" s="124"/>
      <c r="H21" s="122"/>
      <c r="I21" s="122"/>
      <c r="J21" s="122"/>
      <c r="K21" s="122"/>
    </row>
    <row r="22" spans="1:11">
      <c r="A22" s="152" t="s">
        <v>432</v>
      </c>
      <c r="B22" s="153"/>
      <c r="C22" s="153"/>
      <c r="D22" s="154"/>
      <c r="E22" s="154"/>
      <c r="F22" s="146">
        <f t="shared" si="0"/>
        <v>0</v>
      </c>
      <c r="G22" s="124"/>
      <c r="H22" s="122"/>
      <c r="I22" s="122"/>
      <c r="J22" s="122"/>
      <c r="K22" s="122"/>
    </row>
    <row r="23" spans="1:11">
      <c r="A23" s="155"/>
      <c r="B23" s="156"/>
      <c r="C23" s="156"/>
      <c r="D23" s="156"/>
      <c r="E23" s="156"/>
      <c r="F23" s="156"/>
      <c r="G23" s="124"/>
      <c r="H23" s="122"/>
      <c r="I23" s="122"/>
      <c r="J23" s="122"/>
      <c r="K23" s="122"/>
    </row>
    <row r="24" spans="1:11">
      <c r="A24" s="157" t="s">
        <v>433</v>
      </c>
      <c r="B24" s="158">
        <f>SUM(B26:B31)</f>
        <v>0</v>
      </c>
      <c r="C24" s="158">
        <f>SUM(C26:C31)</f>
        <v>0</v>
      </c>
      <c r="D24" s="158">
        <f t="shared" ref="D24:E24" si="1">SUM(D26:D31)</f>
        <v>0</v>
      </c>
      <c r="E24" s="158">
        <f t="shared" si="1"/>
        <v>31390704</v>
      </c>
      <c r="F24" s="158">
        <f>SUM(F26:F31)</f>
        <v>31390704</v>
      </c>
      <c r="G24" s="124"/>
      <c r="H24" s="122"/>
      <c r="I24" s="122"/>
      <c r="J24" s="122"/>
      <c r="K24" s="122"/>
    </row>
    <row r="25" spans="1:11">
      <c r="A25" s="140" t="s">
        <v>429</v>
      </c>
      <c r="B25" s="141"/>
      <c r="C25" s="141"/>
      <c r="D25" s="141"/>
      <c r="E25" s="141"/>
      <c r="F25" s="142"/>
      <c r="G25" s="124"/>
      <c r="H25" s="122"/>
      <c r="I25" s="122"/>
      <c r="J25" s="122"/>
      <c r="K25" s="122"/>
    </row>
    <row r="26" spans="1:11">
      <c r="A26" s="148" t="s">
        <v>434</v>
      </c>
      <c r="B26" s="159"/>
      <c r="C26" s="159"/>
      <c r="D26" s="159"/>
      <c r="E26" s="159"/>
      <c r="F26" s="151">
        <f>SUM(B26:E26)</f>
        <v>0</v>
      </c>
      <c r="G26" s="124"/>
      <c r="H26" s="122"/>
      <c r="I26" s="122"/>
      <c r="J26" s="122"/>
      <c r="K26" s="122"/>
    </row>
    <row r="27" spans="1:11" ht="25.5">
      <c r="A27" s="148" t="s">
        <v>206</v>
      </c>
      <c r="B27" s="159"/>
      <c r="C27" s="159"/>
      <c r="D27" s="159"/>
      <c r="E27" s="159"/>
      <c r="F27" s="151">
        <f t="shared" ref="F27:F31" si="2">SUM(B27:E27)</f>
        <v>0</v>
      </c>
      <c r="G27" s="161"/>
      <c r="H27" s="122"/>
      <c r="I27" s="122"/>
      <c r="J27" s="122"/>
      <c r="K27" s="122"/>
    </row>
    <row r="28" spans="1:11">
      <c r="A28" s="148" t="s">
        <v>435</v>
      </c>
      <c r="B28" s="159"/>
      <c r="C28" s="159"/>
      <c r="D28" s="160"/>
      <c r="E28" s="160"/>
      <c r="F28" s="151">
        <f t="shared" si="2"/>
        <v>0</v>
      </c>
      <c r="G28" s="162"/>
      <c r="H28" s="122"/>
      <c r="I28" s="122"/>
      <c r="J28" s="122"/>
      <c r="K28" s="122"/>
    </row>
    <row r="29" spans="1:11" ht="13.5">
      <c r="A29" s="148" t="s">
        <v>436</v>
      </c>
      <c r="B29" s="159"/>
      <c r="C29" s="159"/>
      <c r="D29" s="160"/>
      <c r="E29" s="160"/>
      <c r="F29" s="151">
        <f t="shared" si="2"/>
        <v>0</v>
      </c>
      <c r="G29" s="121"/>
      <c r="H29" s="122"/>
      <c r="I29" s="122"/>
      <c r="J29" s="122"/>
      <c r="K29" s="122"/>
    </row>
    <row r="30" spans="1:11">
      <c r="A30" s="148" t="s">
        <v>437</v>
      </c>
      <c r="B30" s="159"/>
      <c r="C30" s="159"/>
      <c r="D30" s="160"/>
      <c r="E30" s="160">
        <v>31390704</v>
      </c>
      <c r="F30" s="151">
        <f t="shared" si="2"/>
        <v>31390704</v>
      </c>
      <c r="G30" s="123"/>
      <c r="H30" s="122"/>
      <c r="I30" s="122"/>
      <c r="J30" s="122"/>
      <c r="K30" s="122"/>
    </row>
    <row r="31" spans="1:11">
      <c r="A31" s="152" t="s">
        <v>235</v>
      </c>
      <c r="B31" s="163"/>
      <c r="C31" s="163"/>
      <c r="D31" s="164"/>
      <c r="E31" s="164"/>
      <c r="F31" s="151">
        <f t="shared" si="2"/>
        <v>0</v>
      </c>
      <c r="G31" s="124"/>
      <c r="H31" s="122"/>
      <c r="I31" s="122"/>
      <c r="J31" s="122"/>
      <c r="K31" s="122"/>
    </row>
    <row r="32" spans="1:11" ht="27">
      <c r="A32" s="415" t="s">
        <v>438</v>
      </c>
      <c r="B32" s="165">
        <f>SUM(B17:B19)</f>
        <v>0</v>
      </c>
      <c r="C32" s="165">
        <f t="shared" ref="C32:F32" si="3">SUM(C17:C19)</f>
        <v>0</v>
      </c>
      <c r="D32" s="165">
        <f t="shared" si="3"/>
        <v>31390704</v>
      </c>
      <c r="E32" s="165">
        <f t="shared" si="3"/>
        <v>0</v>
      </c>
      <c r="F32" s="165">
        <f t="shared" si="3"/>
        <v>31390704</v>
      </c>
      <c r="G32" s="126"/>
      <c r="H32" s="122"/>
      <c r="I32" s="122"/>
      <c r="J32" s="122"/>
      <c r="K32" s="122"/>
    </row>
    <row r="33" spans="1:11" ht="27">
      <c r="A33" s="415" t="s">
        <v>439</v>
      </c>
      <c r="B33" s="165">
        <f>SUM(B20)</f>
        <v>0</v>
      </c>
      <c r="C33" s="165">
        <f>SUM(C20)</f>
        <v>0</v>
      </c>
      <c r="D33" s="166"/>
      <c r="E33" s="166"/>
      <c r="F33" s="167">
        <f>SUM(B33:C33)</f>
        <v>0</v>
      </c>
      <c r="G33" s="124"/>
      <c r="H33" s="122"/>
      <c r="I33" s="122"/>
      <c r="J33" s="122"/>
      <c r="K33" s="122"/>
    </row>
    <row r="34" spans="1:11" ht="15">
      <c r="A34" s="168"/>
      <c r="B34" s="169"/>
      <c r="C34" s="169"/>
      <c r="D34" s="169"/>
      <c r="E34" s="169"/>
      <c r="F34" s="170"/>
      <c r="G34" s="124"/>
      <c r="H34" s="122"/>
      <c r="I34" s="122"/>
      <c r="J34" s="122"/>
      <c r="K34" s="122"/>
    </row>
    <row r="35" spans="1:11">
      <c r="A35" s="118"/>
      <c r="B35" s="1604"/>
      <c r="C35" s="1604"/>
      <c r="D35" s="1604"/>
      <c r="E35" s="1604"/>
      <c r="F35" s="1604"/>
      <c r="G35" s="124"/>
      <c r="H35" s="122"/>
      <c r="I35" s="122"/>
      <c r="J35" s="122"/>
      <c r="K35" s="122"/>
    </row>
    <row r="36" spans="1:11" ht="15.75">
      <c r="A36" s="118"/>
      <c r="B36" s="1604"/>
      <c r="C36" s="1604"/>
      <c r="D36" s="119"/>
      <c r="E36" s="412"/>
      <c r="F36" s="171"/>
      <c r="G36" s="124"/>
      <c r="H36" s="122"/>
      <c r="I36" s="122"/>
      <c r="J36" s="122"/>
      <c r="K36" s="122"/>
    </row>
    <row r="37" spans="1:11" ht="15.75">
      <c r="A37" s="118"/>
      <c r="B37" s="1604"/>
      <c r="C37" s="1604"/>
      <c r="D37" s="119"/>
      <c r="E37" s="412"/>
      <c r="F37" s="171"/>
      <c r="G37" s="124"/>
      <c r="H37" s="122"/>
      <c r="I37" s="122"/>
      <c r="J37" s="122"/>
      <c r="K37" s="122"/>
    </row>
    <row r="38" spans="1:11" ht="15.75">
      <c r="A38" s="118"/>
      <c r="B38" s="1605"/>
      <c r="C38" s="1605"/>
      <c r="D38" s="125"/>
      <c r="E38" s="411"/>
      <c r="F38" s="171"/>
      <c r="G38" s="124"/>
      <c r="H38" s="122"/>
      <c r="I38" s="122"/>
      <c r="J38" s="122"/>
      <c r="K38" s="122"/>
    </row>
    <row r="39" spans="1:11" ht="15.75">
      <c r="A39" s="118"/>
      <c r="B39" s="1601"/>
      <c r="C39" s="1601"/>
      <c r="D39" s="127"/>
      <c r="E39" s="413"/>
      <c r="F39" s="171"/>
      <c r="G39" s="147"/>
      <c r="H39" s="122"/>
      <c r="I39" s="122"/>
      <c r="J39" s="122"/>
      <c r="K39" s="122"/>
    </row>
    <row r="40" spans="1:11" ht="15.75">
      <c r="A40" s="118"/>
      <c r="B40" s="1601"/>
      <c r="C40" s="1601"/>
      <c r="D40" s="127"/>
      <c r="E40" s="413"/>
      <c r="F40" s="171"/>
      <c r="G40" s="123"/>
      <c r="H40" s="122"/>
      <c r="I40" s="122"/>
      <c r="J40" s="122"/>
      <c r="K40" s="122"/>
    </row>
    <row r="41" spans="1:11">
      <c r="A41" s="129"/>
      <c r="B41" s="129"/>
      <c r="C41" s="129"/>
      <c r="D41" s="129"/>
      <c r="E41" s="129"/>
      <c r="F41" s="172"/>
      <c r="G41" s="124"/>
      <c r="H41" s="122"/>
      <c r="I41" s="122"/>
      <c r="J41" s="122"/>
      <c r="K41" s="122"/>
    </row>
    <row r="42" spans="1:11">
      <c r="A42" s="173"/>
      <c r="B42" s="174"/>
      <c r="C42" s="173"/>
      <c r="D42" s="173"/>
      <c r="E42" s="173"/>
      <c r="F42" s="173"/>
      <c r="G42" s="124"/>
      <c r="H42" s="122"/>
      <c r="I42" s="122"/>
      <c r="J42" s="122"/>
      <c r="K42" s="122"/>
    </row>
    <row r="43" spans="1:11">
      <c r="A43" s="174"/>
      <c r="B43" s="175"/>
      <c r="C43" s="175"/>
      <c r="D43" s="175"/>
      <c r="E43" s="175"/>
      <c r="F43" s="175"/>
      <c r="G43" s="124"/>
      <c r="H43" s="122"/>
      <c r="I43" s="122"/>
      <c r="J43" s="122"/>
      <c r="K43" s="122"/>
    </row>
    <row r="44" spans="1:11">
      <c r="A44" s="176"/>
      <c r="B44" s="176"/>
      <c r="C44" s="176"/>
      <c r="D44" s="176"/>
      <c r="E44" s="176"/>
      <c r="F44" s="176"/>
      <c r="G44" s="124"/>
      <c r="H44" s="122"/>
      <c r="I44" s="122"/>
      <c r="J44" s="122"/>
      <c r="K44" s="122"/>
    </row>
    <row r="45" spans="1:11">
      <c r="A45" s="119"/>
      <c r="B45" s="177"/>
      <c r="C45" s="177"/>
      <c r="D45" s="177"/>
      <c r="E45" s="177"/>
      <c r="F45" s="177"/>
      <c r="G45" s="124"/>
      <c r="H45" s="122"/>
      <c r="I45" s="122"/>
      <c r="J45" s="122"/>
      <c r="K45" s="122"/>
    </row>
    <row r="46" spans="1:11">
      <c r="A46" s="119"/>
      <c r="B46" s="177"/>
      <c r="C46" s="177"/>
      <c r="D46" s="177"/>
      <c r="E46" s="177"/>
      <c r="F46" s="177"/>
      <c r="G46" s="124"/>
      <c r="H46" s="122"/>
      <c r="I46" s="122"/>
      <c r="J46" s="122"/>
      <c r="K46" s="122"/>
    </row>
    <row r="47" spans="1:11">
      <c r="A47" s="119"/>
      <c r="B47" s="177"/>
      <c r="C47" s="177"/>
      <c r="D47" s="177"/>
      <c r="E47" s="177"/>
      <c r="F47" s="177"/>
      <c r="G47" s="124"/>
      <c r="H47" s="122"/>
      <c r="I47" s="122"/>
      <c r="J47" s="122"/>
      <c r="K47" s="122"/>
    </row>
    <row r="48" spans="1:11">
      <c r="A48" s="119"/>
      <c r="B48" s="177"/>
      <c r="C48" s="177"/>
      <c r="D48" s="177"/>
      <c r="E48" s="177"/>
      <c r="F48" s="177"/>
      <c r="G48" s="124"/>
      <c r="H48" s="122"/>
      <c r="I48" s="122"/>
      <c r="J48" s="122"/>
      <c r="K48" s="122"/>
    </row>
    <row r="49" spans="1:11">
      <c r="A49" s="119"/>
      <c r="B49" s="177"/>
      <c r="C49" s="177"/>
      <c r="D49" s="177"/>
      <c r="E49" s="177"/>
      <c r="F49" s="177"/>
      <c r="G49" s="161"/>
      <c r="H49" s="122"/>
      <c r="I49" s="122"/>
      <c r="J49" s="122"/>
      <c r="K49" s="122"/>
    </row>
    <row r="50" spans="1:11" ht="15.75">
      <c r="A50" s="119"/>
      <c r="B50" s="177"/>
      <c r="C50" s="177"/>
      <c r="D50" s="177"/>
      <c r="E50" s="177"/>
      <c r="F50" s="177"/>
      <c r="G50" s="178"/>
      <c r="H50" s="122"/>
      <c r="I50" s="122"/>
      <c r="J50" s="122"/>
      <c r="K50" s="122"/>
    </row>
    <row r="51" spans="1:11">
      <c r="A51" s="119"/>
      <c r="B51" s="177"/>
      <c r="C51" s="177"/>
      <c r="D51" s="177"/>
      <c r="E51" s="177"/>
      <c r="F51" s="177"/>
      <c r="G51" s="161"/>
      <c r="H51" s="122"/>
      <c r="I51" s="122"/>
      <c r="J51" s="122"/>
      <c r="K51" s="122"/>
    </row>
    <row r="52" spans="1:11">
      <c r="A52" s="174"/>
      <c r="B52" s="179"/>
      <c r="C52" s="179"/>
      <c r="D52" s="179"/>
      <c r="E52" s="179"/>
      <c r="F52" s="179"/>
      <c r="G52" s="180"/>
      <c r="H52" s="122"/>
      <c r="I52" s="122"/>
      <c r="J52" s="181"/>
      <c r="K52" s="122"/>
    </row>
    <row r="53" spans="1:11">
      <c r="A53" s="176"/>
      <c r="B53" s="176"/>
      <c r="C53" s="176"/>
      <c r="D53" s="176"/>
      <c r="E53" s="176"/>
      <c r="F53" s="176"/>
      <c r="G53" s="182"/>
      <c r="H53" s="122"/>
      <c r="I53" s="122"/>
      <c r="J53" s="122"/>
      <c r="K53" s="122"/>
    </row>
    <row r="54" spans="1:11">
      <c r="A54" s="119"/>
      <c r="B54" s="183"/>
      <c r="C54" s="183"/>
      <c r="D54" s="183"/>
      <c r="E54" s="183"/>
      <c r="F54" s="177"/>
      <c r="G54" s="182"/>
      <c r="H54" s="122"/>
      <c r="I54" s="122"/>
      <c r="J54" s="122"/>
      <c r="K54" s="122"/>
    </row>
    <row r="55" spans="1:11">
      <c r="A55" s="119"/>
      <c r="B55" s="183"/>
      <c r="C55" s="183"/>
      <c r="D55" s="183"/>
      <c r="E55" s="183"/>
      <c r="F55" s="177"/>
      <c r="G55" s="184"/>
      <c r="H55" s="122"/>
      <c r="I55" s="122"/>
      <c r="J55" s="122"/>
      <c r="K55" s="122"/>
    </row>
    <row r="56" spans="1:11">
      <c r="A56" s="119"/>
      <c r="B56" s="183"/>
      <c r="C56" s="183"/>
      <c r="D56" s="183"/>
      <c r="E56" s="183"/>
      <c r="F56" s="177"/>
      <c r="G56" s="122"/>
      <c r="H56" s="122"/>
      <c r="I56" s="122"/>
      <c r="J56" s="122"/>
      <c r="K56" s="122"/>
    </row>
    <row r="57" spans="1:11">
      <c r="A57" s="119"/>
      <c r="B57" s="183"/>
      <c r="C57" s="183"/>
      <c r="D57" s="183"/>
      <c r="E57" s="183"/>
      <c r="F57" s="177"/>
    </row>
    <row r="58" spans="1:11">
      <c r="A58" s="119"/>
      <c r="B58" s="183"/>
      <c r="C58" s="183"/>
      <c r="D58" s="183"/>
      <c r="E58" s="183"/>
      <c r="F58" s="177"/>
    </row>
    <row r="59" spans="1:11">
      <c r="A59" s="119"/>
      <c r="B59" s="183"/>
      <c r="C59" s="183"/>
      <c r="D59" s="183"/>
      <c r="E59" s="183"/>
      <c r="F59" s="177"/>
    </row>
    <row r="60" spans="1:11" ht="13.5">
      <c r="A60" s="185"/>
      <c r="B60" s="186"/>
      <c r="C60" s="186"/>
      <c r="D60" s="186"/>
      <c r="E60" s="186"/>
      <c r="F60" s="187"/>
    </row>
    <row r="61" spans="1:11" ht="13.5">
      <c r="A61" s="185"/>
      <c r="B61" s="186"/>
      <c r="C61" s="186"/>
      <c r="D61" s="186"/>
      <c r="E61" s="186"/>
      <c r="F61" s="187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……/2018.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3"/>
  <sheetViews>
    <sheetView zoomScale="106" zoomScaleNormal="106" zoomScaleSheetLayoutView="100" workbookViewId="0">
      <selection activeCell="E4" sqref="E4"/>
    </sheetView>
  </sheetViews>
  <sheetFormatPr defaultColWidth="9.33203125" defaultRowHeight="15.75"/>
  <cols>
    <col min="1" max="1" width="5" style="66" customWidth="1"/>
    <col min="2" max="2" width="48.83203125" style="66" customWidth="1"/>
    <col min="3" max="3" width="7.5" style="66" customWidth="1"/>
    <col min="4" max="4" width="12.1640625" style="67" bestFit="1" customWidth="1"/>
    <col min="5" max="5" width="10.83203125" style="1" customWidth="1"/>
    <col min="6" max="9" width="12.6640625" style="1" bestFit="1" customWidth="1"/>
    <col min="10" max="10" width="10.83203125" style="1" customWidth="1"/>
    <col min="11" max="11" width="9.33203125" style="1"/>
    <col min="12" max="12" width="20.33203125" style="1" customWidth="1"/>
    <col min="13" max="16384" width="9.33203125" style="1"/>
  </cols>
  <sheetData>
    <row r="1" spans="1:9" ht="51" customHeight="1">
      <c r="A1" s="1525" t="s">
        <v>706</v>
      </c>
      <c r="B1" s="1525"/>
      <c r="C1" s="1525"/>
      <c r="D1" s="1525"/>
      <c r="E1" s="1525"/>
      <c r="F1" s="1525"/>
      <c r="G1" s="1525"/>
      <c r="H1" s="1525"/>
      <c r="I1" s="1525"/>
    </row>
    <row r="2" spans="1:9" ht="15.95" customHeight="1">
      <c r="A2" s="1524" t="s">
        <v>0</v>
      </c>
      <c r="B2" s="1524"/>
      <c r="C2" s="1524"/>
      <c r="D2" s="1524"/>
      <c r="E2" s="1524"/>
      <c r="F2" s="1524"/>
      <c r="G2" s="1524"/>
      <c r="H2" s="1524"/>
      <c r="I2" s="1524"/>
    </row>
    <row r="3" spans="1:9" ht="15.95" customHeight="1">
      <c r="A3" s="1526" t="s">
        <v>1</v>
      </c>
      <c r="B3" s="1526"/>
      <c r="C3" s="1526"/>
      <c r="D3" s="1526"/>
      <c r="E3" s="1526"/>
      <c r="F3" s="1526"/>
      <c r="G3" s="1526"/>
      <c r="H3" s="1526"/>
      <c r="I3" s="1526"/>
    </row>
    <row r="4" spans="1:9" ht="38.1" customHeight="1">
      <c r="A4" s="226" t="s">
        <v>2</v>
      </c>
      <c r="B4" s="631" t="s">
        <v>3</v>
      </c>
      <c r="C4" s="4" t="s">
        <v>4</v>
      </c>
      <c r="D4" s="226" t="s">
        <v>459</v>
      </c>
      <c r="E4" s="226" t="s">
        <v>460</v>
      </c>
      <c r="F4" s="226" t="s">
        <v>266</v>
      </c>
      <c r="G4" s="226" t="s">
        <v>769</v>
      </c>
      <c r="H4" s="630" t="s">
        <v>766</v>
      </c>
      <c r="I4" s="233" t="s">
        <v>767</v>
      </c>
    </row>
    <row r="5" spans="1:9" s="6" customFormat="1" ht="12" customHeight="1">
      <c r="A5" s="238" t="s">
        <v>6</v>
      </c>
      <c r="B5" s="226" t="s">
        <v>7</v>
      </c>
      <c r="C5" s="226" t="s">
        <v>8</v>
      </c>
      <c r="D5" s="784" t="s">
        <v>9</v>
      </c>
      <c r="E5" s="225" t="s">
        <v>267</v>
      </c>
      <c r="F5" s="225" t="s">
        <v>461</v>
      </c>
      <c r="G5" s="225" t="s">
        <v>749</v>
      </c>
      <c r="H5" s="225" t="s">
        <v>750</v>
      </c>
      <c r="I5" s="630" t="s">
        <v>756</v>
      </c>
    </row>
    <row r="6" spans="1:9" s="10" customFormat="1" ht="15.75" customHeight="1">
      <c r="A6" s="761" t="s">
        <v>10</v>
      </c>
      <c r="B6" s="682" t="s">
        <v>11</v>
      </c>
      <c r="C6" s="683" t="s">
        <v>12</v>
      </c>
      <c r="D6" s="684">
        <v>44323</v>
      </c>
      <c r="E6" s="685"/>
      <c r="F6" s="686">
        <f t="shared" ref="F6:F36" si="0">D6+E6</f>
        <v>44323</v>
      </c>
      <c r="G6" s="686">
        <v>44323</v>
      </c>
      <c r="H6" s="1289">
        <v>44323</v>
      </c>
      <c r="I6" s="1326">
        <v>1</v>
      </c>
    </row>
    <row r="7" spans="1:9" s="10" customFormat="1" ht="15.75" customHeight="1">
      <c r="A7" s="11" t="s">
        <v>13</v>
      </c>
      <c r="B7" s="687" t="s">
        <v>14</v>
      </c>
      <c r="C7" s="688" t="s">
        <v>15</v>
      </c>
      <c r="D7" s="689">
        <v>12542300</v>
      </c>
      <c r="E7" s="690"/>
      <c r="F7" s="691">
        <f t="shared" si="0"/>
        <v>12542300</v>
      </c>
      <c r="G7" s="691">
        <v>12580473</v>
      </c>
      <c r="H7" s="1290">
        <v>12580473</v>
      </c>
      <c r="I7" s="1322">
        <v>1</v>
      </c>
    </row>
    <row r="8" spans="1:9" s="10" customFormat="1" ht="24" customHeight="1">
      <c r="A8" s="11" t="s">
        <v>16</v>
      </c>
      <c r="B8" s="687" t="s">
        <v>17</v>
      </c>
      <c r="C8" s="688" t="s">
        <v>18</v>
      </c>
      <c r="D8" s="689">
        <v>4734700</v>
      </c>
      <c r="E8" s="690"/>
      <c r="F8" s="691">
        <f t="shared" si="0"/>
        <v>4734700</v>
      </c>
      <c r="G8" s="691">
        <v>4850238</v>
      </c>
      <c r="H8" s="1290">
        <v>4850238</v>
      </c>
      <c r="I8" s="1322">
        <v>1</v>
      </c>
    </row>
    <row r="9" spans="1:9" s="10" customFormat="1" ht="15.75" customHeight="1">
      <c r="A9" s="11" t="s">
        <v>19</v>
      </c>
      <c r="B9" s="687" t="s">
        <v>20</v>
      </c>
      <c r="C9" s="688" t="s">
        <v>21</v>
      </c>
      <c r="D9" s="689">
        <v>1200000</v>
      </c>
      <c r="E9" s="690"/>
      <c r="F9" s="691">
        <f t="shared" si="0"/>
        <v>1200000</v>
      </c>
      <c r="G9" s="691">
        <v>1200000</v>
      </c>
      <c r="H9" s="1290">
        <v>1200000</v>
      </c>
      <c r="I9" s="1322">
        <v>1</v>
      </c>
    </row>
    <row r="10" spans="1:9" s="10" customFormat="1" ht="15.75" customHeight="1">
      <c r="A10" s="11" t="s">
        <v>22</v>
      </c>
      <c r="B10" s="687" t="s">
        <v>23</v>
      </c>
      <c r="C10" s="688" t="s">
        <v>24</v>
      </c>
      <c r="D10" s="689"/>
      <c r="E10" s="690"/>
      <c r="F10" s="691">
        <f t="shared" si="0"/>
        <v>0</v>
      </c>
      <c r="G10" s="691">
        <v>855468</v>
      </c>
      <c r="H10" s="1290">
        <v>855468</v>
      </c>
      <c r="I10" s="1322">
        <v>1</v>
      </c>
    </row>
    <row r="11" spans="1:9" s="10" customFormat="1" ht="15.75" customHeight="1">
      <c r="A11" s="16" t="s">
        <v>25</v>
      </c>
      <c r="B11" s="719" t="s">
        <v>26</v>
      </c>
      <c r="C11" s="720" t="s">
        <v>27</v>
      </c>
      <c r="D11" s="721"/>
      <c r="E11" s="722"/>
      <c r="F11" s="723">
        <f t="shared" si="0"/>
        <v>0</v>
      </c>
      <c r="G11" s="723"/>
      <c r="H11" s="1291"/>
      <c r="I11" s="762">
        <f t="shared" ref="I11" si="1">SUM(F11:H11)</f>
        <v>0</v>
      </c>
    </row>
    <row r="12" spans="1:9" s="10" customFormat="1" ht="15.75" customHeight="1">
      <c r="A12" s="25" t="s">
        <v>28</v>
      </c>
      <c r="B12" s="729" t="s">
        <v>29</v>
      </c>
      <c r="C12" s="730" t="s">
        <v>30</v>
      </c>
      <c r="D12" s="731">
        <f>+D6+D7+D8+D9+D10+D11</f>
        <v>18521323</v>
      </c>
      <c r="E12" s="731">
        <f t="shared" ref="E12" si="2">+E6+E7+E8+E9+E10+E11</f>
        <v>0</v>
      </c>
      <c r="F12" s="732">
        <f t="shared" si="0"/>
        <v>18521323</v>
      </c>
      <c r="G12" s="732">
        <f>G6+G7+G8+G9+G10+G11</f>
        <v>19530502</v>
      </c>
      <c r="H12" s="1292">
        <f>SUM(H6:H11)</f>
        <v>19530502</v>
      </c>
      <c r="I12" s="1353">
        <v>1</v>
      </c>
    </row>
    <row r="13" spans="1:9" s="10" customFormat="1" ht="15.75" customHeight="1">
      <c r="A13" s="7" t="s">
        <v>31</v>
      </c>
      <c r="B13" s="724" t="s">
        <v>32</v>
      </c>
      <c r="C13" s="725" t="s">
        <v>33</v>
      </c>
      <c r="D13" s="726"/>
      <c r="E13" s="727"/>
      <c r="F13" s="728">
        <f t="shared" si="0"/>
        <v>0</v>
      </c>
      <c r="G13" s="728"/>
      <c r="H13" s="1293"/>
      <c r="I13" s="763"/>
    </row>
    <row r="14" spans="1:9" s="10" customFormat="1" ht="15.75" customHeight="1">
      <c r="A14" s="11" t="s">
        <v>34</v>
      </c>
      <c r="B14" s="687" t="s">
        <v>35</v>
      </c>
      <c r="C14" s="688" t="s">
        <v>36</v>
      </c>
      <c r="D14" s="689">
        <f>D15+D16+D17+D18+D19+D20</f>
        <v>8200000</v>
      </c>
      <c r="E14" s="689">
        <f t="shared" ref="E14" si="3">E15+E16+E17+E18+E19+E20</f>
        <v>16300</v>
      </c>
      <c r="F14" s="691">
        <f t="shared" si="0"/>
        <v>8216300</v>
      </c>
      <c r="G14" s="691">
        <v>25624233</v>
      </c>
      <c r="H14" s="1290">
        <v>25529077</v>
      </c>
      <c r="I14" s="1322">
        <f>H14/G14</f>
        <v>0.99628648397007624</v>
      </c>
    </row>
    <row r="15" spans="1:9" s="10" customFormat="1" ht="15.6" customHeight="1">
      <c r="A15" s="11" t="s">
        <v>37</v>
      </c>
      <c r="B15" s="692" t="s">
        <v>38</v>
      </c>
      <c r="C15" s="688" t="s">
        <v>36</v>
      </c>
      <c r="D15" s="693"/>
      <c r="E15" s="690"/>
      <c r="F15" s="691">
        <f t="shared" si="0"/>
        <v>0</v>
      </c>
      <c r="G15" s="691"/>
      <c r="H15" s="1290"/>
      <c r="I15" s="764" t="s">
        <v>751</v>
      </c>
    </row>
    <row r="16" spans="1:9" s="10" customFormat="1" ht="22.5">
      <c r="A16" s="11" t="s">
        <v>39</v>
      </c>
      <c r="B16" s="694" t="s">
        <v>40</v>
      </c>
      <c r="C16" s="688" t="s">
        <v>36</v>
      </c>
      <c r="D16" s="693"/>
      <c r="E16" s="652"/>
      <c r="F16" s="691">
        <f t="shared" si="0"/>
        <v>0</v>
      </c>
      <c r="G16" s="691"/>
      <c r="H16" s="1290"/>
      <c r="I16" s="764"/>
    </row>
    <row r="17" spans="1:9" s="10" customFormat="1" ht="22.5">
      <c r="A17" s="11" t="s">
        <v>41</v>
      </c>
      <c r="B17" s="694" t="s">
        <v>42</v>
      </c>
      <c r="C17" s="688" t="s">
        <v>36</v>
      </c>
      <c r="D17" s="1302"/>
      <c r="E17" s="1303"/>
      <c r="F17" s="1304">
        <f t="shared" si="0"/>
        <v>0</v>
      </c>
      <c r="G17" s="1304">
        <v>324000</v>
      </c>
      <c r="H17" s="1305">
        <v>324000</v>
      </c>
      <c r="I17" s="1324">
        <v>1</v>
      </c>
    </row>
    <row r="18" spans="1:9" s="10" customFormat="1" ht="22.5">
      <c r="A18" s="11" t="s">
        <v>43</v>
      </c>
      <c r="B18" s="694" t="s">
        <v>44</v>
      </c>
      <c r="C18" s="688" t="s">
        <v>36</v>
      </c>
      <c r="D18" s="1302"/>
      <c r="E18" s="1303"/>
      <c r="F18" s="1304">
        <f t="shared" si="0"/>
        <v>0</v>
      </c>
      <c r="G18" s="1304">
        <v>1938777</v>
      </c>
      <c r="H18" s="1305">
        <v>1938777</v>
      </c>
      <c r="I18" s="1324">
        <v>1</v>
      </c>
    </row>
    <row r="19" spans="1:9" s="10" customFormat="1" ht="19.5" customHeight="1">
      <c r="A19" s="11" t="s">
        <v>45</v>
      </c>
      <c r="B19" s="694" t="s">
        <v>46</v>
      </c>
      <c r="C19" s="688" t="s">
        <v>36</v>
      </c>
      <c r="D19" s="1302">
        <v>8200000</v>
      </c>
      <c r="E19" s="1303"/>
      <c r="F19" s="1304">
        <f t="shared" si="0"/>
        <v>8200000</v>
      </c>
      <c r="G19" s="1304">
        <v>9275600</v>
      </c>
      <c r="H19" s="1305">
        <v>9275600</v>
      </c>
      <c r="I19" s="1324">
        <v>1</v>
      </c>
    </row>
    <row r="20" spans="1:9" s="10" customFormat="1" ht="24" customHeight="1">
      <c r="A20" s="11" t="s">
        <v>47</v>
      </c>
      <c r="B20" s="694" t="s">
        <v>48</v>
      </c>
      <c r="C20" s="688" t="s">
        <v>36</v>
      </c>
      <c r="D20" s="1302"/>
      <c r="E20" s="1303">
        <v>16300</v>
      </c>
      <c r="F20" s="1304">
        <f t="shared" si="0"/>
        <v>16300</v>
      </c>
      <c r="G20" s="1304">
        <v>13990700</v>
      </c>
      <c r="H20" s="1305">
        <v>13990700</v>
      </c>
      <c r="I20" s="1324">
        <v>1</v>
      </c>
    </row>
    <row r="21" spans="1:9" s="10" customFormat="1" ht="24.75" customHeight="1">
      <c r="A21" s="16" t="s">
        <v>49</v>
      </c>
      <c r="B21" s="733" t="s">
        <v>50</v>
      </c>
      <c r="C21" s="720" t="s">
        <v>36</v>
      </c>
      <c r="D21" s="1306"/>
      <c r="E21" s="1307"/>
      <c r="F21" s="1308">
        <f t="shared" si="0"/>
        <v>0</v>
      </c>
      <c r="G21" s="1308"/>
      <c r="H21" s="1309"/>
      <c r="I21" s="1310"/>
    </row>
    <row r="22" spans="1:9" s="10" customFormat="1" ht="24.75" customHeight="1">
      <c r="A22" s="18" t="s">
        <v>51</v>
      </c>
      <c r="B22" s="735" t="s">
        <v>52</v>
      </c>
      <c r="C22" s="736" t="s">
        <v>53</v>
      </c>
      <c r="D22" s="737">
        <f>SUM(D12+D13+D14)</f>
        <v>26721323</v>
      </c>
      <c r="E22" s="737">
        <f t="shared" ref="E22" si="4">SUM(E12+E13+E14)</f>
        <v>16300</v>
      </c>
      <c r="F22" s="738">
        <f t="shared" si="0"/>
        <v>26737623</v>
      </c>
      <c r="G22" s="738">
        <f>SUM(G12:G14)</f>
        <v>45154735</v>
      </c>
      <c r="H22" s="1294">
        <f>SUM(H12:H14)</f>
        <v>45059579</v>
      </c>
      <c r="I22" s="1354">
        <f>H22/G22</f>
        <v>0.99789266839900626</v>
      </c>
    </row>
    <row r="23" spans="1:9" s="10" customFormat="1" ht="15.75" customHeight="1">
      <c r="A23" s="7" t="s">
        <v>54</v>
      </c>
      <c r="B23" s="734" t="s">
        <v>55</v>
      </c>
      <c r="C23" s="725" t="s">
        <v>56</v>
      </c>
      <c r="D23" s="366"/>
      <c r="E23" s="727"/>
      <c r="F23" s="728">
        <f t="shared" si="0"/>
        <v>0</v>
      </c>
      <c r="G23" s="728"/>
      <c r="H23" s="1293"/>
      <c r="I23" s="763"/>
    </row>
    <row r="24" spans="1:9" s="10" customFormat="1" ht="15.75" customHeight="1">
      <c r="A24" s="11" t="s">
        <v>57</v>
      </c>
      <c r="B24" s="695" t="s">
        <v>58</v>
      </c>
      <c r="C24" s="688" t="s">
        <v>59</v>
      </c>
      <c r="D24" s="371">
        <f>SUM(D25:D30)</f>
        <v>0</v>
      </c>
      <c r="E24" s="690"/>
      <c r="F24" s="691">
        <f t="shared" si="0"/>
        <v>0</v>
      </c>
      <c r="G24" s="691"/>
      <c r="H24" s="1290"/>
      <c r="I24" s="764"/>
    </row>
    <row r="25" spans="1:9" s="10" customFormat="1" ht="22.5">
      <c r="A25" s="11" t="s">
        <v>60</v>
      </c>
      <c r="B25" s="692" t="s">
        <v>61</v>
      </c>
      <c r="C25" s="688" t="s">
        <v>59</v>
      </c>
      <c r="D25" s="371"/>
      <c r="E25" s="690"/>
      <c r="F25" s="691">
        <f t="shared" si="0"/>
        <v>0</v>
      </c>
      <c r="G25" s="691">
        <v>31390704</v>
      </c>
      <c r="H25" s="1290">
        <v>31390704</v>
      </c>
      <c r="I25" s="1322">
        <v>1</v>
      </c>
    </row>
    <row r="26" spans="1:9" s="10" customFormat="1" ht="18.75" customHeight="1">
      <c r="A26" s="11" t="s">
        <v>62</v>
      </c>
      <c r="B26" s="696" t="s">
        <v>63</v>
      </c>
      <c r="C26" s="688" t="s">
        <v>59</v>
      </c>
      <c r="D26" s="371"/>
      <c r="E26" s="690"/>
      <c r="F26" s="691">
        <f t="shared" si="0"/>
        <v>0</v>
      </c>
      <c r="G26" s="691">
        <v>31390704</v>
      </c>
      <c r="H26" s="1305">
        <v>31390704</v>
      </c>
      <c r="I26" s="1324">
        <v>1</v>
      </c>
    </row>
    <row r="27" spans="1:9" s="10" customFormat="1" ht="15.75" customHeight="1">
      <c r="A27" s="11" t="s">
        <v>64</v>
      </c>
      <c r="B27" s="696" t="s">
        <v>65</v>
      </c>
      <c r="C27" s="688" t="s">
        <v>59</v>
      </c>
      <c r="D27" s="371"/>
      <c r="E27" s="690"/>
      <c r="F27" s="691">
        <f t="shared" si="0"/>
        <v>0</v>
      </c>
      <c r="G27" s="691"/>
      <c r="H27" s="1290"/>
      <c r="I27" s="764"/>
    </row>
    <row r="28" spans="1:9" s="10" customFormat="1" ht="15.75" customHeight="1">
      <c r="A28" s="11" t="s">
        <v>66</v>
      </c>
      <c r="B28" s="696" t="s">
        <v>67</v>
      </c>
      <c r="C28" s="688" t="s">
        <v>59</v>
      </c>
      <c r="D28" s="371"/>
      <c r="E28" s="690"/>
      <c r="F28" s="691">
        <f t="shared" si="0"/>
        <v>0</v>
      </c>
      <c r="G28" s="691"/>
      <c r="H28" s="1290"/>
      <c r="I28" s="764"/>
    </row>
    <row r="29" spans="1:9" s="10" customFormat="1" ht="24.75" customHeight="1">
      <c r="A29" s="11" t="s">
        <v>68</v>
      </c>
      <c r="B29" s="696" t="s">
        <v>69</v>
      </c>
      <c r="C29" s="688" t="s">
        <v>59</v>
      </c>
      <c r="D29" s="371"/>
      <c r="E29" s="690"/>
      <c r="F29" s="691">
        <f t="shared" si="0"/>
        <v>0</v>
      </c>
      <c r="G29" s="691"/>
      <c r="H29" s="1290"/>
      <c r="I29" s="764"/>
    </row>
    <row r="30" spans="1:9" s="10" customFormat="1" ht="24" customHeight="1">
      <c r="A30" s="16" t="s">
        <v>70</v>
      </c>
      <c r="B30" s="739" t="s">
        <v>71</v>
      </c>
      <c r="C30" s="720" t="s">
        <v>59</v>
      </c>
      <c r="D30" s="740"/>
      <c r="E30" s="722"/>
      <c r="F30" s="723">
        <f t="shared" si="0"/>
        <v>0</v>
      </c>
      <c r="G30" s="723"/>
      <c r="H30" s="1291"/>
      <c r="I30" s="765"/>
    </row>
    <row r="31" spans="1:9" s="10" customFormat="1" ht="22.5" customHeight="1">
      <c r="A31" s="25" t="s">
        <v>72</v>
      </c>
      <c r="B31" s="729" t="s">
        <v>73</v>
      </c>
      <c r="C31" s="730" t="s">
        <v>74</v>
      </c>
      <c r="D31" s="743">
        <f>SUM(D23+D24)</f>
        <v>0</v>
      </c>
      <c r="E31" s="744"/>
      <c r="F31" s="745">
        <f t="shared" si="0"/>
        <v>0</v>
      </c>
      <c r="G31" s="732">
        <v>31390704</v>
      </c>
      <c r="H31" s="1292">
        <f>SUM(H26:H30)</f>
        <v>31390704</v>
      </c>
      <c r="I31" s="1353">
        <f>SUM(I26:I30)</f>
        <v>1</v>
      </c>
    </row>
    <row r="32" spans="1:9" s="10" customFormat="1" ht="14.25" customHeight="1">
      <c r="A32" s="761" t="s">
        <v>75</v>
      </c>
      <c r="B32" s="1109" t="s">
        <v>76</v>
      </c>
      <c r="C32" s="1110" t="s">
        <v>77</v>
      </c>
      <c r="D32" s="1111"/>
      <c r="E32" s="1112"/>
      <c r="F32" s="686">
        <f t="shared" si="0"/>
        <v>0</v>
      </c>
      <c r="G32" s="686">
        <v>60000</v>
      </c>
      <c r="H32" s="1289">
        <v>56580</v>
      </c>
      <c r="I32" s="1326">
        <f>H32/G32</f>
        <v>0.94299999999999995</v>
      </c>
    </row>
    <row r="33" spans="1:9" s="10" customFormat="1" ht="14.25" customHeight="1">
      <c r="A33" s="11" t="s">
        <v>78</v>
      </c>
      <c r="B33" s="687" t="s">
        <v>79</v>
      </c>
      <c r="C33" s="688" t="s">
        <v>80</v>
      </c>
      <c r="D33" s="371">
        <f>SUM(D34:D36)</f>
        <v>6800000</v>
      </c>
      <c r="E33" s="699"/>
      <c r="F33" s="691">
        <f t="shared" si="0"/>
        <v>6800000</v>
      </c>
      <c r="G33" s="691">
        <v>5600000</v>
      </c>
      <c r="H33" s="1290">
        <v>5954363</v>
      </c>
      <c r="I33" s="1322">
        <f t="shared" ref="I33:I44" si="5">H33/G33</f>
        <v>1.0632791071428571</v>
      </c>
    </row>
    <row r="34" spans="1:9" s="10" customFormat="1" ht="14.25" customHeight="1">
      <c r="A34" s="11" t="s">
        <v>81</v>
      </c>
      <c r="B34" s="700" t="s">
        <v>82</v>
      </c>
      <c r="C34" s="701" t="s">
        <v>80</v>
      </c>
      <c r="D34" s="371">
        <v>5800000</v>
      </c>
      <c r="E34" s="699"/>
      <c r="F34" s="691">
        <f t="shared" si="0"/>
        <v>5800000</v>
      </c>
      <c r="G34" s="691">
        <v>5100000</v>
      </c>
      <c r="H34" s="1290">
        <v>5078358</v>
      </c>
      <c r="I34" s="1322">
        <f t="shared" si="5"/>
        <v>0.99575647058823524</v>
      </c>
    </row>
    <row r="35" spans="1:9" s="10" customFormat="1" ht="14.25" customHeight="1">
      <c r="A35" s="11" t="s">
        <v>83</v>
      </c>
      <c r="B35" s="702" t="s">
        <v>84</v>
      </c>
      <c r="C35" s="701" t="s">
        <v>80</v>
      </c>
      <c r="D35" s="371">
        <v>0</v>
      </c>
      <c r="E35" s="699"/>
      <c r="F35" s="691">
        <f t="shared" si="0"/>
        <v>0</v>
      </c>
      <c r="G35" s="691"/>
      <c r="H35" s="1290"/>
      <c r="I35" s="1322"/>
    </row>
    <row r="36" spans="1:9" s="10" customFormat="1" ht="14.25" customHeight="1">
      <c r="A36" s="11" t="s">
        <v>85</v>
      </c>
      <c r="B36" s="702" t="s">
        <v>86</v>
      </c>
      <c r="C36" s="701" t="s">
        <v>80</v>
      </c>
      <c r="D36" s="371">
        <v>1000000</v>
      </c>
      <c r="E36" s="699"/>
      <c r="F36" s="691">
        <f t="shared" si="0"/>
        <v>1000000</v>
      </c>
      <c r="G36" s="691">
        <v>800000</v>
      </c>
      <c r="H36" s="1290">
        <v>876005</v>
      </c>
      <c r="I36" s="1322">
        <f t="shared" si="5"/>
        <v>1.09500625</v>
      </c>
    </row>
    <row r="37" spans="1:9" s="10" customFormat="1" ht="14.25" customHeight="1">
      <c r="A37" s="11" t="s">
        <v>87</v>
      </c>
      <c r="B37" s="703" t="s">
        <v>88</v>
      </c>
      <c r="C37" s="688" t="s">
        <v>89</v>
      </c>
      <c r="D37" s="371">
        <f>D38+D39</f>
        <v>15817198</v>
      </c>
      <c r="E37" s="371">
        <f t="shared" ref="E37:F37" si="6">E38+E39</f>
        <v>11682802</v>
      </c>
      <c r="F37" s="371">
        <f t="shared" si="6"/>
        <v>27500000</v>
      </c>
      <c r="G37" s="371">
        <v>22600000</v>
      </c>
      <c r="H37" s="372">
        <v>22546468</v>
      </c>
      <c r="I37" s="1322">
        <f t="shared" si="5"/>
        <v>0.99763132743362837</v>
      </c>
    </row>
    <row r="38" spans="1:9" s="10" customFormat="1" ht="14.25" customHeight="1">
      <c r="A38" s="11" t="s">
        <v>90</v>
      </c>
      <c r="B38" s="704" t="s">
        <v>91</v>
      </c>
      <c r="C38" s="701" t="s">
        <v>89</v>
      </c>
      <c r="D38" s="371">
        <v>15817198</v>
      </c>
      <c r="E38" s="652">
        <v>11682802</v>
      </c>
      <c r="F38" s="691">
        <f t="shared" ref="F38:F71" si="7">D38+E38</f>
        <v>27500000</v>
      </c>
      <c r="G38" s="691">
        <v>22600000</v>
      </c>
      <c r="H38" s="1290">
        <v>22546468</v>
      </c>
      <c r="I38" s="1322">
        <f t="shared" si="5"/>
        <v>0.99763132743362837</v>
      </c>
    </row>
    <row r="39" spans="1:9" s="10" customFormat="1" ht="14.25" customHeight="1">
      <c r="A39" s="11" t="s">
        <v>92</v>
      </c>
      <c r="B39" s="704" t="s">
        <v>93</v>
      </c>
      <c r="C39" s="701" t="s">
        <v>89</v>
      </c>
      <c r="D39" s="371"/>
      <c r="E39" s="699"/>
      <c r="F39" s="691">
        <f t="shared" si="7"/>
        <v>0</v>
      </c>
      <c r="G39" s="691"/>
      <c r="H39" s="1290"/>
      <c r="I39" s="1322"/>
    </row>
    <row r="40" spans="1:9" s="10" customFormat="1" ht="17.25" customHeight="1">
      <c r="A40" s="11" t="s">
        <v>94</v>
      </c>
      <c r="B40" s="705" t="s">
        <v>95</v>
      </c>
      <c r="C40" s="688" t="s">
        <v>96</v>
      </c>
      <c r="D40" s="371">
        <v>1200000</v>
      </c>
      <c r="E40" s="699"/>
      <c r="F40" s="691">
        <f t="shared" si="7"/>
        <v>1200000</v>
      </c>
      <c r="G40" s="691">
        <v>1900000</v>
      </c>
      <c r="H40" s="1290">
        <v>1489757</v>
      </c>
      <c r="I40" s="1322">
        <f t="shared" si="5"/>
        <v>0.78408263157894742</v>
      </c>
    </row>
    <row r="41" spans="1:9" s="10" customFormat="1" ht="17.25" customHeight="1">
      <c r="A41" s="11" t="s">
        <v>97</v>
      </c>
      <c r="B41" s="703" t="s">
        <v>98</v>
      </c>
      <c r="C41" s="688" t="s">
        <v>99</v>
      </c>
      <c r="D41" s="371">
        <f>SUM(D42:D43)</f>
        <v>0</v>
      </c>
      <c r="E41" s="699"/>
      <c r="F41" s="691">
        <f t="shared" si="7"/>
        <v>0</v>
      </c>
      <c r="G41" s="691"/>
      <c r="H41" s="1290"/>
      <c r="I41" s="1322"/>
    </row>
    <row r="42" spans="1:9" s="10" customFormat="1" ht="14.25" customHeight="1">
      <c r="A42" s="11" t="s">
        <v>100</v>
      </c>
      <c r="B42" s="704" t="s">
        <v>101</v>
      </c>
      <c r="C42" s="701" t="s">
        <v>99</v>
      </c>
      <c r="D42" s="371"/>
      <c r="E42" s="699"/>
      <c r="F42" s="691">
        <f t="shared" si="7"/>
        <v>0</v>
      </c>
      <c r="G42" s="691"/>
      <c r="H42" s="1290"/>
      <c r="I42" s="1322"/>
    </row>
    <row r="43" spans="1:9" s="10" customFormat="1" ht="14.25" customHeight="1">
      <c r="A43" s="11" t="s">
        <v>102</v>
      </c>
      <c r="B43" s="704" t="s">
        <v>103</v>
      </c>
      <c r="C43" s="701" t="s">
        <v>99</v>
      </c>
      <c r="D43" s="371"/>
      <c r="E43" s="699"/>
      <c r="F43" s="691">
        <f t="shared" si="7"/>
        <v>0</v>
      </c>
      <c r="G43" s="691"/>
      <c r="H43" s="1290"/>
      <c r="I43" s="1322"/>
    </row>
    <row r="44" spans="1:9" s="10" customFormat="1" ht="14.25" customHeight="1">
      <c r="A44" s="1103" t="s">
        <v>104</v>
      </c>
      <c r="B44" s="1113" t="s">
        <v>105</v>
      </c>
      <c r="C44" s="1114" t="s">
        <v>106</v>
      </c>
      <c r="D44" s="1115"/>
      <c r="E44" s="1116"/>
      <c r="F44" s="1117">
        <f t="shared" si="7"/>
        <v>0</v>
      </c>
      <c r="G44" s="1117">
        <v>360136</v>
      </c>
      <c r="H44" s="1296">
        <v>342493</v>
      </c>
      <c r="I44" s="1355">
        <f t="shared" si="5"/>
        <v>0.95101017393429144</v>
      </c>
    </row>
    <row r="45" spans="1:9" s="10" customFormat="1" ht="17.25" customHeight="1">
      <c r="A45" s="25" t="s">
        <v>107</v>
      </c>
      <c r="B45" s="729" t="s">
        <v>108</v>
      </c>
      <c r="C45" s="730" t="s">
        <v>109</v>
      </c>
      <c r="D45" s="382">
        <f>SUM(D32+D33+D37+D40+D41+D44)</f>
        <v>23817198</v>
      </c>
      <c r="E45" s="382">
        <f>SUM(E32+E33+E37+E40+E41+E44)</f>
        <v>11682802</v>
      </c>
      <c r="F45" s="732">
        <f t="shared" si="7"/>
        <v>35500000</v>
      </c>
      <c r="G45" s="732">
        <f>G32+G33+G37+G40+G41+G44</f>
        <v>30520136</v>
      </c>
      <c r="H45" s="1292">
        <f>SUM(H32,H33,H37,H40,H44)</f>
        <v>30389661</v>
      </c>
      <c r="I45" s="1353">
        <f>H45/G45</f>
        <v>0.99572495351921109</v>
      </c>
    </row>
    <row r="46" spans="1:9" s="10" customFormat="1" ht="14.25" customHeight="1">
      <c r="A46" s="7" t="s">
        <v>110</v>
      </c>
      <c r="B46" s="734" t="s">
        <v>111</v>
      </c>
      <c r="C46" s="748" t="s">
        <v>112</v>
      </c>
      <c r="D46" s="366">
        <v>0</v>
      </c>
      <c r="E46" s="655">
        <v>9494898</v>
      </c>
      <c r="F46" s="728">
        <f t="shared" si="7"/>
        <v>9494898</v>
      </c>
      <c r="G46" s="728">
        <v>21038898</v>
      </c>
      <c r="H46" s="1293">
        <v>21031780</v>
      </c>
      <c r="I46" s="1320">
        <f>H46/G46</f>
        <v>0.99966167429491792</v>
      </c>
    </row>
    <row r="47" spans="1:9" s="10" customFormat="1" ht="14.25" customHeight="1">
      <c r="A47" s="11" t="s">
        <v>113</v>
      </c>
      <c r="B47" s="695" t="s">
        <v>114</v>
      </c>
      <c r="C47" s="706" t="s">
        <v>115</v>
      </c>
      <c r="D47" s="371"/>
      <c r="E47" s="652"/>
      <c r="F47" s="691">
        <f t="shared" si="7"/>
        <v>0</v>
      </c>
      <c r="G47" s="691">
        <v>184000</v>
      </c>
      <c r="H47" s="1290">
        <v>122980</v>
      </c>
      <c r="I47" s="1320">
        <f t="shared" ref="I47:I56" si="8">H47/G47</f>
        <v>0.66836956521739133</v>
      </c>
    </row>
    <row r="48" spans="1:9" s="10" customFormat="1" ht="14.25" customHeight="1">
      <c r="A48" s="11" t="s">
        <v>116</v>
      </c>
      <c r="B48" s="695" t="s">
        <v>117</v>
      </c>
      <c r="C48" s="706" t="s">
        <v>118</v>
      </c>
      <c r="D48" s="371">
        <v>2400000</v>
      </c>
      <c r="E48" s="652"/>
      <c r="F48" s="691">
        <f t="shared" si="7"/>
        <v>2400000</v>
      </c>
      <c r="G48" s="691">
        <v>2520000</v>
      </c>
      <c r="H48" s="1290">
        <v>2519487</v>
      </c>
      <c r="I48" s="1320">
        <f t="shared" si="8"/>
        <v>0.99979642857142859</v>
      </c>
    </row>
    <row r="49" spans="1:9" s="10" customFormat="1" ht="14.25" customHeight="1">
      <c r="A49" s="11" t="s">
        <v>119</v>
      </c>
      <c r="B49" s="695" t="s">
        <v>120</v>
      </c>
      <c r="C49" s="706" t="s">
        <v>121</v>
      </c>
      <c r="D49" s="371"/>
      <c r="E49" s="652"/>
      <c r="F49" s="691">
        <f t="shared" si="7"/>
        <v>0</v>
      </c>
      <c r="G49" s="691"/>
      <c r="H49" s="1290"/>
      <c r="I49" s="1320"/>
    </row>
    <row r="50" spans="1:9" s="10" customFormat="1" ht="14.25" customHeight="1">
      <c r="A50" s="11" t="s">
        <v>122</v>
      </c>
      <c r="B50" s="695" t="s">
        <v>123</v>
      </c>
      <c r="C50" s="706" t="s">
        <v>124</v>
      </c>
      <c r="D50" s="371"/>
      <c r="E50" s="652"/>
      <c r="F50" s="691">
        <f t="shared" si="7"/>
        <v>0</v>
      </c>
      <c r="G50" s="691"/>
      <c r="H50" s="1290"/>
      <c r="I50" s="1320"/>
    </row>
    <row r="51" spans="1:9" s="10" customFormat="1" ht="14.25" customHeight="1">
      <c r="A51" s="11" t="s">
        <v>125</v>
      </c>
      <c r="B51" s="695" t="s">
        <v>126</v>
      </c>
      <c r="C51" s="706" t="s">
        <v>127</v>
      </c>
      <c r="D51" s="371">
        <v>600000</v>
      </c>
      <c r="E51" s="652"/>
      <c r="F51" s="691">
        <f t="shared" si="7"/>
        <v>600000</v>
      </c>
      <c r="G51" s="691">
        <v>766000</v>
      </c>
      <c r="H51" s="1290">
        <v>731771</v>
      </c>
      <c r="I51" s="1320">
        <f t="shared" si="8"/>
        <v>0.95531462140992163</v>
      </c>
    </row>
    <row r="52" spans="1:9" s="10" customFormat="1" ht="14.25" customHeight="1">
      <c r="A52" s="11" t="s">
        <v>128</v>
      </c>
      <c r="B52" s="695" t="s">
        <v>129</v>
      </c>
      <c r="C52" s="706" t="s">
        <v>130</v>
      </c>
      <c r="D52" s="371">
        <v>2241000</v>
      </c>
      <c r="E52" s="652"/>
      <c r="F52" s="691">
        <f t="shared" si="7"/>
        <v>2241000</v>
      </c>
      <c r="G52" s="691">
        <v>0</v>
      </c>
      <c r="H52" s="1290">
        <v>0</v>
      </c>
      <c r="I52" s="1320"/>
    </row>
    <row r="53" spans="1:9" s="10" customFormat="1" ht="14.25" customHeight="1">
      <c r="A53" s="11" t="s">
        <v>131</v>
      </c>
      <c r="B53" s="695" t="s">
        <v>132</v>
      </c>
      <c r="C53" s="706" t="s">
        <v>133</v>
      </c>
      <c r="D53" s="371"/>
      <c r="E53" s="652"/>
      <c r="F53" s="691">
        <f t="shared" si="7"/>
        <v>0</v>
      </c>
      <c r="G53" s="691">
        <v>3000</v>
      </c>
      <c r="H53" s="1290">
        <v>1708</v>
      </c>
      <c r="I53" s="1320">
        <f t="shared" si="8"/>
        <v>0.56933333333333336</v>
      </c>
    </row>
    <row r="54" spans="1:9" s="10" customFormat="1" ht="14.25" customHeight="1">
      <c r="A54" s="11" t="s">
        <v>134</v>
      </c>
      <c r="B54" s="695" t="s">
        <v>135</v>
      </c>
      <c r="C54" s="706" t="s">
        <v>136</v>
      </c>
      <c r="D54" s="707"/>
      <c r="E54" s="652"/>
      <c r="F54" s="691">
        <f t="shared" si="7"/>
        <v>0</v>
      </c>
      <c r="G54" s="691"/>
      <c r="H54" s="1290"/>
      <c r="I54" s="1320"/>
    </row>
    <row r="55" spans="1:9" s="10" customFormat="1" ht="14.25" customHeight="1">
      <c r="A55" s="11" t="s">
        <v>137</v>
      </c>
      <c r="B55" s="695" t="s">
        <v>138</v>
      </c>
      <c r="C55" s="706" t="s">
        <v>139</v>
      </c>
      <c r="D55" s="707"/>
      <c r="E55" s="652"/>
      <c r="F55" s="691">
        <f t="shared" si="7"/>
        <v>0</v>
      </c>
      <c r="G55" s="691"/>
      <c r="H55" s="1290"/>
      <c r="I55" s="1320"/>
    </row>
    <row r="56" spans="1:9" s="10" customFormat="1" ht="14.25" customHeight="1">
      <c r="A56" s="16" t="s">
        <v>140</v>
      </c>
      <c r="B56" s="719" t="s">
        <v>141</v>
      </c>
      <c r="C56" s="747" t="s">
        <v>142</v>
      </c>
      <c r="D56" s="379"/>
      <c r="E56" s="722"/>
      <c r="F56" s="723">
        <f t="shared" si="7"/>
        <v>0</v>
      </c>
      <c r="G56" s="723">
        <v>3139100</v>
      </c>
      <c r="H56" s="1291">
        <v>3137122</v>
      </c>
      <c r="I56" s="1320">
        <f t="shared" si="8"/>
        <v>0.99936988308750918</v>
      </c>
    </row>
    <row r="57" spans="1:9" s="10" customFormat="1" ht="15.75" customHeight="1">
      <c r="A57" s="18" t="s">
        <v>143</v>
      </c>
      <c r="B57" s="750" t="s">
        <v>144</v>
      </c>
      <c r="C57" s="736" t="s">
        <v>145</v>
      </c>
      <c r="D57" s="680">
        <f>SUM(D46:D56)</f>
        <v>5241000</v>
      </c>
      <c r="E57" s="680">
        <f>SUM(E46:E56)</f>
        <v>9494898</v>
      </c>
      <c r="F57" s="751">
        <f t="shared" si="7"/>
        <v>14735898</v>
      </c>
      <c r="G57" s="751">
        <f>G46+G47+G48+G49+G50+G51+G52+G53+G54+G55+G56</f>
        <v>27650998</v>
      </c>
      <c r="H57" s="1297">
        <f>SUM(H46:H56)</f>
        <v>27544848</v>
      </c>
      <c r="I57" s="1325">
        <f>H57/G57</f>
        <v>0.99616107888764083</v>
      </c>
    </row>
    <row r="58" spans="1:9" s="10" customFormat="1" ht="14.25" customHeight="1">
      <c r="A58" s="38" t="s">
        <v>146</v>
      </c>
      <c r="B58" s="734" t="s">
        <v>147</v>
      </c>
      <c r="C58" s="748" t="s">
        <v>148</v>
      </c>
      <c r="D58" s="749"/>
      <c r="E58" s="727"/>
      <c r="F58" s="728">
        <f t="shared" si="7"/>
        <v>0</v>
      </c>
      <c r="G58" s="728"/>
      <c r="H58" s="1293"/>
      <c r="I58" s="763"/>
    </row>
    <row r="59" spans="1:9" s="10" customFormat="1" ht="14.25" customHeight="1">
      <c r="A59" s="40" t="s">
        <v>149</v>
      </c>
      <c r="B59" s="695" t="s">
        <v>150</v>
      </c>
      <c r="C59" s="706" t="s">
        <v>151</v>
      </c>
      <c r="D59" s="707"/>
      <c r="E59" s="690"/>
      <c r="F59" s="691">
        <f t="shared" si="7"/>
        <v>0</v>
      </c>
      <c r="G59" s="691">
        <v>60000</v>
      </c>
      <c r="H59" s="1290">
        <v>57250</v>
      </c>
      <c r="I59" s="1322">
        <f>H59/G59</f>
        <v>0.95416666666666672</v>
      </c>
    </row>
    <row r="60" spans="1:9" s="10" customFormat="1" ht="14.25" customHeight="1">
      <c r="A60" s="40" t="s">
        <v>152</v>
      </c>
      <c r="B60" s="695" t="s">
        <v>153</v>
      </c>
      <c r="C60" s="706" t="s">
        <v>154</v>
      </c>
      <c r="D60" s="707"/>
      <c r="E60" s="690"/>
      <c r="F60" s="691">
        <f t="shared" si="7"/>
        <v>0</v>
      </c>
      <c r="G60" s="691"/>
      <c r="H60" s="1290"/>
      <c r="I60" s="764"/>
    </row>
    <row r="61" spans="1:9" s="10" customFormat="1" ht="14.25" customHeight="1">
      <c r="A61" s="40" t="s">
        <v>155</v>
      </c>
      <c r="B61" s="695" t="s">
        <v>156</v>
      </c>
      <c r="C61" s="706" t="s">
        <v>157</v>
      </c>
      <c r="D61" s="707"/>
      <c r="E61" s="690"/>
      <c r="F61" s="691">
        <f t="shared" si="7"/>
        <v>0</v>
      </c>
      <c r="G61" s="691"/>
      <c r="H61" s="1290"/>
      <c r="I61" s="764"/>
    </row>
    <row r="62" spans="1:9" s="10" customFormat="1" ht="14.25" customHeight="1">
      <c r="A62" s="41" t="s">
        <v>158</v>
      </c>
      <c r="B62" s="719" t="s">
        <v>159</v>
      </c>
      <c r="C62" s="747" t="s">
        <v>160</v>
      </c>
      <c r="D62" s="379"/>
      <c r="E62" s="722"/>
      <c r="F62" s="723">
        <f t="shared" si="7"/>
        <v>0</v>
      </c>
      <c r="G62" s="723"/>
      <c r="H62" s="1291"/>
      <c r="I62" s="765"/>
    </row>
    <row r="63" spans="1:9" s="10" customFormat="1" ht="14.25" customHeight="1">
      <c r="A63" s="25" t="s">
        <v>161</v>
      </c>
      <c r="B63" s="750" t="s">
        <v>162</v>
      </c>
      <c r="C63" s="752" t="s">
        <v>163</v>
      </c>
      <c r="D63" s="676">
        <f>SUM(D58:D62)</f>
        <v>0</v>
      </c>
      <c r="E63" s="676">
        <f t="shared" ref="E63:G63" si="9">SUM(E58:E62)</f>
        <v>0</v>
      </c>
      <c r="F63" s="676">
        <f t="shared" si="9"/>
        <v>0</v>
      </c>
      <c r="G63" s="676">
        <f t="shared" si="9"/>
        <v>60000</v>
      </c>
      <c r="H63" s="1298">
        <v>57250</v>
      </c>
      <c r="I63" s="1323">
        <f>H63/G63</f>
        <v>0.95416666666666672</v>
      </c>
    </row>
    <row r="64" spans="1:9" s="10" customFormat="1" ht="22.5">
      <c r="A64" s="7" t="s">
        <v>164</v>
      </c>
      <c r="B64" s="724" t="s">
        <v>165</v>
      </c>
      <c r="C64" s="725" t="s">
        <v>166</v>
      </c>
      <c r="D64" s="366"/>
      <c r="E64" s="727"/>
      <c r="F64" s="728">
        <f t="shared" si="7"/>
        <v>0</v>
      </c>
      <c r="G64" s="728">
        <v>350000</v>
      </c>
      <c r="H64" s="1293">
        <v>323740</v>
      </c>
      <c r="I64" s="1320">
        <f>H64/G64</f>
        <v>0.92497142857142856</v>
      </c>
    </row>
    <row r="65" spans="1:9" s="10" customFormat="1" ht="17.25" customHeight="1">
      <c r="A65" s="16" t="s">
        <v>167</v>
      </c>
      <c r="B65" s="719" t="s">
        <v>168</v>
      </c>
      <c r="C65" s="720" t="s">
        <v>169</v>
      </c>
      <c r="D65" s="670">
        <v>1607479</v>
      </c>
      <c r="E65" s="722"/>
      <c r="F65" s="723">
        <f t="shared" si="7"/>
        <v>1607479</v>
      </c>
      <c r="G65" s="723">
        <v>544907</v>
      </c>
      <c r="H65" s="1291">
        <v>504870</v>
      </c>
      <c r="I65" s="1320">
        <f>H65/G65</f>
        <v>0.92652507675621709</v>
      </c>
    </row>
    <row r="66" spans="1:9" s="10" customFormat="1" ht="17.25" customHeight="1">
      <c r="A66" s="25" t="s">
        <v>170</v>
      </c>
      <c r="B66" s="735" t="s">
        <v>171</v>
      </c>
      <c r="C66" s="736" t="s">
        <v>172</v>
      </c>
      <c r="D66" s="731">
        <f>SUM(D64:D65)</f>
        <v>1607479</v>
      </c>
      <c r="E66" s="731">
        <f>SUM(E64:E65)</f>
        <v>0</v>
      </c>
      <c r="F66" s="751">
        <f t="shared" si="7"/>
        <v>1607479</v>
      </c>
      <c r="G66" s="731">
        <f>SUM(G64:G65)</f>
        <v>894907</v>
      </c>
      <c r="H66" s="1279">
        <f>SUM(H64:H65)</f>
        <v>828610</v>
      </c>
      <c r="I66" s="1325">
        <f>H66/G66</f>
        <v>0.92591744170064594</v>
      </c>
    </row>
    <row r="67" spans="1:9" s="10" customFormat="1" ht="22.5">
      <c r="A67" s="7" t="s">
        <v>173</v>
      </c>
      <c r="B67" s="724" t="s">
        <v>174</v>
      </c>
      <c r="C67" s="725" t="s">
        <v>175</v>
      </c>
      <c r="D67" s="753"/>
      <c r="E67" s="727"/>
      <c r="F67" s="728">
        <f t="shared" si="7"/>
        <v>0</v>
      </c>
      <c r="G67" s="728"/>
      <c r="H67" s="1293"/>
      <c r="I67" s="763"/>
    </row>
    <row r="68" spans="1:9" s="10" customFormat="1" ht="14.25" customHeight="1">
      <c r="A68" s="16" t="s">
        <v>176</v>
      </c>
      <c r="B68" s="719" t="s">
        <v>177</v>
      </c>
      <c r="C68" s="720" t="s">
        <v>178</v>
      </c>
      <c r="D68" s="754"/>
      <c r="E68" s="722"/>
      <c r="F68" s="723">
        <f t="shared" si="7"/>
        <v>0</v>
      </c>
      <c r="G68" s="723"/>
      <c r="H68" s="1291"/>
      <c r="I68" s="765"/>
    </row>
    <row r="69" spans="1:9" s="10" customFormat="1" ht="15.75" customHeight="1">
      <c r="A69" s="25" t="s">
        <v>179</v>
      </c>
      <c r="B69" s="735" t="s">
        <v>180</v>
      </c>
      <c r="C69" s="736" t="s">
        <v>181</v>
      </c>
      <c r="D69" s="755">
        <f>SUM(D67:D68)</f>
        <v>0</v>
      </c>
      <c r="E69" s="744"/>
      <c r="F69" s="745">
        <f t="shared" si="7"/>
        <v>0</v>
      </c>
      <c r="G69" s="745"/>
      <c r="H69" s="1295"/>
      <c r="I69" s="746"/>
    </row>
    <row r="70" spans="1:9" s="10" customFormat="1" ht="21" customHeight="1">
      <c r="A70" s="25" t="s">
        <v>182</v>
      </c>
      <c r="B70" s="750" t="s">
        <v>183</v>
      </c>
      <c r="C70" s="757" t="s">
        <v>184</v>
      </c>
      <c r="D70" s="382">
        <f>SUM(D22+D31+D45+D57+D63+D66+D69)</f>
        <v>57387000</v>
      </c>
      <c r="E70" s="382">
        <f>SUM(E22+E31+E45+E57+E63+E66+E69)</f>
        <v>21194000</v>
      </c>
      <c r="F70" s="751">
        <f t="shared" si="7"/>
        <v>78581000</v>
      </c>
      <c r="G70" s="382">
        <f>SUM(G12+G22+G31+G45+G57+G63+G66+G69)</f>
        <v>155201982</v>
      </c>
      <c r="H70" s="1287">
        <v>40755786</v>
      </c>
      <c r="I70" s="383">
        <v>135671580</v>
      </c>
    </row>
    <row r="71" spans="1:9" s="10" customFormat="1" ht="14.25" customHeight="1">
      <c r="A71" s="7" t="s">
        <v>185</v>
      </c>
      <c r="B71" s="724" t="s">
        <v>186</v>
      </c>
      <c r="C71" s="725" t="s">
        <v>187</v>
      </c>
      <c r="D71" s="756"/>
      <c r="E71" s="727"/>
      <c r="F71" s="728">
        <f t="shared" si="7"/>
        <v>0</v>
      </c>
      <c r="G71" s="728"/>
      <c r="H71" s="1293"/>
      <c r="I71" s="763"/>
    </row>
    <row r="72" spans="1:9" s="10" customFormat="1" ht="14.25" customHeight="1">
      <c r="A72" s="11" t="s">
        <v>188</v>
      </c>
      <c r="B72" s="687" t="s">
        <v>189</v>
      </c>
      <c r="C72" s="688" t="s">
        <v>190</v>
      </c>
      <c r="D72" s="392">
        <f>SUM(D73:D74)</f>
        <v>19252062</v>
      </c>
      <c r="E72" s="392">
        <f t="shared" ref="E72:F72" si="10">SUM(E73:E74)</f>
        <v>38747938</v>
      </c>
      <c r="F72" s="392">
        <f t="shared" si="10"/>
        <v>58000000</v>
      </c>
      <c r="G72" s="392">
        <v>59828693</v>
      </c>
      <c r="H72" s="1299">
        <v>59828693</v>
      </c>
      <c r="I72" s="1357">
        <v>1</v>
      </c>
    </row>
    <row r="73" spans="1:9" s="10" customFormat="1" ht="14.25" customHeight="1">
      <c r="A73" s="11" t="s">
        <v>191</v>
      </c>
      <c r="B73" s="709" t="s">
        <v>192</v>
      </c>
      <c r="C73" s="688" t="s">
        <v>193</v>
      </c>
      <c r="D73" s="707">
        <v>19252062</v>
      </c>
      <c r="E73" s="652">
        <v>38747938</v>
      </c>
      <c r="F73" s="691">
        <f>D73+E73</f>
        <v>58000000</v>
      </c>
      <c r="G73" s="691">
        <v>59828693</v>
      </c>
      <c r="H73" s="1290">
        <v>59828693</v>
      </c>
      <c r="I73" s="1322">
        <v>1</v>
      </c>
    </row>
    <row r="74" spans="1:9" s="10" customFormat="1" ht="14.25" customHeight="1">
      <c r="A74" s="16" t="s">
        <v>194</v>
      </c>
      <c r="B74" s="758" t="s">
        <v>195</v>
      </c>
      <c r="C74" s="720" t="s">
        <v>196</v>
      </c>
      <c r="D74" s="379"/>
      <c r="E74" s="722"/>
      <c r="F74" s="723">
        <f>D74+E74</f>
        <v>0</v>
      </c>
      <c r="G74" s="723"/>
      <c r="H74" s="1291"/>
      <c r="I74" s="765"/>
    </row>
    <row r="75" spans="1:9" s="10" customFormat="1" ht="14.25" customHeight="1">
      <c r="A75" s="25" t="s">
        <v>197</v>
      </c>
      <c r="B75" s="759" t="s">
        <v>198</v>
      </c>
      <c r="C75" s="760" t="s">
        <v>199</v>
      </c>
      <c r="D75" s="382">
        <f>SUM(D71:D72)</f>
        <v>19252062</v>
      </c>
      <c r="E75" s="382">
        <f>SUM(E71:E72)</f>
        <v>38747938</v>
      </c>
      <c r="F75" s="732">
        <f>D75+E75</f>
        <v>58000000</v>
      </c>
      <c r="G75" s="382">
        <f>SUM(G71:G72)</f>
        <v>59828693</v>
      </c>
      <c r="H75" s="1287">
        <v>59828693</v>
      </c>
      <c r="I75" s="1327">
        <f>SUM(I71:I72)</f>
        <v>1</v>
      </c>
    </row>
    <row r="76" spans="1:9" s="10" customFormat="1" ht="21">
      <c r="A76" s="25" t="s">
        <v>200</v>
      </c>
      <c r="B76" s="1118" t="s">
        <v>201</v>
      </c>
      <c r="C76" s="760"/>
      <c r="D76" s="382">
        <f>SUM(D75,D70)</f>
        <v>76639062</v>
      </c>
      <c r="E76" s="382">
        <f>SUM(E75,E70)</f>
        <v>59941938</v>
      </c>
      <c r="F76" s="751">
        <f>D76+E76</f>
        <v>136581000</v>
      </c>
      <c r="G76" s="382">
        <v>195500273</v>
      </c>
      <c r="H76" s="1287">
        <v>195099345</v>
      </c>
      <c r="I76" s="1327">
        <f>H76/G76</f>
        <v>0.99794922025505306</v>
      </c>
    </row>
    <row r="77" spans="1:9" ht="17.25" customHeight="1">
      <c r="A77" s="1609"/>
      <c r="B77" s="1609"/>
      <c r="C77" s="1609"/>
      <c r="D77" s="1609"/>
      <c r="E77" s="1200"/>
      <c r="F77" s="1201">
        <f>D77+E77</f>
        <v>0</v>
      </c>
      <c r="G77" s="1201"/>
      <c r="H77" s="1201"/>
      <c r="I77" s="1200"/>
    </row>
    <row r="78" spans="1:9" s="47" customFormat="1" ht="16.5" customHeight="1">
      <c r="A78" s="1610" t="s">
        <v>202</v>
      </c>
      <c r="B78" s="1610"/>
      <c r="C78" s="1610"/>
      <c r="D78" s="1610"/>
      <c r="E78" s="1610"/>
      <c r="F78" s="1610"/>
      <c r="G78" s="1610"/>
      <c r="H78" s="1610"/>
      <c r="I78" s="1610"/>
    </row>
    <row r="79" spans="1:9" ht="15.75" customHeight="1">
      <c r="A79" s="1193" t="s">
        <v>10</v>
      </c>
      <c r="B79" s="1109" t="s">
        <v>204</v>
      </c>
      <c r="C79" s="1110" t="s">
        <v>205</v>
      </c>
      <c r="D79" s="892">
        <v>10883480</v>
      </c>
      <c r="E79" s="1194">
        <v>2721221</v>
      </c>
      <c r="F79" s="686">
        <f t="shared" ref="F79:F111" si="11">D79+E79</f>
        <v>13604701</v>
      </c>
      <c r="G79" s="1102">
        <v>22213353</v>
      </c>
      <c r="H79" s="1210">
        <v>19566987</v>
      </c>
      <c r="I79" s="1326">
        <f>H79/G79</f>
        <v>0.88086598182633657</v>
      </c>
    </row>
    <row r="80" spans="1:9" ht="15.75" customHeight="1">
      <c r="A80" s="40" t="s">
        <v>13</v>
      </c>
      <c r="B80" s="697" t="s">
        <v>206</v>
      </c>
      <c r="C80" s="698" t="s">
        <v>207</v>
      </c>
      <c r="D80" s="371">
        <v>2476851</v>
      </c>
      <c r="E80" s="669">
        <v>356819</v>
      </c>
      <c r="F80" s="691">
        <f t="shared" si="11"/>
        <v>2833670</v>
      </c>
      <c r="G80" s="652">
        <v>3880658</v>
      </c>
      <c r="H80" s="1205">
        <v>3494579</v>
      </c>
      <c r="I80" s="1322">
        <f t="shared" ref="I80:I84" si="12">H80/G80</f>
        <v>0.90051197503103853</v>
      </c>
    </row>
    <row r="81" spans="1:9" ht="15.75" customHeight="1">
      <c r="A81" s="40" t="s">
        <v>16</v>
      </c>
      <c r="B81" s="697" t="s">
        <v>208</v>
      </c>
      <c r="C81" s="698" t="s">
        <v>209</v>
      </c>
      <c r="D81" s="371">
        <v>21084874</v>
      </c>
      <c r="E81" s="669">
        <v>10541000</v>
      </c>
      <c r="F81" s="691">
        <f t="shared" si="11"/>
        <v>31625874</v>
      </c>
      <c r="G81" s="652">
        <v>37817328</v>
      </c>
      <c r="H81" s="1205">
        <v>33050992</v>
      </c>
      <c r="I81" s="1322">
        <f t="shared" si="12"/>
        <v>0.87396423142322477</v>
      </c>
    </row>
    <row r="82" spans="1:9" ht="15.75" customHeight="1">
      <c r="A82" s="40" t="s">
        <v>19</v>
      </c>
      <c r="B82" s="697" t="s">
        <v>210</v>
      </c>
      <c r="C82" s="698" t="s">
        <v>211</v>
      </c>
      <c r="D82" s="371">
        <v>1693420</v>
      </c>
      <c r="E82" s="669"/>
      <c r="F82" s="691">
        <f t="shared" si="11"/>
        <v>1693420</v>
      </c>
      <c r="G82" s="652">
        <v>2499640</v>
      </c>
      <c r="H82" s="1205">
        <v>1348550</v>
      </c>
      <c r="I82" s="1322">
        <f t="shared" si="12"/>
        <v>0.53949768766702411</v>
      </c>
    </row>
    <row r="83" spans="1:9" ht="15.75" customHeight="1">
      <c r="A83" s="40" t="s">
        <v>22</v>
      </c>
      <c r="B83" s="697" t="s">
        <v>212</v>
      </c>
      <c r="C83" s="698" t="s">
        <v>213</v>
      </c>
      <c r="D83" s="371">
        <v>21460000</v>
      </c>
      <c r="E83" s="669"/>
      <c r="F83" s="691">
        <f t="shared" si="11"/>
        <v>21460000</v>
      </c>
      <c r="G83" s="652">
        <v>27775360</v>
      </c>
      <c r="H83" s="1205">
        <v>2162094</v>
      </c>
      <c r="I83" s="1322">
        <f t="shared" si="12"/>
        <v>7.7842159381552575E-2</v>
      </c>
    </row>
    <row r="84" spans="1:9" ht="15.75" customHeight="1">
      <c r="A84" s="40" t="s">
        <v>25</v>
      </c>
      <c r="B84" s="697" t="s">
        <v>214</v>
      </c>
      <c r="C84" s="698" t="s">
        <v>215</v>
      </c>
      <c r="D84" s="371">
        <v>194000</v>
      </c>
      <c r="E84" s="669"/>
      <c r="F84" s="691">
        <f t="shared" si="11"/>
        <v>194000</v>
      </c>
      <c r="G84" s="652">
        <v>4018000</v>
      </c>
      <c r="H84" s="1205">
        <v>1891094</v>
      </c>
      <c r="I84" s="1322">
        <f t="shared" si="12"/>
        <v>0.47065555002488801</v>
      </c>
    </row>
    <row r="85" spans="1:9" ht="22.5">
      <c r="A85" s="40" t="s">
        <v>28</v>
      </c>
      <c r="B85" s="710" t="s">
        <v>216</v>
      </c>
      <c r="C85" s="711" t="s">
        <v>217</v>
      </c>
      <c r="D85" s="712"/>
      <c r="E85" s="669"/>
      <c r="F85" s="691">
        <f t="shared" si="11"/>
        <v>0</v>
      </c>
      <c r="G85" s="652"/>
      <c r="H85" s="1205"/>
      <c r="I85" s="666"/>
    </row>
    <row r="86" spans="1:9" ht="22.5">
      <c r="A86" s="40" t="s">
        <v>31</v>
      </c>
      <c r="B86" s="710" t="s">
        <v>218</v>
      </c>
      <c r="C86" s="711" t="s">
        <v>219</v>
      </c>
      <c r="D86" s="712"/>
      <c r="E86" s="669"/>
      <c r="F86" s="691">
        <f t="shared" si="11"/>
        <v>0</v>
      </c>
      <c r="G86" s="652"/>
      <c r="H86" s="1205"/>
      <c r="I86" s="666"/>
    </row>
    <row r="87" spans="1:9" ht="15.75" customHeight="1">
      <c r="A87" s="40" t="s">
        <v>34</v>
      </c>
      <c r="B87" s="713" t="s">
        <v>220</v>
      </c>
      <c r="C87" s="711" t="s">
        <v>221</v>
      </c>
      <c r="D87" s="714">
        <v>3000000</v>
      </c>
      <c r="E87" s="669"/>
      <c r="F87" s="691">
        <f t="shared" si="11"/>
        <v>3000000</v>
      </c>
      <c r="G87" s="652">
        <v>60000</v>
      </c>
      <c r="H87" s="1205">
        <f>G87</f>
        <v>60000</v>
      </c>
      <c r="I87" s="1322">
        <f>H87/G87</f>
        <v>1</v>
      </c>
    </row>
    <row r="88" spans="1:9" ht="25.5">
      <c r="A88" s="40" t="s">
        <v>37</v>
      </c>
      <c r="B88" s="710" t="s">
        <v>222</v>
      </c>
      <c r="C88" s="711" t="s">
        <v>223</v>
      </c>
      <c r="D88" s="712"/>
      <c r="E88" s="669"/>
      <c r="F88" s="691">
        <f t="shared" si="11"/>
        <v>0</v>
      </c>
      <c r="G88" s="652">
        <v>175000</v>
      </c>
      <c r="H88" s="1205">
        <v>175000</v>
      </c>
      <c r="I88" s="1322">
        <f t="shared" ref="I88:I89" si="13">H88/G88</f>
        <v>1</v>
      </c>
    </row>
    <row r="89" spans="1:9" ht="25.5">
      <c r="A89" s="40" t="s">
        <v>39</v>
      </c>
      <c r="B89" s="710" t="s">
        <v>224</v>
      </c>
      <c r="C89" s="711" t="s">
        <v>225</v>
      </c>
      <c r="D89" s="714">
        <v>460000</v>
      </c>
      <c r="E89" s="669"/>
      <c r="F89" s="691">
        <f t="shared" si="11"/>
        <v>460000</v>
      </c>
      <c r="G89" s="652">
        <v>436000</v>
      </c>
      <c r="H89" s="1205">
        <v>36000</v>
      </c>
      <c r="I89" s="1322">
        <f t="shared" si="13"/>
        <v>8.2568807339449546E-2</v>
      </c>
    </row>
    <row r="90" spans="1:9" ht="15.75" customHeight="1">
      <c r="A90" s="40" t="s">
        <v>41</v>
      </c>
      <c r="B90" s="710" t="s">
        <v>226</v>
      </c>
      <c r="C90" s="711" t="s">
        <v>227</v>
      </c>
      <c r="D90" s="712">
        <f>SUM(D91:D92)</f>
        <v>49196704</v>
      </c>
      <c r="E90" s="669"/>
      <c r="F90" s="691">
        <f t="shared" si="11"/>
        <v>49196704</v>
      </c>
      <c r="G90" s="652">
        <v>23086360</v>
      </c>
      <c r="H90" s="1205"/>
      <c r="I90" s="666"/>
    </row>
    <row r="91" spans="1:9" ht="15.75" customHeight="1">
      <c r="A91" s="40" t="s">
        <v>43</v>
      </c>
      <c r="B91" s="710" t="s">
        <v>228</v>
      </c>
      <c r="C91" s="715" t="s">
        <v>227</v>
      </c>
      <c r="D91" s="712">
        <v>17806000</v>
      </c>
      <c r="E91" s="669"/>
      <c r="F91" s="691">
        <f t="shared" si="11"/>
        <v>17806000</v>
      </c>
      <c r="G91" s="652">
        <v>23086360</v>
      </c>
      <c r="H91" s="1205"/>
      <c r="I91" s="666"/>
    </row>
    <row r="92" spans="1:9" ht="15.75" customHeight="1">
      <c r="A92" s="1195" t="s">
        <v>45</v>
      </c>
      <c r="B92" s="1196" t="s">
        <v>229</v>
      </c>
      <c r="C92" s="1197" t="s">
        <v>227</v>
      </c>
      <c r="D92" s="1198">
        <f>'8.sz.mell. '!D24+'8.sz.mell. '!E24</f>
        <v>31390704</v>
      </c>
      <c r="E92" s="1199"/>
      <c r="F92" s="1117">
        <f t="shared" si="11"/>
        <v>31390704</v>
      </c>
      <c r="G92" s="1107"/>
      <c r="H92" s="1211"/>
      <c r="I92" s="1108"/>
    </row>
    <row r="93" spans="1:9" ht="15.75" customHeight="1">
      <c r="A93" s="57" t="s">
        <v>47</v>
      </c>
      <c r="B93" s="769" t="s">
        <v>455</v>
      </c>
      <c r="C93" s="730" t="s">
        <v>230</v>
      </c>
      <c r="D93" s="680">
        <f>SUM(D79:D83)</f>
        <v>57598625</v>
      </c>
      <c r="E93" s="680">
        <f>SUM(E79:E83)</f>
        <v>13619040</v>
      </c>
      <c r="F93" s="751">
        <f t="shared" si="11"/>
        <v>71217665</v>
      </c>
      <c r="G93" s="680">
        <f>SUM(G79:G83)</f>
        <v>94186339</v>
      </c>
      <c r="H93" s="1216">
        <f>SUM(H79:H83)</f>
        <v>59623202</v>
      </c>
      <c r="I93" s="1321">
        <f>H93/G93</f>
        <v>0.63303449983335691</v>
      </c>
    </row>
    <row r="94" spans="1:9" ht="16.5" customHeight="1">
      <c r="A94" s="38" t="s">
        <v>49</v>
      </c>
      <c r="B94" s="741" t="s">
        <v>231</v>
      </c>
      <c r="C94" s="742" t="s">
        <v>232</v>
      </c>
      <c r="D94" s="366"/>
      <c r="E94" s="768"/>
      <c r="F94" s="728">
        <f t="shared" si="11"/>
        <v>0</v>
      </c>
      <c r="G94" s="655">
        <v>3236000</v>
      </c>
      <c r="H94" s="1204">
        <v>3105929</v>
      </c>
      <c r="I94" s="1320">
        <f>H94/G94</f>
        <v>0.95980500618046971</v>
      </c>
    </row>
    <row r="95" spans="1:9" ht="16.5" customHeight="1">
      <c r="A95" s="40" t="s">
        <v>51</v>
      </c>
      <c r="B95" s="697" t="s">
        <v>233</v>
      </c>
      <c r="C95" s="698" t="s">
        <v>234</v>
      </c>
      <c r="D95" s="371">
        <v>0</v>
      </c>
      <c r="E95" s="716">
        <v>45215000</v>
      </c>
      <c r="F95" s="691">
        <f t="shared" si="11"/>
        <v>45215000</v>
      </c>
      <c r="G95" s="652">
        <v>77280704</v>
      </c>
      <c r="H95" s="1205">
        <v>12461504</v>
      </c>
      <c r="I95" s="1322">
        <f>H95/G95</f>
        <v>0.16124987681271641</v>
      </c>
    </row>
    <row r="96" spans="1:9" ht="16.5" customHeight="1">
      <c r="A96" s="40" t="s">
        <v>54</v>
      </c>
      <c r="B96" s="687" t="s">
        <v>235</v>
      </c>
      <c r="C96" s="688" t="s">
        <v>236</v>
      </c>
      <c r="D96" s="371">
        <f>SUM(D97:D102)</f>
        <v>0</v>
      </c>
      <c r="E96" s="716"/>
      <c r="F96" s="691">
        <f t="shared" si="11"/>
        <v>0</v>
      </c>
      <c r="G96" s="652"/>
      <c r="H96" s="1205"/>
      <c r="I96" s="666"/>
    </row>
    <row r="97" spans="1:9" ht="16.5" customHeight="1">
      <c r="A97" s="40" t="s">
        <v>57</v>
      </c>
      <c r="B97" s="697" t="s">
        <v>237</v>
      </c>
      <c r="C97" s="688" t="s">
        <v>238</v>
      </c>
      <c r="D97" s="371"/>
      <c r="E97" s="716"/>
      <c r="F97" s="691">
        <f t="shared" si="11"/>
        <v>0</v>
      </c>
      <c r="G97" s="652"/>
      <c r="H97" s="1205"/>
      <c r="I97" s="666"/>
    </row>
    <row r="98" spans="1:9" ht="16.5" customHeight="1">
      <c r="A98" s="40" t="s">
        <v>60</v>
      </c>
      <c r="B98" s="717" t="s">
        <v>218</v>
      </c>
      <c r="C98" s="688" t="s">
        <v>239</v>
      </c>
      <c r="D98" s="371"/>
      <c r="E98" s="716"/>
      <c r="F98" s="691">
        <f t="shared" si="11"/>
        <v>0</v>
      </c>
      <c r="G98" s="652"/>
      <c r="H98" s="1205"/>
      <c r="I98" s="666"/>
    </row>
    <row r="99" spans="1:9" ht="16.5" customHeight="1">
      <c r="A99" s="40" t="s">
        <v>62</v>
      </c>
      <c r="B99" s="717" t="s">
        <v>240</v>
      </c>
      <c r="C99" s="688" t="s">
        <v>241</v>
      </c>
      <c r="D99" s="371"/>
      <c r="E99" s="716"/>
      <c r="F99" s="691">
        <f t="shared" si="11"/>
        <v>0</v>
      </c>
      <c r="G99" s="652"/>
      <c r="H99" s="1205"/>
      <c r="I99" s="666"/>
    </row>
    <row r="100" spans="1:9" ht="16.5" customHeight="1">
      <c r="A100" s="40" t="s">
        <v>64</v>
      </c>
      <c r="B100" s="717" t="s">
        <v>242</v>
      </c>
      <c r="C100" s="688" t="s">
        <v>243</v>
      </c>
      <c r="D100" s="371"/>
      <c r="E100" s="716"/>
      <c r="F100" s="691">
        <f t="shared" si="11"/>
        <v>0</v>
      </c>
      <c r="G100" s="652"/>
      <c r="H100" s="1205"/>
      <c r="I100" s="666"/>
    </row>
    <row r="101" spans="1:9" ht="16.5" customHeight="1">
      <c r="A101" s="40" t="s">
        <v>66</v>
      </c>
      <c r="B101" s="717" t="s">
        <v>244</v>
      </c>
      <c r="C101" s="688" t="s">
        <v>245</v>
      </c>
      <c r="D101" s="371"/>
      <c r="E101" s="716"/>
      <c r="F101" s="691">
        <f t="shared" si="11"/>
        <v>0</v>
      </c>
      <c r="G101" s="652"/>
      <c r="H101" s="1205"/>
      <c r="I101" s="666"/>
    </row>
    <row r="102" spans="1:9" ht="16.5" customHeight="1">
      <c r="A102" s="40" t="s">
        <v>68</v>
      </c>
      <c r="B102" s="717" t="s">
        <v>246</v>
      </c>
      <c r="C102" s="688" t="s">
        <v>247</v>
      </c>
      <c r="D102" s="371"/>
      <c r="E102" s="716"/>
      <c r="F102" s="691">
        <f t="shared" si="11"/>
        <v>0</v>
      </c>
      <c r="G102" s="652"/>
      <c r="H102" s="1205"/>
      <c r="I102" s="666"/>
    </row>
    <row r="103" spans="1:9" ht="16.5" customHeight="1">
      <c r="A103" s="783" t="s">
        <v>70</v>
      </c>
      <c r="B103" s="770" t="s">
        <v>454</v>
      </c>
      <c r="C103" s="771" t="s">
        <v>248</v>
      </c>
      <c r="D103" s="772">
        <f>+D94+D95+D96</f>
        <v>0</v>
      </c>
      <c r="E103" s="772">
        <f>+E94+E95+E96</f>
        <v>45215000</v>
      </c>
      <c r="F103" s="773">
        <f t="shared" si="11"/>
        <v>45215000</v>
      </c>
      <c r="G103" s="772">
        <f>+G94+G95+G96</f>
        <v>80516704</v>
      </c>
      <c r="H103" s="1300">
        <f>SUM(H94:H102)</f>
        <v>15567433</v>
      </c>
      <c r="I103" s="1358">
        <f>H103/G103</f>
        <v>0.19334414135978542</v>
      </c>
    </row>
    <row r="104" spans="1:9" ht="16.5" customHeight="1">
      <c r="A104" s="25" t="s">
        <v>72</v>
      </c>
      <c r="B104" s="750" t="s">
        <v>249</v>
      </c>
      <c r="C104" s="730" t="s">
        <v>250</v>
      </c>
      <c r="D104" s="676">
        <f>SUM(D93+D103)</f>
        <v>57598625</v>
      </c>
      <c r="E104" s="676">
        <f>SUM(E93+E103)</f>
        <v>58834040</v>
      </c>
      <c r="F104" s="732">
        <f t="shared" si="11"/>
        <v>116432665</v>
      </c>
      <c r="G104" s="676">
        <f>SUM(G93+G103)</f>
        <v>174703043</v>
      </c>
      <c r="H104" s="1298">
        <f>SUM(H103,H93)</f>
        <v>75190635</v>
      </c>
      <c r="I104" s="1358">
        <f>H104/G104</f>
        <v>0.43039110085792837</v>
      </c>
    </row>
    <row r="105" spans="1:9" ht="16.5" customHeight="1">
      <c r="A105" s="38" t="s">
        <v>75</v>
      </c>
      <c r="B105" s="774" t="s">
        <v>251</v>
      </c>
      <c r="C105" s="775" t="s">
        <v>252</v>
      </c>
      <c r="D105" s="756">
        <f>'16.sz.mell'!D9</f>
        <v>0</v>
      </c>
      <c r="E105" s="776"/>
      <c r="F105" s="728">
        <f t="shared" si="11"/>
        <v>0</v>
      </c>
      <c r="G105" s="655"/>
      <c r="H105" s="1204"/>
      <c r="I105" s="665"/>
    </row>
    <row r="106" spans="1:9" ht="16.5" customHeight="1">
      <c r="A106" s="40" t="s">
        <v>78</v>
      </c>
      <c r="B106" s="718" t="s">
        <v>253</v>
      </c>
      <c r="C106" s="698" t="s">
        <v>254</v>
      </c>
      <c r="D106" s="371"/>
      <c r="E106" s="669"/>
      <c r="F106" s="691">
        <f t="shared" si="11"/>
        <v>0</v>
      </c>
      <c r="G106" s="652"/>
      <c r="H106" s="1205"/>
      <c r="I106" s="666"/>
    </row>
    <row r="107" spans="1:9" ht="16.5" customHeight="1">
      <c r="A107" s="62" t="s">
        <v>81</v>
      </c>
      <c r="B107" s="718" t="s">
        <v>255</v>
      </c>
      <c r="C107" s="698" t="s">
        <v>256</v>
      </c>
      <c r="D107" s="371">
        <v>558642</v>
      </c>
      <c r="E107" s="669"/>
      <c r="F107" s="691">
        <f t="shared" si="11"/>
        <v>558642</v>
      </c>
      <c r="G107" s="652">
        <v>558642</v>
      </c>
      <c r="H107" s="1205">
        <v>558642</v>
      </c>
      <c r="I107" s="1356">
        <f>H107/G107</f>
        <v>1</v>
      </c>
    </row>
    <row r="108" spans="1:9" ht="16.5" customHeight="1">
      <c r="A108" s="40" t="s">
        <v>83</v>
      </c>
      <c r="B108" s="718" t="s">
        <v>441</v>
      </c>
      <c r="C108" s="698" t="s">
        <v>440</v>
      </c>
      <c r="D108" s="371">
        <v>17229733</v>
      </c>
      <c r="E108" s="669">
        <v>2359960</v>
      </c>
      <c r="F108" s="691">
        <f t="shared" si="11"/>
        <v>19589693</v>
      </c>
      <c r="G108" s="652">
        <v>20238588</v>
      </c>
      <c r="H108" s="1205">
        <v>19570027</v>
      </c>
      <c r="I108" s="1356">
        <f>H108/G108</f>
        <v>0.96696602549545452</v>
      </c>
    </row>
    <row r="109" spans="1:9" ht="16.5" customHeight="1">
      <c r="A109" s="393" t="s">
        <v>85</v>
      </c>
      <c r="B109" s="777" t="s">
        <v>257</v>
      </c>
      <c r="C109" s="778" t="s">
        <v>258</v>
      </c>
      <c r="D109" s="670"/>
      <c r="E109" s="767"/>
      <c r="F109" s="723">
        <f t="shared" si="11"/>
        <v>0</v>
      </c>
      <c r="G109" s="659"/>
      <c r="H109" s="1206"/>
      <c r="I109" s="667"/>
    </row>
    <row r="110" spans="1:9" ht="25.5">
      <c r="A110" s="57" t="s">
        <v>87</v>
      </c>
      <c r="B110" s="729" t="s">
        <v>259</v>
      </c>
      <c r="C110" s="730" t="s">
        <v>260</v>
      </c>
      <c r="D110" s="395">
        <f>SUM(D105:D109)</f>
        <v>17788375</v>
      </c>
      <c r="E110" s="395">
        <f>SUM(E105:E109)</f>
        <v>2359960</v>
      </c>
      <c r="F110" s="732">
        <f t="shared" si="11"/>
        <v>20148335</v>
      </c>
      <c r="G110" s="395">
        <f>SUM(G105:G109)</f>
        <v>20797230</v>
      </c>
      <c r="H110" s="1301">
        <f>SUM(H107:H108)</f>
        <v>20128669</v>
      </c>
      <c r="I110" s="1337">
        <f>H110/G110</f>
        <v>0.9678533631642291</v>
      </c>
    </row>
    <row r="111" spans="1:9" s="10" customFormat="1" ht="24.75" customHeight="1">
      <c r="A111" s="781" t="s">
        <v>90</v>
      </c>
      <c r="B111" s="735" t="s">
        <v>261</v>
      </c>
      <c r="C111" s="782" t="s">
        <v>262</v>
      </c>
      <c r="D111" s="395">
        <f>D104+D110</f>
        <v>75387000</v>
      </c>
      <c r="E111" s="395">
        <f>E104+E110</f>
        <v>61194000</v>
      </c>
      <c r="F111" s="751">
        <f t="shared" si="11"/>
        <v>136581000</v>
      </c>
      <c r="G111" s="395">
        <f>G104+G110</f>
        <v>195500273</v>
      </c>
      <c r="H111" s="1301">
        <v>95319304</v>
      </c>
      <c r="I111" s="1337">
        <f>H111/G111</f>
        <v>0.4875660915317494</v>
      </c>
    </row>
    <row r="112" spans="1:9" ht="16.5" customHeight="1"/>
    <row r="113" spans="4:4">
      <c r="D113" s="405"/>
    </row>
  </sheetData>
  <mergeCells count="5">
    <mergeCell ref="A77:D77"/>
    <mergeCell ref="A2:I2"/>
    <mergeCell ref="A3:I3"/>
    <mergeCell ref="A78:I78"/>
    <mergeCell ref="A1:I1"/>
  </mergeCells>
  <printOptions horizontalCentered="1"/>
  <pageMargins left="0.39370078740157483" right="0.31496062992125984" top="0.74803149606299213" bottom="0.74803149606299213" header="0.31496062992125984" footer="0.31496062992125984"/>
  <pageSetup paperSize="9" scale="79" fitToHeight="0" orientation="portrait" cellComments="asDisplayed" r:id="rId1"/>
  <headerFooter alignWithMargins="0">
    <oddHeader>&amp;R&amp;"Times New Roman CE,Félkövér dőlt"&amp;11 9. melléklet a ........./2018. (.......) önkormányzati rendelethez</oddHeader>
  </headerFooter>
  <rowBreaks count="2" manualBreakCount="2">
    <brk id="44" max="7" man="1"/>
    <brk id="7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P48"/>
  <sheetViews>
    <sheetView topLeftCell="A34" workbookViewId="0">
      <selection activeCell="K47" sqref="K47"/>
    </sheetView>
  </sheetViews>
  <sheetFormatPr defaultRowHeight="12.75"/>
  <cols>
    <col min="1" max="1" width="5.5" customWidth="1"/>
    <col min="2" max="2" width="25.33203125" customWidth="1"/>
    <col min="3" max="12" width="12.83203125" customWidth="1"/>
    <col min="13" max="13" width="10.83203125" customWidth="1"/>
  </cols>
  <sheetData>
    <row r="1" spans="1:16" ht="34.15" customHeight="1">
      <c r="A1" s="1611" t="s">
        <v>675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640"/>
      <c r="M1" s="640"/>
      <c r="N1" s="640"/>
      <c r="O1" s="640"/>
      <c r="P1" s="640"/>
    </row>
    <row r="2" spans="1:16" ht="15">
      <c r="A2" s="189"/>
      <c r="B2" s="190"/>
      <c r="C2" s="190"/>
      <c r="D2" s="191"/>
      <c r="E2" s="192"/>
      <c r="F2" s="192"/>
      <c r="G2" s="193"/>
      <c r="H2" s="193"/>
      <c r="I2" s="192"/>
      <c r="J2" s="188"/>
      <c r="K2" s="188"/>
    </row>
    <row r="3" spans="1:16" ht="15">
      <c r="A3" s="1612" t="s">
        <v>1</v>
      </c>
      <c r="B3" s="1612"/>
      <c r="C3" s="1612"/>
      <c r="D3" s="1612"/>
      <c r="E3" s="1612"/>
      <c r="F3" s="1612"/>
      <c r="G3" s="1612"/>
      <c r="H3" s="1612"/>
      <c r="I3" s="1612"/>
      <c r="J3" s="1612"/>
      <c r="K3" s="1612"/>
    </row>
    <row r="4" spans="1:16" ht="76.5">
      <c r="A4" s="196" t="s">
        <v>403</v>
      </c>
      <c r="B4" s="197" t="s">
        <v>442</v>
      </c>
      <c r="C4" s="197" t="s">
        <v>443</v>
      </c>
      <c r="D4" s="197" t="s">
        <v>456</v>
      </c>
      <c r="E4" s="197" t="s">
        <v>444</v>
      </c>
      <c r="F4" s="197" t="s">
        <v>445</v>
      </c>
      <c r="G4" s="198" t="s">
        <v>446</v>
      </c>
      <c r="H4" s="198" t="s">
        <v>412</v>
      </c>
      <c r="I4" s="199" t="s">
        <v>447</v>
      </c>
      <c r="J4" s="200" t="s">
        <v>189</v>
      </c>
      <c r="K4" s="201" t="s">
        <v>448</v>
      </c>
    </row>
    <row r="5" spans="1:16" ht="31.5">
      <c r="A5" s="1121" t="s">
        <v>10</v>
      </c>
      <c r="B5" s="1128" t="s">
        <v>676</v>
      </c>
      <c r="C5" s="1122" t="s">
        <v>677</v>
      </c>
      <c r="D5" s="1123">
        <v>18521323</v>
      </c>
      <c r="E5" s="1124"/>
      <c r="F5" s="1124"/>
      <c r="G5" s="1125"/>
      <c r="H5" s="1125"/>
      <c r="I5" s="1124"/>
      <c r="J5" s="1126"/>
      <c r="K5" s="1127">
        <v>18521323</v>
      </c>
    </row>
    <row r="6" spans="1:16" ht="19.899999999999999" customHeight="1">
      <c r="A6" s="579"/>
      <c r="B6" s="1129" t="s">
        <v>748</v>
      </c>
      <c r="C6" s="581"/>
      <c r="D6" s="593">
        <v>19530502</v>
      </c>
      <c r="E6" s="594"/>
      <c r="F6" s="594"/>
      <c r="G6" s="595"/>
      <c r="H6" s="595"/>
      <c r="I6" s="594"/>
      <c r="J6" s="596"/>
      <c r="K6" s="592">
        <f>SUM(D6:J6)</f>
        <v>19530502</v>
      </c>
    </row>
    <row r="7" spans="1:16" ht="19.899999999999999" customHeight="1">
      <c r="A7" s="579"/>
      <c r="B7" s="1129" t="s">
        <v>766</v>
      </c>
      <c r="C7" s="581"/>
      <c r="D7" s="593">
        <v>19530502</v>
      </c>
      <c r="E7" s="594"/>
      <c r="F7" s="594"/>
      <c r="G7" s="595"/>
      <c r="H7" s="595"/>
      <c r="I7" s="594"/>
      <c r="J7" s="596"/>
      <c r="K7" s="1312">
        <f>SUM(D7:J7)</f>
        <v>19530502</v>
      </c>
    </row>
    <row r="8" spans="1:16" ht="19.899999999999999" customHeight="1">
      <c r="A8" s="579"/>
      <c r="B8" s="1130" t="s">
        <v>767</v>
      </c>
      <c r="C8" s="610"/>
      <c r="D8" s="1496">
        <f>D7/D6</f>
        <v>1</v>
      </c>
      <c r="E8" s="1496"/>
      <c r="F8" s="1496"/>
      <c r="G8" s="1496"/>
      <c r="H8" s="1496"/>
      <c r="I8" s="1496"/>
      <c r="J8" s="1496"/>
      <c r="K8" s="1496">
        <f t="shared" ref="K8" si="0">K7/K6</f>
        <v>1</v>
      </c>
    </row>
    <row r="9" spans="1:16" ht="31.5">
      <c r="A9" s="1136" t="s">
        <v>13</v>
      </c>
      <c r="B9" s="1130" t="s">
        <v>678</v>
      </c>
      <c r="C9" s="610" t="s">
        <v>679</v>
      </c>
      <c r="D9" s="632"/>
      <c r="E9" s="633"/>
      <c r="F9" s="633"/>
      <c r="G9" s="635"/>
      <c r="H9" s="635"/>
      <c r="I9" s="633"/>
      <c r="J9" s="636">
        <v>58000000</v>
      </c>
      <c r="K9" s="634">
        <v>58000000</v>
      </c>
    </row>
    <row r="10" spans="1:16" ht="19.899999999999999" customHeight="1">
      <c r="A10" s="579"/>
      <c r="B10" s="1129" t="s">
        <v>748</v>
      </c>
      <c r="C10" s="581"/>
      <c r="D10" s="593"/>
      <c r="E10" s="594"/>
      <c r="F10" s="594"/>
      <c r="G10" s="595"/>
      <c r="H10" s="595"/>
      <c r="I10" s="594"/>
      <c r="J10" s="596">
        <v>59828693</v>
      </c>
      <c r="K10" s="592">
        <v>59828693</v>
      </c>
    </row>
    <row r="11" spans="1:16" ht="19.899999999999999" customHeight="1">
      <c r="A11" s="579"/>
      <c r="B11" s="1130" t="s">
        <v>766</v>
      </c>
      <c r="C11" s="610"/>
      <c r="D11" s="632"/>
      <c r="E11" s="632"/>
      <c r="F11" s="632"/>
      <c r="G11" s="632"/>
      <c r="H11" s="632"/>
      <c r="I11" s="632"/>
      <c r="J11" s="632">
        <v>59828693</v>
      </c>
      <c r="K11" s="637">
        <v>59828693</v>
      </c>
    </row>
    <row r="12" spans="1:16" ht="19.899999999999999" customHeight="1">
      <c r="A12" s="579"/>
      <c r="B12" s="1130" t="s">
        <v>767</v>
      </c>
      <c r="C12" s="610"/>
      <c r="D12" s="632"/>
      <c r="E12" s="632"/>
      <c r="F12" s="632"/>
      <c r="G12" s="632"/>
      <c r="H12" s="632"/>
      <c r="I12" s="632"/>
      <c r="J12" s="1496">
        <f>J11/J10</f>
        <v>1</v>
      </c>
      <c r="K12" s="1496">
        <f>K11/K10</f>
        <v>1</v>
      </c>
    </row>
    <row r="13" spans="1:16" ht="19.899999999999999" customHeight="1">
      <c r="A13" s="1136" t="s">
        <v>16</v>
      </c>
      <c r="B13" s="1130" t="s">
        <v>680</v>
      </c>
      <c r="C13" s="610" t="s">
        <v>681</v>
      </c>
      <c r="D13" s="632">
        <v>16300</v>
      </c>
      <c r="E13" s="633"/>
      <c r="F13" s="633"/>
      <c r="G13" s="635"/>
      <c r="H13" s="635"/>
      <c r="I13" s="633"/>
      <c r="J13" s="636"/>
      <c r="K13" s="634">
        <v>16300</v>
      </c>
    </row>
    <row r="14" spans="1:16" ht="19.899999999999999" customHeight="1">
      <c r="A14" s="579"/>
      <c r="B14" s="1129" t="s">
        <v>748</v>
      </c>
      <c r="C14" s="581"/>
      <c r="D14" s="593">
        <v>13833233</v>
      </c>
      <c r="E14" s="594"/>
      <c r="F14" s="594">
        <v>148200</v>
      </c>
      <c r="G14" s="595"/>
      <c r="H14" s="595"/>
      <c r="I14" s="594"/>
      <c r="J14" s="596"/>
      <c r="K14" s="592">
        <f>SUM(D14:J14)</f>
        <v>13981433</v>
      </c>
    </row>
    <row r="15" spans="1:16" ht="19.899999999999999" customHeight="1">
      <c r="A15" s="579"/>
      <c r="B15" s="1129" t="s">
        <v>766</v>
      </c>
      <c r="C15" s="581"/>
      <c r="D15" s="593">
        <v>13832736</v>
      </c>
      <c r="E15" s="594"/>
      <c r="F15" s="594">
        <v>139300</v>
      </c>
      <c r="G15" s="595"/>
      <c r="H15" s="595"/>
      <c r="I15" s="594"/>
      <c r="J15" s="596"/>
      <c r="K15" s="1312">
        <f>SUM(D15:J15)</f>
        <v>13972036</v>
      </c>
    </row>
    <row r="16" spans="1:16" ht="19.899999999999999" customHeight="1">
      <c r="A16" s="579"/>
      <c r="B16" s="1130" t="s">
        <v>767</v>
      </c>
      <c r="C16" s="610"/>
      <c r="D16" s="1496">
        <f>D15/D14</f>
        <v>0.99996407202857063</v>
      </c>
      <c r="E16" s="1496"/>
      <c r="F16" s="1496">
        <f t="shared" ref="F16" si="1">F15/F14</f>
        <v>0.93994601889338736</v>
      </c>
      <c r="G16" s="632"/>
      <c r="H16" s="632"/>
      <c r="I16" s="632"/>
      <c r="J16" s="632"/>
      <c r="K16" s="1504">
        <f>K15/K14</f>
        <v>0.99932789435818203</v>
      </c>
    </row>
    <row r="17" spans="1:11" ht="19.899999999999999" customHeight="1">
      <c r="A17" s="1136" t="s">
        <v>19</v>
      </c>
      <c r="B17" s="1130" t="s">
        <v>682</v>
      </c>
      <c r="C17" s="610" t="s">
        <v>683</v>
      </c>
      <c r="D17" s="632"/>
      <c r="E17" s="633"/>
      <c r="F17" s="633">
        <v>11735898</v>
      </c>
      <c r="G17" s="635"/>
      <c r="H17" s="635"/>
      <c r="I17" s="633"/>
      <c r="J17" s="636"/>
      <c r="K17" s="634">
        <v>11735898</v>
      </c>
    </row>
    <row r="18" spans="1:11" ht="19.899999999999999" customHeight="1">
      <c r="A18" s="579"/>
      <c r="B18" s="1129" t="s">
        <v>748</v>
      </c>
      <c r="C18" s="581"/>
      <c r="D18" s="593"/>
      <c r="E18" s="594"/>
      <c r="F18" s="594">
        <v>-11735898</v>
      </c>
      <c r="G18" s="595"/>
      <c r="H18" s="595"/>
      <c r="I18" s="594"/>
      <c r="J18" s="596"/>
      <c r="K18" s="592">
        <v>-11735898</v>
      </c>
    </row>
    <row r="19" spans="1:11" ht="19.899999999999999" customHeight="1">
      <c r="A19" s="579"/>
      <c r="B19" s="1130" t="s">
        <v>766</v>
      </c>
      <c r="C19" s="581"/>
      <c r="D19" s="593"/>
      <c r="E19" s="594"/>
      <c r="F19" s="633">
        <v>0</v>
      </c>
      <c r="G19" s="595"/>
      <c r="H19" s="595"/>
      <c r="I19" s="594"/>
      <c r="J19" s="596"/>
      <c r="K19" s="634">
        <v>0</v>
      </c>
    </row>
    <row r="20" spans="1:11" ht="19.899999999999999" customHeight="1">
      <c r="A20" s="579"/>
      <c r="B20" s="1130" t="s">
        <v>767</v>
      </c>
      <c r="C20" s="581"/>
      <c r="D20" s="593"/>
      <c r="E20" s="594"/>
      <c r="F20" s="633"/>
      <c r="G20" s="595"/>
      <c r="H20" s="595"/>
      <c r="I20" s="594"/>
      <c r="J20" s="596"/>
      <c r="K20" s="634"/>
    </row>
    <row r="21" spans="1:11" ht="19.899999999999999" customHeight="1">
      <c r="A21" s="1136" t="s">
        <v>22</v>
      </c>
      <c r="B21" s="1130" t="s">
        <v>684</v>
      </c>
      <c r="C21" s="610" t="s">
        <v>685</v>
      </c>
      <c r="D21" s="632"/>
      <c r="E21" s="633"/>
      <c r="F21" s="633">
        <v>3000000</v>
      </c>
      <c r="G21" s="635"/>
      <c r="H21" s="635">
        <v>1500000</v>
      </c>
      <c r="I21" s="633"/>
      <c r="J21" s="636"/>
      <c r="K21" s="634">
        <v>4500000</v>
      </c>
    </row>
    <row r="22" spans="1:11" ht="19.899999999999999" customHeight="1">
      <c r="A22" s="579"/>
      <c r="B22" s="1129" t="s">
        <v>748</v>
      </c>
      <c r="C22" s="581"/>
      <c r="D22" s="593"/>
      <c r="E22" s="594">
        <v>31390704</v>
      </c>
      <c r="F22" s="594">
        <v>6527000</v>
      </c>
      <c r="G22" s="595">
        <v>60000</v>
      </c>
      <c r="H22" s="595">
        <v>787428</v>
      </c>
      <c r="I22" s="594"/>
      <c r="J22" s="596"/>
      <c r="K22" s="592">
        <f>SUM(F22:J22)</f>
        <v>7374428</v>
      </c>
    </row>
    <row r="23" spans="1:11" ht="19.899999999999999" customHeight="1">
      <c r="A23" s="579"/>
      <c r="B23" s="1130" t="s">
        <v>766</v>
      </c>
      <c r="C23" s="610"/>
      <c r="D23" s="632"/>
      <c r="E23" s="633">
        <v>31390704</v>
      </c>
      <c r="F23" s="633">
        <v>6458809</v>
      </c>
      <c r="G23" s="633">
        <v>57250</v>
      </c>
      <c r="H23" s="635">
        <v>828610</v>
      </c>
      <c r="I23" s="633"/>
      <c r="J23" s="636"/>
      <c r="K23" s="634">
        <f>SUM(F23:J23)</f>
        <v>7344669</v>
      </c>
    </row>
    <row r="24" spans="1:11" ht="19.899999999999999" customHeight="1">
      <c r="A24" s="579"/>
      <c r="B24" s="1130" t="s">
        <v>767</v>
      </c>
      <c r="C24" s="610"/>
      <c r="D24" s="632"/>
      <c r="E24" s="1497">
        <v>1</v>
      </c>
      <c r="F24" s="1497">
        <f>F23/F22</f>
        <v>0.98955247433736782</v>
      </c>
      <c r="G24" s="1497">
        <f t="shared" ref="G24:K24" si="2">G23/G22</f>
        <v>0.95416666666666672</v>
      </c>
      <c r="H24" s="1497">
        <f t="shared" si="2"/>
        <v>1.052299384832645</v>
      </c>
      <c r="I24" s="1497"/>
      <c r="J24" s="1497"/>
      <c r="K24" s="1497">
        <f t="shared" si="2"/>
        <v>0.99596456837059089</v>
      </c>
    </row>
    <row r="25" spans="1:11" ht="19.899999999999999" customHeight="1">
      <c r="A25" s="1136" t="s">
        <v>25</v>
      </c>
      <c r="B25" s="1130" t="s">
        <v>686</v>
      </c>
      <c r="C25" s="610" t="s">
        <v>687</v>
      </c>
      <c r="D25" s="632">
        <v>7700000</v>
      </c>
      <c r="E25" s="633"/>
      <c r="F25" s="633"/>
      <c r="G25" s="635"/>
      <c r="H25" s="635"/>
      <c r="I25" s="633"/>
      <c r="J25" s="636"/>
      <c r="K25" s="634">
        <v>7700000</v>
      </c>
    </row>
    <row r="26" spans="1:11" ht="19.899999999999999" customHeight="1">
      <c r="A26" s="579"/>
      <c r="B26" s="1129" t="s">
        <v>748</v>
      </c>
      <c r="C26" s="581"/>
      <c r="D26" s="593">
        <v>8857000</v>
      </c>
      <c r="E26" s="594"/>
      <c r="F26" s="594"/>
      <c r="G26" s="595"/>
      <c r="H26" s="595"/>
      <c r="I26" s="594"/>
      <c r="J26" s="596"/>
      <c r="K26" s="592">
        <f>SUM(D26:J26)</f>
        <v>8857000</v>
      </c>
    </row>
    <row r="27" spans="1:11" ht="19.899999999999999" customHeight="1">
      <c r="A27" s="579"/>
      <c r="B27" s="1129" t="s">
        <v>766</v>
      </c>
      <c r="C27" s="581"/>
      <c r="D27" s="593">
        <v>8857000</v>
      </c>
      <c r="E27" s="594"/>
      <c r="F27" s="594"/>
      <c r="G27" s="595"/>
      <c r="H27" s="595"/>
      <c r="I27" s="594"/>
      <c r="J27" s="596"/>
      <c r="K27" s="592">
        <f>SUM(D27:J27)</f>
        <v>8857000</v>
      </c>
    </row>
    <row r="28" spans="1:11" ht="19.899999999999999" customHeight="1">
      <c r="A28" s="203"/>
      <c r="B28" s="1132" t="s">
        <v>767</v>
      </c>
      <c r="C28" s="624"/>
      <c r="D28" s="1502">
        <f>D27/D26</f>
        <v>1</v>
      </c>
      <c r="E28" s="1502"/>
      <c r="F28" s="1502"/>
      <c r="G28" s="1502"/>
      <c r="H28" s="1502"/>
      <c r="I28" s="1502"/>
      <c r="J28" s="1502"/>
      <c r="K28" s="1502">
        <f t="shared" ref="K28" si="3">K27/K26</f>
        <v>1</v>
      </c>
    </row>
    <row r="29" spans="1:11" ht="19.899999999999999" customHeight="1">
      <c r="A29" s="1136" t="s">
        <v>28</v>
      </c>
      <c r="B29" s="1130" t="s">
        <v>688</v>
      </c>
      <c r="C29" s="610" t="s">
        <v>689</v>
      </c>
      <c r="D29" s="632">
        <v>500000</v>
      </c>
      <c r="E29" s="633"/>
      <c r="F29" s="633"/>
      <c r="G29" s="635"/>
      <c r="H29" s="635"/>
      <c r="I29" s="633"/>
      <c r="J29" s="636"/>
      <c r="K29" s="634">
        <v>500000</v>
      </c>
    </row>
    <row r="30" spans="1:11" ht="19.899999999999999" customHeight="1">
      <c r="A30" s="579"/>
      <c r="B30" s="1129" t="s">
        <v>748</v>
      </c>
      <c r="C30" s="581"/>
      <c r="D30" s="593">
        <v>500000</v>
      </c>
      <c r="E30" s="594"/>
      <c r="F30" s="594"/>
      <c r="G30" s="595"/>
      <c r="H30" s="595"/>
      <c r="I30" s="594"/>
      <c r="J30" s="596"/>
      <c r="K30" s="592">
        <v>500000</v>
      </c>
    </row>
    <row r="31" spans="1:11" ht="19.899999999999999" customHeight="1">
      <c r="A31" s="579"/>
      <c r="B31" s="1130" t="s">
        <v>766</v>
      </c>
      <c r="C31" s="610"/>
      <c r="D31" s="632">
        <v>418600</v>
      </c>
      <c r="E31" s="633"/>
      <c r="F31" s="633"/>
      <c r="G31" s="635"/>
      <c r="H31" s="635"/>
      <c r="I31" s="633"/>
      <c r="J31" s="636"/>
      <c r="K31" s="634">
        <v>418600</v>
      </c>
    </row>
    <row r="32" spans="1:11" ht="19.899999999999999" customHeight="1">
      <c r="A32" s="579"/>
      <c r="B32" s="1130" t="s">
        <v>767</v>
      </c>
      <c r="C32" s="610"/>
      <c r="D32" s="1496">
        <f>D31/D30</f>
        <v>0.83720000000000006</v>
      </c>
      <c r="E32" s="633"/>
      <c r="F32" s="633"/>
      <c r="G32" s="635"/>
      <c r="H32" s="635"/>
      <c r="I32" s="633"/>
      <c r="J32" s="636"/>
      <c r="K32" s="1505">
        <f>K31/K30</f>
        <v>0.83720000000000006</v>
      </c>
    </row>
    <row r="33" spans="1:11" ht="19.899999999999999" customHeight="1">
      <c r="A33" s="623" t="s">
        <v>31</v>
      </c>
      <c r="B33" s="1132" t="s">
        <v>690</v>
      </c>
      <c r="C33" s="624" t="s">
        <v>691</v>
      </c>
      <c r="D33" s="786"/>
      <c r="E33" s="787"/>
      <c r="F33" s="787">
        <v>0</v>
      </c>
      <c r="G33" s="788"/>
      <c r="H33" s="788">
        <v>107479</v>
      </c>
      <c r="I33" s="787"/>
      <c r="J33" s="789"/>
      <c r="K33" s="634">
        <v>107479</v>
      </c>
    </row>
    <row r="34" spans="1:11" ht="19.899999999999999" customHeight="1">
      <c r="A34" s="203"/>
      <c r="B34" s="1131" t="s">
        <v>748</v>
      </c>
      <c r="C34" s="205"/>
      <c r="D34" s="588"/>
      <c r="E34" s="589"/>
      <c r="F34" s="589"/>
      <c r="G34" s="590"/>
      <c r="H34" s="590">
        <v>107479</v>
      </c>
      <c r="I34" s="589"/>
      <c r="J34" s="591"/>
      <c r="K34" s="592">
        <v>0</v>
      </c>
    </row>
    <row r="35" spans="1:11" ht="19.899999999999999" customHeight="1">
      <c r="A35" s="203"/>
      <c r="B35" s="1132" t="s">
        <v>766</v>
      </c>
      <c r="C35" s="624"/>
      <c r="D35" s="786"/>
      <c r="E35" s="787"/>
      <c r="F35" s="787"/>
      <c r="G35" s="788"/>
      <c r="H35" s="788">
        <v>0</v>
      </c>
      <c r="I35" s="787"/>
      <c r="J35" s="789"/>
      <c r="K35" s="634">
        <v>0</v>
      </c>
    </row>
    <row r="36" spans="1:11" ht="19.899999999999999" customHeight="1">
      <c r="A36" s="203"/>
      <c r="B36" s="1132" t="s">
        <v>767</v>
      </c>
      <c r="C36" s="624"/>
      <c r="D36" s="786"/>
      <c r="E36" s="787"/>
      <c r="F36" s="787"/>
      <c r="G36" s="788"/>
      <c r="H36" s="788"/>
      <c r="I36" s="787"/>
      <c r="J36" s="789"/>
      <c r="K36" s="634"/>
    </row>
    <row r="37" spans="1:11" ht="19.899999999999999" customHeight="1">
      <c r="A37" s="623" t="s">
        <v>34</v>
      </c>
      <c r="B37" s="1132" t="s">
        <v>692</v>
      </c>
      <c r="C37" s="624" t="s">
        <v>693</v>
      </c>
      <c r="D37" s="786"/>
      <c r="E37" s="787"/>
      <c r="F37" s="787">
        <v>35500000</v>
      </c>
      <c r="G37" s="788"/>
      <c r="H37" s="788"/>
      <c r="I37" s="787"/>
      <c r="J37" s="789"/>
      <c r="K37" s="634">
        <v>35500000</v>
      </c>
    </row>
    <row r="38" spans="1:11" ht="19.899999999999999" customHeight="1">
      <c r="A38" s="203"/>
      <c r="B38" s="1131" t="s">
        <v>748</v>
      </c>
      <c r="C38" s="205"/>
      <c r="D38" s="588"/>
      <c r="E38" s="589"/>
      <c r="F38" s="589">
        <v>30520136</v>
      </c>
      <c r="G38" s="590"/>
      <c r="H38" s="590"/>
      <c r="I38" s="589"/>
      <c r="J38" s="591"/>
      <c r="K38" s="592">
        <f>SUM(D38:J38)</f>
        <v>30520136</v>
      </c>
    </row>
    <row r="39" spans="1:11" ht="19.899999999999999" customHeight="1">
      <c r="A39" s="203"/>
      <c r="B39" s="1132" t="s">
        <v>766</v>
      </c>
      <c r="C39" s="624"/>
      <c r="D39" s="786"/>
      <c r="E39" s="787"/>
      <c r="F39" s="787">
        <v>30389661</v>
      </c>
      <c r="G39" s="788"/>
      <c r="H39" s="788"/>
      <c r="I39" s="787"/>
      <c r="J39" s="789"/>
      <c r="K39" s="634">
        <f>SUM(D39:J39)</f>
        <v>30389661</v>
      </c>
    </row>
    <row r="40" spans="1:11" ht="19.899999999999999" customHeight="1">
      <c r="A40" s="203"/>
      <c r="B40" s="1132" t="s">
        <v>767</v>
      </c>
      <c r="C40" s="624"/>
      <c r="D40" s="786"/>
      <c r="E40" s="787"/>
      <c r="F40" s="1670">
        <f>F39/F38</f>
        <v>0.99572495351921109</v>
      </c>
      <c r="G40" s="1670"/>
      <c r="H40" s="1670"/>
      <c r="I40" s="1670"/>
      <c r="J40" s="1670"/>
      <c r="K40" s="1670">
        <f t="shared" ref="G40:K40" si="4">K39/K38</f>
        <v>0.99572495351921109</v>
      </c>
    </row>
    <row r="41" spans="1:11" ht="19.899999999999999" customHeight="1">
      <c r="A41" s="623" t="s">
        <v>37</v>
      </c>
      <c r="B41" s="1132" t="s">
        <v>752</v>
      </c>
      <c r="C41" s="624" t="s">
        <v>744</v>
      </c>
      <c r="D41" s="786"/>
      <c r="E41" s="787"/>
      <c r="F41" s="787">
        <v>0</v>
      </c>
      <c r="G41" s="788"/>
      <c r="H41" s="788"/>
      <c r="I41" s="787"/>
      <c r="J41" s="789"/>
      <c r="K41" s="634">
        <v>0</v>
      </c>
    </row>
    <row r="42" spans="1:11" ht="19.899999999999999" customHeight="1">
      <c r="A42" s="203"/>
      <c r="B42" s="1131" t="s">
        <v>748</v>
      </c>
      <c r="C42" s="205"/>
      <c r="D42" s="588"/>
      <c r="E42" s="589"/>
      <c r="F42" s="589">
        <v>30508136</v>
      </c>
      <c r="G42" s="590"/>
      <c r="H42" s="590"/>
      <c r="I42" s="589"/>
      <c r="J42" s="591"/>
      <c r="K42" s="592">
        <f>SUM(F42:J42)</f>
        <v>30508136</v>
      </c>
    </row>
    <row r="43" spans="1:11" ht="19.899999999999999" customHeight="1">
      <c r="A43" s="579"/>
      <c r="B43" s="1130" t="s">
        <v>766</v>
      </c>
      <c r="C43" s="610"/>
      <c r="D43" s="632"/>
      <c r="E43" s="633"/>
      <c r="F43" s="633">
        <v>30377661</v>
      </c>
      <c r="G43" s="635"/>
      <c r="H43" s="635"/>
      <c r="I43" s="633"/>
      <c r="J43" s="636"/>
      <c r="K43" s="790">
        <f>SUM(F43:J43)</f>
        <v>30377661</v>
      </c>
    </row>
    <row r="44" spans="1:11" ht="19.899999999999999" customHeight="1">
      <c r="A44" s="1369"/>
      <c r="B44" s="1370" t="s">
        <v>767</v>
      </c>
      <c r="C44" s="1371"/>
      <c r="D44" s="1372"/>
      <c r="E44" s="1373"/>
      <c r="F44" s="1506">
        <f>F43/F42</f>
        <v>0.99572327198226729</v>
      </c>
      <c r="G44" s="1506"/>
      <c r="H44" s="1506"/>
      <c r="I44" s="1506"/>
      <c r="J44" s="1506"/>
      <c r="K44" s="1506">
        <f t="shared" ref="K44" si="5">K43/K42</f>
        <v>0.99572327198226729</v>
      </c>
    </row>
    <row r="45" spans="1:11" ht="19.899999999999999" customHeight="1">
      <c r="A45" s="791" t="s">
        <v>695</v>
      </c>
      <c r="B45" s="1133" t="s">
        <v>404</v>
      </c>
      <c r="C45" s="207"/>
      <c r="D45" s="792">
        <v>26737623</v>
      </c>
      <c r="E45" s="792">
        <v>0</v>
      </c>
      <c r="F45" s="792">
        <v>50235898</v>
      </c>
      <c r="G45" s="792">
        <v>0</v>
      </c>
      <c r="H45" s="792">
        <v>1607479</v>
      </c>
      <c r="I45" s="792">
        <v>0</v>
      </c>
      <c r="J45" s="792">
        <v>58000000</v>
      </c>
      <c r="K45" s="793">
        <v>136581000</v>
      </c>
    </row>
    <row r="46" spans="1:11" ht="19.899999999999999" customHeight="1">
      <c r="A46" s="791" t="s">
        <v>695</v>
      </c>
      <c r="B46" s="1134" t="s">
        <v>748</v>
      </c>
      <c r="C46" s="207"/>
      <c r="D46" s="794">
        <v>45154735</v>
      </c>
      <c r="E46" s="794">
        <f t="shared" ref="E46:J46" si="6">E6+E10+E14+E18+E22+E26+E30+E34+E38+E42</f>
        <v>31390704</v>
      </c>
      <c r="F46" s="794">
        <v>58171234</v>
      </c>
      <c r="G46" s="794">
        <f t="shared" si="6"/>
        <v>60000</v>
      </c>
      <c r="H46" s="794">
        <v>894907</v>
      </c>
      <c r="I46" s="794">
        <f t="shared" si="6"/>
        <v>0</v>
      </c>
      <c r="J46" s="794">
        <f t="shared" si="6"/>
        <v>59828693</v>
      </c>
      <c r="K46" s="795">
        <v>195500273</v>
      </c>
    </row>
    <row r="47" spans="1:11" ht="19.899999999999999" customHeight="1">
      <c r="A47" s="791"/>
      <c r="B47" s="1134" t="s">
        <v>766</v>
      </c>
      <c r="C47" s="207"/>
      <c r="D47" s="794">
        <v>45059579</v>
      </c>
      <c r="E47" s="794">
        <v>31390704</v>
      </c>
      <c r="F47" s="794">
        <v>57934509</v>
      </c>
      <c r="G47" s="794">
        <v>57250</v>
      </c>
      <c r="H47" s="794"/>
      <c r="I47" s="794"/>
      <c r="J47" s="794"/>
      <c r="K47" s="795">
        <v>195099345</v>
      </c>
    </row>
    <row r="48" spans="1:11" ht="19.899999999999999" customHeight="1">
      <c r="A48" s="791" t="s">
        <v>695</v>
      </c>
      <c r="B48" s="1135" t="s">
        <v>767</v>
      </c>
      <c r="C48" s="207"/>
      <c r="D48" s="1498">
        <f>D47/D46</f>
        <v>0.99789266839900626</v>
      </c>
      <c r="E48" s="1498">
        <v>1</v>
      </c>
      <c r="F48" s="1498">
        <f t="shared" ref="F48:K48" si="7">F47/F46</f>
        <v>0.99593054876573528</v>
      </c>
      <c r="G48" s="1498">
        <f t="shared" si="7"/>
        <v>0.95416666666666672</v>
      </c>
      <c r="H48" s="1498">
        <f t="shared" si="7"/>
        <v>0</v>
      </c>
      <c r="I48" s="1498"/>
      <c r="J48" s="1498">
        <f t="shared" si="7"/>
        <v>0</v>
      </c>
      <c r="K48" s="1498">
        <f t="shared" si="7"/>
        <v>0.99794922025505306</v>
      </c>
    </row>
  </sheetData>
  <mergeCells count="2">
    <mergeCell ref="A1:K1"/>
    <mergeCell ref="A3:K3"/>
  </mergeCells>
  <pageMargins left="0.7" right="0.7" top="0.75" bottom="0.75" header="0.3" footer="0.3"/>
  <pageSetup paperSize="9" orientation="landscape" r:id="rId1"/>
  <headerFooter>
    <oddHeader>&amp;C&amp;"Times New Roman CE,Félkövér dőlt"                                                                                                                            9.1. számú melléklet a ................./2018. (..............) önkormányzati rendelthez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M62"/>
  <sheetViews>
    <sheetView topLeftCell="A55" workbookViewId="0">
      <selection activeCell="M60" sqref="M60"/>
    </sheetView>
  </sheetViews>
  <sheetFormatPr defaultRowHeight="12.75"/>
  <cols>
    <col min="1" max="1" width="5.83203125" style="216" customWidth="1"/>
    <col min="2" max="2" width="22.33203125" style="188" customWidth="1"/>
    <col min="3" max="3" width="13" style="188" customWidth="1"/>
    <col min="4" max="4" width="11.5" style="217" bestFit="1" customWidth="1"/>
    <col min="5" max="5" width="15.5" style="217" customWidth="1"/>
    <col min="6" max="6" width="11.1640625" style="217" customWidth="1"/>
    <col min="7" max="7" width="13.33203125" style="217" customWidth="1"/>
    <col min="8" max="9" width="14" style="217" customWidth="1"/>
    <col min="10" max="10" width="13.33203125" style="188" customWidth="1"/>
    <col min="11" max="11" width="12.33203125" style="188" customWidth="1"/>
    <col min="12" max="12" width="14.33203125" style="188" customWidth="1"/>
    <col min="13" max="13" width="15.1640625" style="188" customWidth="1"/>
    <col min="14" max="256" width="9.33203125" style="188"/>
    <col min="257" max="257" width="5.83203125" style="188" customWidth="1"/>
    <col min="258" max="258" width="22.33203125" style="188" customWidth="1"/>
    <col min="259" max="259" width="13" style="188" customWidth="1"/>
    <col min="260" max="260" width="11" style="188" customWidth="1"/>
    <col min="261" max="261" width="15.5" style="188" customWidth="1"/>
    <col min="262" max="262" width="11.1640625" style="188" customWidth="1"/>
    <col min="263" max="263" width="13.33203125" style="188" customWidth="1"/>
    <col min="264" max="265" width="14" style="188" customWidth="1"/>
    <col min="266" max="266" width="13.33203125" style="188" customWidth="1"/>
    <col min="267" max="267" width="12.33203125" style="188" customWidth="1"/>
    <col min="268" max="268" width="14.33203125" style="188" customWidth="1"/>
    <col min="269" max="269" width="15.1640625" style="188" customWidth="1"/>
    <col min="270" max="512" width="9.33203125" style="188"/>
    <col min="513" max="513" width="5.83203125" style="188" customWidth="1"/>
    <col min="514" max="514" width="22.33203125" style="188" customWidth="1"/>
    <col min="515" max="515" width="13" style="188" customWidth="1"/>
    <col min="516" max="516" width="11" style="188" customWidth="1"/>
    <col min="517" max="517" width="15.5" style="188" customWidth="1"/>
    <col min="518" max="518" width="11.1640625" style="188" customWidth="1"/>
    <col min="519" max="519" width="13.33203125" style="188" customWidth="1"/>
    <col min="520" max="521" width="14" style="188" customWidth="1"/>
    <col min="522" max="522" width="13.33203125" style="188" customWidth="1"/>
    <col min="523" max="523" width="12.33203125" style="188" customWidth="1"/>
    <col min="524" max="524" width="14.33203125" style="188" customWidth="1"/>
    <col min="525" max="525" width="15.1640625" style="188" customWidth="1"/>
    <col min="526" max="768" width="9.33203125" style="188"/>
    <col min="769" max="769" width="5.83203125" style="188" customWidth="1"/>
    <col min="770" max="770" width="22.33203125" style="188" customWidth="1"/>
    <col min="771" max="771" width="13" style="188" customWidth="1"/>
    <col min="772" max="772" width="11" style="188" customWidth="1"/>
    <col min="773" max="773" width="15.5" style="188" customWidth="1"/>
    <col min="774" max="774" width="11.1640625" style="188" customWidth="1"/>
    <col min="775" max="775" width="13.33203125" style="188" customWidth="1"/>
    <col min="776" max="777" width="14" style="188" customWidth="1"/>
    <col min="778" max="778" width="13.33203125" style="188" customWidth="1"/>
    <col min="779" max="779" width="12.33203125" style="188" customWidth="1"/>
    <col min="780" max="780" width="14.33203125" style="188" customWidth="1"/>
    <col min="781" max="781" width="15.1640625" style="188" customWidth="1"/>
    <col min="782" max="1024" width="9.33203125" style="188"/>
    <col min="1025" max="1025" width="5.83203125" style="188" customWidth="1"/>
    <col min="1026" max="1026" width="22.33203125" style="188" customWidth="1"/>
    <col min="1027" max="1027" width="13" style="188" customWidth="1"/>
    <col min="1028" max="1028" width="11" style="188" customWidth="1"/>
    <col min="1029" max="1029" width="15.5" style="188" customWidth="1"/>
    <col min="1030" max="1030" width="11.1640625" style="188" customWidth="1"/>
    <col min="1031" max="1031" width="13.33203125" style="188" customWidth="1"/>
    <col min="1032" max="1033" width="14" style="188" customWidth="1"/>
    <col min="1034" max="1034" width="13.33203125" style="188" customWidth="1"/>
    <col min="1035" max="1035" width="12.33203125" style="188" customWidth="1"/>
    <col min="1036" max="1036" width="14.33203125" style="188" customWidth="1"/>
    <col min="1037" max="1037" width="15.1640625" style="188" customWidth="1"/>
    <col min="1038" max="1280" width="9.33203125" style="188"/>
    <col min="1281" max="1281" width="5.83203125" style="188" customWidth="1"/>
    <col min="1282" max="1282" width="22.33203125" style="188" customWidth="1"/>
    <col min="1283" max="1283" width="13" style="188" customWidth="1"/>
    <col min="1284" max="1284" width="11" style="188" customWidth="1"/>
    <col min="1285" max="1285" width="15.5" style="188" customWidth="1"/>
    <col min="1286" max="1286" width="11.1640625" style="188" customWidth="1"/>
    <col min="1287" max="1287" width="13.33203125" style="188" customWidth="1"/>
    <col min="1288" max="1289" width="14" style="188" customWidth="1"/>
    <col min="1290" max="1290" width="13.33203125" style="188" customWidth="1"/>
    <col min="1291" max="1291" width="12.33203125" style="188" customWidth="1"/>
    <col min="1292" max="1292" width="14.33203125" style="188" customWidth="1"/>
    <col min="1293" max="1293" width="15.1640625" style="188" customWidth="1"/>
    <col min="1294" max="1536" width="9.33203125" style="188"/>
    <col min="1537" max="1537" width="5.83203125" style="188" customWidth="1"/>
    <col min="1538" max="1538" width="22.33203125" style="188" customWidth="1"/>
    <col min="1539" max="1539" width="13" style="188" customWidth="1"/>
    <col min="1540" max="1540" width="11" style="188" customWidth="1"/>
    <col min="1541" max="1541" width="15.5" style="188" customWidth="1"/>
    <col min="1542" max="1542" width="11.1640625" style="188" customWidth="1"/>
    <col min="1543" max="1543" width="13.33203125" style="188" customWidth="1"/>
    <col min="1544" max="1545" width="14" style="188" customWidth="1"/>
    <col min="1546" max="1546" width="13.33203125" style="188" customWidth="1"/>
    <col min="1547" max="1547" width="12.33203125" style="188" customWidth="1"/>
    <col min="1548" max="1548" width="14.33203125" style="188" customWidth="1"/>
    <col min="1549" max="1549" width="15.1640625" style="188" customWidth="1"/>
    <col min="1550" max="1792" width="9.33203125" style="188"/>
    <col min="1793" max="1793" width="5.83203125" style="188" customWidth="1"/>
    <col min="1794" max="1794" width="22.33203125" style="188" customWidth="1"/>
    <col min="1795" max="1795" width="13" style="188" customWidth="1"/>
    <col min="1796" max="1796" width="11" style="188" customWidth="1"/>
    <col min="1797" max="1797" width="15.5" style="188" customWidth="1"/>
    <col min="1798" max="1798" width="11.1640625" style="188" customWidth="1"/>
    <col min="1799" max="1799" width="13.33203125" style="188" customWidth="1"/>
    <col min="1800" max="1801" width="14" style="188" customWidth="1"/>
    <col min="1802" max="1802" width="13.33203125" style="188" customWidth="1"/>
    <col min="1803" max="1803" width="12.33203125" style="188" customWidth="1"/>
    <col min="1804" max="1804" width="14.33203125" style="188" customWidth="1"/>
    <col min="1805" max="1805" width="15.1640625" style="188" customWidth="1"/>
    <col min="1806" max="2048" width="9.33203125" style="188"/>
    <col min="2049" max="2049" width="5.83203125" style="188" customWidth="1"/>
    <col min="2050" max="2050" width="22.33203125" style="188" customWidth="1"/>
    <col min="2051" max="2051" width="13" style="188" customWidth="1"/>
    <col min="2052" max="2052" width="11" style="188" customWidth="1"/>
    <col min="2053" max="2053" width="15.5" style="188" customWidth="1"/>
    <col min="2054" max="2054" width="11.1640625" style="188" customWidth="1"/>
    <col min="2055" max="2055" width="13.33203125" style="188" customWidth="1"/>
    <col min="2056" max="2057" width="14" style="188" customWidth="1"/>
    <col min="2058" max="2058" width="13.33203125" style="188" customWidth="1"/>
    <col min="2059" max="2059" width="12.33203125" style="188" customWidth="1"/>
    <col min="2060" max="2060" width="14.33203125" style="188" customWidth="1"/>
    <col min="2061" max="2061" width="15.1640625" style="188" customWidth="1"/>
    <col min="2062" max="2304" width="9.33203125" style="188"/>
    <col min="2305" max="2305" width="5.83203125" style="188" customWidth="1"/>
    <col min="2306" max="2306" width="22.33203125" style="188" customWidth="1"/>
    <col min="2307" max="2307" width="13" style="188" customWidth="1"/>
    <col min="2308" max="2308" width="11" style="188" customWidth="1"/>
    <col min="2309" max="2309" width="15.5" style="188" customWidth="1"/>
    <col min="2310" max="2310" width="11.1640625" style="188" customWidth="1"/>
    <col min="2311" max="2311" width="13.33203125" style="188" customWidth="1"/>
    <col min="2312" max="2313" width="14" style="188" customWidth="1"/>
    <col min="2314" max="2314" width="13.33203125" style="188" customWidth="1"/>
    <col min="2315" max="2315" width="12.33203125" style="188" customWidth="1"/>
    <col min="2316" max="2316" width="14.33203125" style="188" customWidth="1"/>
    <col min="2317" max="2317" width="15.1640625" style="188" customWidth="1"/>
    <col min="2318" max="2560" width="9.33203125" style="188"/>
    <col min="2561" max="2561" width="5.83203125" style="188" customWidth="1"/>
    <col min="2562" max="2562" width="22.33203125" style="188" customWidth="1"/>
    <col min="2563" max="2563" width="13" style="188" customWidth="1"/>
    <col min="2564" max="2564" width="11" style="188" customWidth="1"/>
    <col min="2565" max="2565" width="15.5" style="188" customWidth="1"/>
    <col min="2566" max="2566" width="11.1640625" style="188" customWidth="1"/>
    <col min="2567" max="2567" width="13.33203125" style="188" customWidth="1"/>
    <col min="2568" max="2569" width="14" style="188" customWidth="1"/>
    <col min="2570" max="2570" width="13.33203125" style="188" customWidth="1"/>
    <col min="2571" max="2571" width="12.33203125" style="188" customWidth="1"/>
    <col min="2572" max="2572" width="14.33203125" style="188" customWidth="1"/>
    <col min="2573" max="2573" width="15.1640625" style="188" customWidth="1"/>
    <col min="2574" max="2816" width="9.33203125" style="188"/>
    <col min="2817" max="2817" width="5.83203125" style="188" customWidth="1"/>
    <col min="2818" max="2818" width="22.33203125" style="188" customWidth="1"/>
    <col min="2819" max="2819" width="13" style="188" customWidth="1"/>
    <col min="2820" max="2820" width="11" style="188" customWidth="1"/>
    <col min="2821" max="2821" width="15.5" style="188" customWidth="1"/>
    <col min="2822" max="2822" width="11.1640625" style="188" customWidth="1"/>
    <col min="2823" max="2823" width="13.33203125" style="188" customWidth="1"/>
    <col min="2824" max="2825" width="14" style="188" customWidth="1"/>
    <col min="2826" max="2826" width="13.33203125" style="188" customWidth="1"/>
    <col min="2827" max="2827" width="12.33203125" style="188" customWidth="1"/>
    <col min="2828" max="2828" width="14.33203125" style="188" customWidth="1"/>
    <col min="2829" max="2829" width="15.1640625" style="188" customWidth="1"/>
    <col min="2830" max="3072" width="9.33203125" style="188"/>
    <col min="3073" max="3073" width="5.83203125" style="188" customWidth="1"/>
    <col min="3074" max="3074" width="22.33203125" style="188" customWidth="1"/>
    <col min="3075" max="3075" width="13" style="188" customWidth="1"/>
    <col min="3076" max="3076" width="11" style="188" customWidth="1"/>
    <col min="3077" max="3077" width="15.5" style="188" customWidth="1"/>
    <col min="3078" max="3078" width="11.1640625" style="188" customWidth="1"/>
    <col min="3079" max="3079" width="13.33203125" style="188" customWidth="1"/>
    <col min="3080" max="3081" width="14" style="188" customWidth="1"/>
    <col min="3082" max="3082" width="13.33203125" style="188" customWidth="1"/>
    <col min="3083" max="3083" width="12.33203125" style="188" customWidth="1"/>
    <col min="3084" max="3084" width="14.33203125" style="188" customWidth="1"/>
    <col min="3085" max="3085" width="15.1640625" style="188" customWidth="1"/>
    <col min="3086" max="3328" width="9.33203125" style="188"/>
    <col min="3329" max="3329" width="5.83203125" style="188" customWidth="1"/>
    <col min="3330" max="3330" width="22.33203125" style="188" customWidth="1"/>
    <col min="3331" max="3331" width="13" style="188" customWidth="1"/>
    <col min="3332" max="3332" width="11" style="188" customWidth="1"/>
    <col min="3333" max="3333" width="15.5" style="188" customWidth="1"/>
    <col min="3334" max="3334" width="11.1640625" style="188" customWidth="1"/>
    <col min="3335" max="3335" width="13.33203125" style="188" customWidth="1"/>
    <col min="3336" max="3337" width="14" style="188" customWidth="1"/>
    <col min="3338" max="3338" width="13.33203125" style="188" customWidth="1"/>
    <col min="3339" max="3339" width="12.33203125" style="188" customWidth="1"/>
    <col min="3340" max="3340" width="14.33203125" style="188" customWidth="1"/>
    <col min="3341" max="3341" width="15.1640625" style="188" customWidth="1"/>
    <col min="3342" max="3584" width="9.33203125" style="188"/>
    <col min="3585" max="3585" width="5.83203125" style="188" customWidth="1"/>
    <col min="3586" max="3586" width="22.33203125" style="188" customWidth="1"/>
    <col min="3587" max="3587" width="13" style="188" customWidth="1"/>
    <col min="3588" max="3588" width="11" style="188" customWidth="1"/>
    <col min="3589" max="3589" width="15.5" style="188" customWidth="1"/>
    <col min="3590" max="3590" width="11.1640625" style="188" customWidth="1"/>
    <col min="3591" max="3591" width="13.33203125" style="188" customWidth="1"/>
    <col min="3592" max="3593" width="14" style="188" customWidth="1"/>
    <col min="3594" max="3594" width="13.33203125" style="188" customWidth="1"/>
    <col min="3595" max="3595" width="12.33203125" style="188" customWidth="1"/>
    <col min="3596" max="3596" width="14.33203125" style="188" customWidth="1"/>
    <col min="3597" max="3597" width="15.1640625" style="188" customWidth="1"/>
    <col min="3598" max="3840" width="9.33203125" style="188"/>
    <col min="3841" max="3841" width="5.83203125" style="188" customWidth="1"/>
    <col min="3842" max="3842" width="22.33203125" style="188" customWidth="1"/>
    <col min="3843" max="3843" width="13" style="188" customWidth="1"/>
    <col min="3844" max="3844" width="11" style="188" customWidth="1"/>
    <col min="3845" max="3845" width="15.5" style="188" customWidth="1"/>
    <col min="3846" max="3846" width="11.1640625" style="188" customWidth="1"/>
    <col min="3847" max="3847" width="13.33203125" style="188" customWidth="1"/>
    <col min="3848" max="3849" width="14" style="188" customWidth="1"/>
    <col min="3850" max="3850" width="13.33203125" style="188" customWidth="1"/>
    <col min="3851" max="3851" width="12.33203125" style="188" customWidth="1"/>
    <col min="3852" max="3852" width="14.33203125" style="188" customWidth="1"/>
    <col min="3853" max="3853" width="15.1640625" style="188" customWidth="1"/>
    <col min="3854" max="4096" width="9.33203125" style="188"/>
    <col min="4097" max="4097" width="5.83203125" style="188" customWidth="1"/>
    <col min="4098" max="4098" width="22.33203125" style="188" customWidth="1"/>
    <col min="4099" max="4099" width="13" style="188" customWidth="1"/>
    <col min="4100" max="4100" width="11" style="188" customWidth="1"/>
    <col min="4101" max="4101" width="15.5" style="188" customWidth="1"/>
    <col min="4102" max="4102" width="11.1640625" style="188" customWidth="1"/>
    <col min="4103" max="4103" width="13.33203125" style="188" customWidth="1"/>
    <col min="4104" max="4105" width="14" style="188" customWidth="1"/>
    <col min="4106" max="4106" width="13.33203125" style="188" customWidth="1"/>
    <col min="4107" max="4107" width="12.33203125" style="188" customWidth="1"/>
    <col min="4108" max="4108" width="14.33203125" style="188" customWidth="1"/>
    <col min="4109" max="4109" width="15.1640625" style="188" customWidth="1"/>
    <col min="4110" max="4352" width="9.33203125" style="188"/>
    <col min="4353" max="4353" width="5.83203125" style="188" customWidth="1"/>
    <col min="4354" max="4354" width="22.33203125" style="188" customWidth="1"/>
    <col min="4355" max="4355" width="13" style="188" customWidth="1"/>
    <col min="4356" max="4356" width="11" style="188" customWidth="1"/>
    <col min="4357" max="4357" width="15.5" style="188" customWidth="1"/>
    <col min="4358" max="4358" width="11.1640625" style="188" customWidth="1"/>
    <col min="4359" max="4359" width="13.33203125" style="188" customWidth="1"/>
    <col min="4360" max="4361" width="14" style="188" customWidth="1"/>
    <col min="4362" max="4362" width="13.33203125" style="188" customWidth="1"/>
    <col min="4363" max="4363" width="12.33203125" style="188" customWidth="1"/>
    <col min="4364" max="4364" width="14.33203125" style="188" customWidth="1"/>
    <col min="4365" max="4365" width="15.1640625" style="188" customWidth="1"/>
    <col min="4366" max="4608" width="9.33203125" style="188"/>
    <col min="4609" max="4609" width="5.83203125" style="188" customWidth="1"/>
    <col min="4610" max="4610" width="22.33203125" style="188" customWidth="1"/>
    <col min="4611" max="4611" width="13" style="188" customWidth="1"/>
    <col min="4612" max="4612" width="11" style="188" customWidth="1"/>
    <col min="4613" max="4613" width="15.5" style="188" customWidth="1"/>
    <col min="4614" max="4614" width="11.1640625" style="188" customWidth="1"/>
    <col min="4615" max="4615" width="13.33203125" style="188" customWidth="1"/>
    <col min="4616" max="4617" width="14" style="188" customWidth="1"/>
    <col min="4618" max="4618" width="13.33203125" style="188" customWidth="1"/>
    <col min="4619" max="4619" width="12.33203125" style="188" customWidth="1"/>
    <col min="4620" max="4620" width="14.33203125" style="188" customWidth="1"/>
    <col min="4621" max="4621" width="15.1640625" style="188" customWidth="1"/>
    <col min="4622" max="4864" width="9.33203125" style="188"/>
    <col min="4865" max="4865" width="5.83203125" style="188" customWidth="1"/>
    <col min="4866" max="4866" width="22.33203125" style="188" customWidth="1"/>
    <col min="4867" max="4867" width="13" style="188" customWidth="1"/>
    <col min="4868" max="4868" width="11" style="188" customWidth="1"/>
    <col min="4869" max="4869" width="15.5" style="188" customWidth="1"/>
    <col min="4870" max="4870" width="11.1640625" style="188" customWidth="1"/>
    <col min="4871" max="4871" width="13.33203125" style="188" customWidth="1"/>
    <col min="4872" max="4873" width="14" style="188" customWidth="1"/>
    <col min="4874" max="4874" width="13.33203125" style="188" customWidth="1"/>
    <col min="4875" max="4875" width="12.33203125" style="188" customWidth="1"/>
    <col min="4876" max="4876" width="14.33203125" style="188" customWidth="1"/>
    <col min="4877" max="4877" width="15.1640625" style="188" customWidth="1"/>
    <col min="4878" max="5120" width="9.33203125" style="188"/>
    <col min="5121" max="5121" width="5.83203125" style="188" customWidth="1"/>
    <col min="5122" max="5122" width="22.33203125" style="188" customWidth="1"/>
    <col min="5123" max="5123" width="13" style="188" customWidth="1"/>
    <col min="5124" max="5124" width="11" style="188" customWidth="1"/>
    <col min="5125" max="5125" width="15.5" style="188" customWidth="1"/>
    <col min="5126" max="5126" width="11.1640625" style="188" customWidth="1"/>
    <col min="5127" max="5127" width="13.33203125" style="188" customWidth="1"/>
    <col min="5128" max="5129" width="14" style="188" customWidth="1"/>
    <col min="5130" max="5130" width="13.33203125" style="188" customWidth="1"/>
    <col min="5131" max="5131" width="12.33203125" style="188" customWidth="1"/>
    <col min="5132" max="5132" width="14.33203125" style="188" customWidth="1"/>
    <col min="5133" max="5133" width="15.1640625" style="188" customWidth="1"/>
    <col min="5134" max="5376" width="9.33203125" style="188"/>
    <col min="5377" max="5377" width="5.83203125" style="188" customWidth="1"/>
    <col min="5378" max="5378" width="22.33203125" style="188" customWidth="1"/>
    <col min="5379" max="5379" width="13" style="188" customWidth="1"/>
    <col min="5380" max="5380" width="11" style="188" customWidth="1"/>
    <col min="5381" max="5381" width="15.5" style="188" customWidth="1"/>
    <col min="5382" max="5382" width="11.1640625" style="188" customWidth="1"/>
    <col min="5383" max="5383" width="13.33203125" style="188" customWidth="1"/>
    <col min="5384" max="5385" width="14" style="188" customWidth="1"/>
    <col min="5386" max="5386" width="13.33203125" style="188" customWidth="1"/>
    <col min="5387" max="5387" width="12.33203125" style="188" customWidth="1"/>
    <col min="5388" max="5388" width="14.33203125" style="188" customWidth="1"/>
    <col min="5389" max="5389" width="15.1640625" style="188" customWidth="1"/>
    <col min="5390" max="5632" width="9.33203125" style="188"/>
    <col min="5633" max="5633" width="5.83203125" style="188" customWidth="1"/>
    <col min="5634" max="5634" width="22.33203125" style="188" customWidth="1"/>
    <col min="5635" max="5635" width="13" style="188" customWidth="1"/>
    <col min="5636" max="5636" width="11" style="188" customWidth="1"/>
    <col min="5637" max="5637" width="15.5" style="188" customWidth="1"/>
    <col min="5638" max="5638" width="11.1640625" style="188" customWidth="1"/>
    <col min="5639" max="5639" width="13.33203125" style="188" customWidth="1"/>
    <col min="5640" max="5641" width="14" style="188" customWidth="1"/>
    <col min="5642" max="5642" width="13.33203125" style="188" customWidth="1"/>
    <col min="5643" max="5643" width="12.33203125" style="188" customWidth="1"/>
    <col min="5644" max="5644" width="14.33203125" style="188" customWidth="1"/>
    <col min="5645" max="5645" width="15.1640625" style="188" customWidth="1"/>
    <col min="5646" max="5888" width="9.33203125" style="188"/>
    <col min="5889" max="5889" width="5.83203125" style="188" customWidth="1"/>
    <col min="5890" max="5890" width="22.33203125" style="188" customWidth="1"/>
    <col min="5891" max="5891" width="13" style="188" customWidth="1"/>
    <col min="5892" max="5892" width="11" style="188" customWidth="1"/>
    <col min="5893" max="5893" width="15.5" style="188" customWidth="1"/>
    <col min="5894" max="5894" width="11.1640625" style="188" customWidth="1"/>
    <col min="5895" max="5895" width="13.33203125" style="188" customWidth="1"/>
    <col min="5896" max="5897" width="14" style="188" customWidth="1"/>
    <col min="5898" max="5898" width="13.33203125" style="188" customWidth="1"/>
    <col min="5899" max="5899" width="12.33203125" style="188" customWidth="1"/>
    <col min="5900" max="5900" width="14.33203125" style="188" customWidth="1"/>
    <col min="5901" max="5901" width="15.1640625" style="188" customWidth="1"/>
    <col min="5902" max="6144" width="9.33203125" style="188"/>
    <col min="6145" max="6145" width="5.83203125" style="188" customWidth="1"/>
    <col min="6146" max="6146" width="22.33203125" style="188" customWidth="1"/>
    <col min="6147" max="6147" width="13" style="188" customWidth="1"/>
    <col min="6148" max="6148" width="11" style="188" customWidth="1"/>
    <col min="6149" max="6149" width="15.5" style="188" customWidth="1"/>
    <col min="6150" max="6150" width="11.1640625" style="188" customWidth="1"/>
    <col min="6151" max="6151" width="13.33203125" style="188" customWidth="1"/>
    <col min="6152" max="6153" width="14" style="188" customWidth="1"/>
    <col min="6154" max="6154" width="13.33203125" style="188" customWidth="1"/>
    <col min="6155" max="6155" width="12.33203125" style="188" customWidth="1"/>
    <col min="6156" max="6156" width="14.33203125" style="188" customWidth="1"/>
    <col min="6157" max="6157" width="15.1640625" style="188" customWidth="1"/>
    <col min="6158" max="6400" width="9.33203125" style="188"/>
    <col min="6401" max="6401" width="5.83203125" style="188" customWidth="1"/>
    <col min="6402" max="6402" width="22.33203125" style="188" customWidth="1"/>
    <col min="6403" max="6403" width="13" style="188" customWidth="1"/>
    <col min="6404" max="6404" width="11" style="188" customWidth="1"/>
    <col min="6405" max="6405" width="15.5" style="188" customWidth="1"/>
    <col min="6406" max="6406" width="11.1640625" style="188" customWidth="1"/>
    <col min="6407" max="6407" width="13.33203125" style="188" customWidth="1"/>
    <col min="6408" max="6409" width="14" style="188" customWidth="1"/>
    <col min="6410" max="6410" width="13.33203125" style="188" customWidth="1"/>
    <col min="6411" max="6411" width="12.33203125" style="188" customWidth="1"/>
    <col min="6412" max="6412" width="14.33203125" style="188" customWidth="1"/>
    <col min="6413" max="6413" width="15.1640625" style="188" customWidth="1"/>
    <col min="6414" max="6656" width="9.33203125" style="188"/>
    <col min="6657" max="6657" width="5.83203125" style="188" customWidth="1"/>
    <col min="6658" max="6658" width="22.33203125" style="188" customWidth="1"/>
    <col min="6659" max="6659" width="13" style="188" customWidth="1"/>
    <col min="6660" max="6660" width="11" style="188" customWidth="1"/>
    <col min="6661" max="6661" width="15.5" style="188" customWidth="1"/>
    <col min="6662" max="6662" width="11.1640625" style="188" customWidth="1"/>
    <col min="6663" max="6663" width="13.33203125" style="188" customWidth="1"/>
    <col min="6664" max="6665" width="14" style="188" customWidth="1"/>
    <col min="6666" max="6666" width="13.33203125" style="188" customWidth="1"/>
    <col min="6667" max="6667" width="12.33203125" style="188" customWidth="1"/>
    <col min="6668" max="6668" width="14.33203125" style="188" customWidth="1"/>
    <col min="6669" max="6669" width="15.1640625" style="188" customWidth="1"/>
    <col min="6670" max="6912" width="9.33203125" style="188"/>
    <col min="6913" max="6913" width="5.83203125" style="188" customWidth="1"/>
    <col min="6914" max="6914" width="22.33203125" style="188" customWidth="1"/>
    <col min="6915" max="6915" width="13" style="188" customWidth="1"/>
    <col min="6916" max="6916" width="11" style="188" customWidth="1"/>
    <col min="6917" max="6917" width="15.5" style="188" customWidth="1"/>
    <col min="6918" max="6918" width="11.1640625" style="188" customWidth="1"/>
    <col min="6919" max="6919" width="13.33203125" style="188" customWidth="1"/>
    <col min="6920" max="6921" width="14" style="188" customWidth="1"/>
    <col min="6922" max="6922" width="13.33203125" style="188" customWidth="1"/>
    <col min="6923" max="6923" width="12.33203125" style="188" customWidth="1"/>
    <col min="6924" max="6924" width="14.33203125" style="188" customWidth="1"/>
    <col min="6925" max="6925" width="15.1640625" style="188" customWidth="1"/>
    <col min="6926" max="7168" width="9.33203125" style="188"/>
    <col min="7169" max="7169" width="5.83203125" style="188" customWidth="1"/>
    <col min="7170" max="7170" width="22.33203125" style="188" customWidth="1"/>
    <col min="7171" max="7171" width="13" style="188" customWidth="1"/>
    <col min="7172" max="7172" width="11" style="188" customWidth="1"/>
    <col min="7173" max="7173" width="15.5" style="188" customWidth="1"/>
    <col min="7174" max="7174" width="11.1640625" style="188" customWidth="1"/>
    <col min="7175" max="7175" width="13.33203125" style="188" customWidth="1"/>
    <col min="7176" max="7177" width="14" style="188" customWidth="1"/>
    <col min="7178" max="7178" width="13.33203125" style="188" customWidth="1"/>
    <col min="7179" max="7179" width="12.33203125" style="188" customWidth="1"/>
    <col min="7180" max="7180" width="14.33203125" style="188" customWidth="1"/>
    <col min="7181" max="7181" width="15.1640625" style="188" customWidth="1"/>
    <col min="7182" max="7424" width="9.33203125" style="188"/>
    <col min="7425" max="7425" width="5.83203125" style="188" customWidth="1"/>
    <col min="7426" max="7426" width="22.33203125" style="188" customWidth="1"/>
    <col min="7427" max="7427" width="13" style="188" customWidth="1"/>
    <col min="7428" max="7428" width="11" style="188" customWidth="1"/>
    <col min="7429" max="7429" width="15.5" style="188" customWidth="1"/>
    <col min="7430" max="7430" width="11.1640625" style="188" customWidth="1"/>
    <col min="7431" max="7431" width="13.33203125" style="188" customWidth="1"/>
    <col min="7432" max="7433" width="14" style="188" customWidth="1"/>
    <col min="7434" max="7434" width="13.33203125" style="188" customWidth="1"/>
    <col min="7435" max="7435" width="12.33203125" style="188" customWidth="1"/>
    <col min="7436" max="7436" width="14.33203125" style="188" customWidth="1"/>
    <col min="7437" max="7437" width="15.1640625" style="188" customWidth="1"/>
    <col min="7438" max="7680" width="9.33203125" style="188"/>
    <col min="7681" max="7681" width="5.83203125" style="188" customWidth="1"/>
    <col min="7682" max="7682" width="22.33203125" style="188" customWidth="1"/>
    <col min="7683" max="7683" width="13" style="188" customWidth="1"/>
    <col min="7684" max="7684" width="11" style="188" customWidth="1"/>
    <col min="7685" max="7685" width="15.5" style="188" customWidth="1"/>
    <col min="7686" max="7686" width="11.1640625" style="188" customWidth="1"/>
    <col min="7687" max="7687" width="13.33203125" style="188" customWidth="1"/>
    <col min="7688" max="7689" width="14" style="188" customWidth="1"/>
    <col min="7690" max="7690" width="13.33203125" style="188" customWidth="1"/>
    <col min="7691" max="7691" width="12.33203125" style="188" customWidth="1"/>
    <col min="7692" max="7692" width="14.33203125" style="188" customWidth="1"/>
    <col min="7693" max="7693" width="15.1640625" style="188" customWidth="1"/>
    <col min="7694" max="7936" width="9.33203125" style="188"/>
    <col min="7937" max="7937" width="5.83203125" style="188" customWidth="1"/>
    <col min="7938" max="7938" width="22.33203125" style="188" customWidth="1"/>
    <col min="7939" max="7939" width="13" style="188" customWidth="1"/>
    <col min="7940" max="7940" width="11" style="188" customWidth="1"/>
    <col min="7941" max="7941" width="15.5" style="188" customWidth="1"/>
    <col min="7942" max="7942" width="11.1640625" style="188" customWidth="1"/>
    <col min="7943" max="7943" width="13.33203125" style="188" customWidth="1"/>
    <col min="7944" max="7945" width="14" style="188" customWidth="1"/>
    <col min="7946" max="7946" width="13.33203125" style="188" customWidth="1"/>
    <col min="7947" max="7947" width="12.33203125" style="188" customWidth="1"/>
    <col min="7948" max="7948" width="14.33203125" style="188" customWidth="1"/>
    <col min="7949" max="7949" width="15.1640625" style="188" customWidth="1"/>
    <col min="7950" max="8192" width="9.33203125" style="188"/>
    <col min="8193" max="8193" width="5.83203125" style="188" customWidth="1"/>
    <col min="8194" max="8194" width="22.33203125" style="188" customWidth="1"/>
    <col min="8195" max="8195" width="13" style="188" customWidth="1"/>
    <col min="8196" max="8196" width="11" style="188" customWidth="1"/>
    <col min="8197" max="8197" width="15.5" style="188" customWidth="1"/>
    <col min="8198" max="8198" width="11.1640625" style="188" customWidth="1"/>
    <col min="8199" max="8199" width="13.33203125" style="188" customWidth="1"/>
    <col min="8200" max="8201" width="14" style="188" customWidth="1"/>
    <col min="8202" max="8202" width="13.33203125" style="188" customWidth="1"/>
    <col min="8203" max="8203" width="12.33203125" style="188" customWidth="1"/>
    <col min="8204" max="8204" width="14.33203125" style="188" customWidth="1"/>
    <col min="8205" max="8205" width="15.1640625" style="188" customWidth="1"/>
    <col min="8206" max="8448" width="9.33203125" style="188"/>
    <col min="8449" max="8449" width="5.83203125" style="188" customWidth="1"/>
    <col min="8450" max="8450" width="22.33203125" style="188" customWidth="1"/>
    <col min="8451" max="8451" width="13" style="188" customWidth="1"/>
    <col min="8452" max="8452" width="11" style="188" customWidth="1"/>
    <col min="8453" max="8453" width="15.5" style="188" customWidth="1"/>
    <col min="8454" max="8454" width="11.1640625" style="188" customWidth="1"/>
    <col min="8455" max="8455" width="13.33203125" style="188" customWidth="1"/>
    <col min="8456" max="8457" width="14" style="188" customWidth="1"/>
    <col min="8458" max="8458" width="13.33203125" style="188" customWidth="1"/>
    <col min="8459" max="8459" width="12.33203125" style="188" customWidth="1"/>
    <col min="8460" max="8460" width="14.33203125" style="188" customWidth="1"/>
    <col min="8461" max="8461" width="15.1640625" style="188" customWidth="1"/>
    <col min="8462" max="8704" width="9.33203125" style="188"/>
    <col min="8705" max="8705" width="5.83203125" style="188" customWidth="1"/>
    <col min="8706" max="8706" width="22.33203125" style="188" customWidth="1"/>
    <col min="8707" max="8707" width="13" style="188" customWidth="1"/>
    <col min="8708" max="8708" width="11" style="188" customWidth="1"/>
    <col min="8709" max="8709" width="15.5" style="188" customWidth="1"/>
    <col min="8710" max="8710" width="11.1640625" style="188" customWidth="1"/>
    <col min="8711" max="8711" width="13.33203125" style="188" customWidth="1"/>
    <col min="8712" max="8713" width="14" style="188" customWidth="1"/>
    <col min="8714" max="8714" width="13.33203125" style="188" customWidth="1"/>
    <col min="8715" max="8715" width="12.33203125" style="188" customWidth="1"/>
    <col min="8716" max="8716" width="14.33203125" style="188" customWidth="1"/>
    <col min="8717" max="8717" width="15.1640625" style="188" customWidth="1"/>
    <col min="8718" max="8960" width="9.33203125" style="188"/>
    <col min="8961" max="8961" width="5.83203125" style="188" customWidth="1"/>
    <col min="8962" max="8962" width="22.33203125" style="188" customWidth="1"/>
    <col min="8963" max="8963" width="13" style="188" customWidth="1"/>
    <col min="8964" max="8964" width="11" style="188" customWidth="1"/>
    <col min="8965" max="8965" width="15.5" style="188" customWidth="1"/>
    <col min="8966" max="8966" width="11.1640625" style="188" customWidth="1"/>
    <col min="8967" max="8967" width="13.33203125" style="188" customWidth="1"/>
    <col min="8968" max="8969" width="14" style="188" customWidth="1"/>
    <col min="8970" max="8970" width="13.33203125" style="188" customWidth="1"/>
    <col min="8971" max="8971" width="12.33203125" style="188" customWidth="1"/>
    <col min="8972" max="8972" width="14.33203125" style="188" customWidth="1"/>
    <col min="8973" max="8973" width="15.1640625" style="188" customWidth="1"/>
    <col min="8974" max="9216" width="9.33203125" style="188"/>
    <col min="9217" max="9217" width="5.83203125" style="188" customWidth="1"/>
    <col min="9218" max="9218" width="22.33203125" style="188" customWidth="1"/>
    <col min="9219" max="9219" width="13" style="188" customWidth="1"/>
    <col min="9220" max="9220" width="11" style="188" customWidth="1"/>
    <col min="9221" max="9221" width="15.5" style="188" customWidth="1"/>
    <col min="9222" max="9222" width="11.1640625" style="188" customWidth="1"/>
    <col min="9223" max="9223" width="13.33203125" style="188" customWidth="1"/>
    <col min="9224" max="9225" width="14" style="188" customWidth="1"/>
    <col min="9226" max="9226" width="13.33203125" style="188" customWidth="1"/>
    <col min="9227" max="9227" width="12.33203125" style="188" customWidth="1"/>
    <col min="9228" max="9228" width="14.33203125" style="188" customWidth="1"/>
    <col min="9229" max="9229" width="15.1640625" style="188" customWidth="1"/>
    <col min="9230" max="9472" width="9.33203125" style="188"/>
    <col min="9473" max="9473" width="5.83203125" style="188" customWidth="1"/>
    <col min="9474" max="9474" width="22.33203125" style="188" customWidth="1"/>
    <col min="9475" max="9475" width="13" style="188" customWidth="1"/>
    <col min="9476" max="9476" width="11" style="188" customWidth="1"/>
    <col min="9477" max="9477" width="15.5" style="188" customWidth="1"/>
    <col min="9478" max="9478" width="11.1640625" style="188" customWidth="1"/>
    <col min="9479" max="9479" width="13.33203125" style="188" customWidth="1"/>
    <col min="9480" max="9481" width="14" style="188" customWidth="1"/>
    <col min="9482" max="9482" width="13.33203125" style="188" customWidth="1"/>
    <col min="9483" max="9483" width="12.33203125" style="188" customWidth="1"/>
    <col min="9484" max="9484" width="14.33203125" style="188" customWidth="1"/>
    <col min="9485" max="9485" width="15.1640625" style="188" customWidth="1"/>
    <col min="9486" max="9728" width="9.33203125" style="188"/>
    <col min="9729" max="9729" width="5.83203125" style="188" customWidth="1"/>
    <col min="9730" max="9730" width="22.33203125" style="188" customWidth="1"/>
    <col min="9731" max="9731" width="13" style="188" customWidth="1"/>
    <col min="9732" max="9732" width="11" style="188" customWidth="1"/>
    <col min="9733" max="9733" width="15.5" style="188" customWidth="1"/>
    <col min="9734" max="9734" width="11.1640625" style="188" customWidth="1"/>
    <col min="9735" max="9735" width="13.33203125" style="188" customWidth="1"/>
    <col min="9736" max="9737" width="14" style="188" customWidth="1"/>
    <col min="9738" max="9738" width="13.33203125" style="188" customWidth="1"/>
    <col min="9739" max="9739" width="12.33203125" style="188" customWidth="1"/>
    <col min="9740" max="9740" width="14.33203125" style="188" customWidth="1"/>
    <col min="9741" max="9741" width="15.1640625" style="188" customWidth="1"/>
    <col min="9742" max="9984" width="9.33203125" style="188"/>
    <col min="9985" max="9985" width="5.83203125" style="188" customWidth="1"/>
    <col min="9986" max="9986" width="22.33203125" style="188" customWidth="1"/>
    <col min="9987" max="9987" width="13" style="188" customWidth="1"/>
    <col min="9988" max="9988" width="11" style="188" customWidth="1"/>
    <col min="9989" max="9989" width="15.5" style="188" customWidth="1"/>
    <col min="9990" max="9990" width="11.1640625" style="188" customWidth="1"/>
    <col min="9991" max="9991" width="13.33203125" style="188" customWidth="1"/>
    <col min="9992" max="9993" width="14" style="188" customWidth="1"/>
    <col min="9994" max="9994" width="13.33203125" style="188" customWidth="1"/>
    <col min="9995" max="9995" width="12.33203125" style="188" customWidth="1"/>
    <col min="9996" max="9996" width="14.33203125" style="188" customWidth="1"/>
    <col min="9997" max="9997" width="15.1640625" style="188" customWidth="1"/>
    <col min="9998" max="10240" width="9.33203125" style="188"/>
    <col min="10241" max="10241" width="5.83203125" style="188" customWidth="1"/>
    <col min="10242" max="10242" width="22.33203125" style="188" customWidth="1"/>
    <col min="10243" max="10243" width="13" style="188" customWidth="1"/>
    <col min="10244" max="10244" width="11" style="188" customWidth="1"/>
    <col min="10245" max="10245" width="15.5" style="188" customWidth="1"/>
    <col min="10246" max="10246" width="11.1640625" style="188" customWidth="1"/>
    <col min="10247" max="10247" width="13.33203125" style="188" customWidth="1"/>
    <col min="10248" max="10249" width="14" style="188" customWidth="1"/>
    <col min="10250" max="10250" width="13.33203125" style="188" customWidth="1"/>
    <col min="10251" max="10251" width="12.33203125" style="188" customWidth="1"/>
    <col min="10252" max="10252" width="14.33203125" style="188" customWidth="1"/>
    <col min="10253" max="10253" width="15.1640625" style="188" customWidth="1"/>
    <col min="10254" max="10496" width="9.33203125" style="188"/>
    <col min="10497" max="10497" width="5.83203125" style="188" customWidth="1"/>
    <col min="10498" max="10498" width="22.33203125" style="188" customWidth="1"/>
    <col min="10499" max="10499" width="13" style="188" customWidth="1"/>
    <col min="10500" max="10500" width="11" style="188" customWidth="1"/>
    <col min="10501" max="10501" width="15.5" style="188" customWidth="1"/>
    <col min="10502" max="10502" width="11.1640625" style="188" customWidth="1"/>
    <col min="10503" max="10503" width="13.33203125" style="188" customWidth="1"/>
    <col min="10504" max="10505" width="14" style="188" customWidth="1"/>
    <col min="10506" max="10506" width="13.33203125" style="188" customWidth="1"/>
    <col min="10507" max="10507" width="12.33203125" style="188" customWidth="1"/>
    <col min="10508" max="10508" width="14.33203125" style="188" customWidth="1"/>
    <col min="10509" max="10509" width="15.1640625" style="188" customWidth="1"/>
    <col min="10510" max="10752" width="9.33203125" style="188"/>
    <col min="10753" max="10753" width="5.83203125" style="188" customWidth="1"/>
    <col min="10754" max="10754" width="22.33203125" style="188" customWidth="1"/>
    <col min="10755" max="10755" width="13" style="188" customWidth="1"/>
    <col min="10756" max="10756" width="11" style="188" customWidth="1"/>
    <col min="10757" max="10757" width="15.5" style="188" customWidth="1"/>
    <col min="10758" max="10758" width="11.1640625" style="188" customWidth="1"/>
    <col min="10759" max="10759" width="13.33203125" style="188" customWidth="1"/>
    <col min="10760" max="10761" width="14" style="188" customWidth="1"/>
    <col min="10762" max="10762" width="13.33203125" style="188" customWidth="1"/>
    <col min="10763" max="10763" width="12.33203125" style="188" customWidth="1"/>
    <col min="10764" max="10764" width="14.33203125" style="188" customWidth="1"/>
    <col min="10765" max="10765" width="15.1640625" style="188" customWidth="1"/>
    <col min="10766" max="11008" width="9.33203125" style="188"/>
    <col min="11009" max="11009" width="5.83203125" style="188" customWidth="1"/>
    <col min="11010" max="11010" width="22.33203125" style="188" customWidth="1"/>
    <col min="11011" max="11011" width="13" style="188" customWidth="1"/>
    <col min="11012" max="11012" width="11" style="188" customWidth="1"/>
    <col min="11013" max="11013" width="15.5" style="188" customWidth="1"/>
    <col min="11014" max="11014" width="11.1640625" style="188" customWidth="1"/>
    <col min="11015" max="11015" width="13.33203125" style="188" customWidth="1"/>
    <col min="11016" max="11017" width="14" style="188" customWidth="1"/>
    <col min="11018" max="11018" width="13.33203125" style="188" customWidth="1"/>
    <col min="11019" max="11019" width="12.33203125" style="188" customWidth="1"/>
    <col min="11020" max="11020" width="14.33203125" style="188" customWidth="1"/>
    <col min="11021" max="11021" width="15.1640625" style="188" customWidth="1"/>
    <col min="11022" max="11264" width="9.33203125" style="188"/>
    <col min="11265" max="11265" width="5.83203125" style="188" customWidth="1"/>
    <col min="11266" max="11266" width="22.33203125" style="188" customWidth="1"/>
    <col min="11267" max="11267" width="13" style="188" customWidth="1"/>
    <col min="11268" max="11268" width="11" style="188" customWidth="1"/>
    <col min="11269" max="11269" width="15.5" style="188" customWidth="1"/>
    <col min="11270" max="11270" width="11.1640625" style="188" customWidth="1"/>
    <col min="11271" max="11271" width="13.33203125" style="188" customWidth="1"/>
    <col min="11272" max="11273" width="14" style="188" customWidth="1"/>
    <col min="11274" max="11274" width="13.33203125" style="188" customWidth="1"/>
    <col min="11275" max="11275" width="12.33203125" style="188" customWidth="1"/>
    <col min="11276" max="11276" width="14.33203125" style="188" customWidth="1"/>
    <col min="11277" max="11277" width="15.1640625" style="188" customWidth="1"/>
    <col min="11278" max="11520" width="9.33203125" style="188"/>
    <col min="11521" max="11521" width="5.83203125" style="188" customWidth="1"/>
    <col min="11522" max="11522" width="22.33203125" style="188" customWidth="1"/>
    <col min="11523" max="11523" width="13" style="188" customWidth="1"/>
    <col min="11524" max="11524" width="11" style="188" customWidth="1"/>
    <col min="11525" max="11525" width="15.5" style="188" customWidth="1"/>
    <col min="11526" max="11526" width="11.1640625" style="188" customWidth="1"/>
    <col min="11527" max="11527" width="13.33203125" style="188" customWidth="1"/>
    <col min="11528" max="11529" width="14" style="188" customWidth="1"/>
    <col min="11530" max="11530" width="13.33203125" style="188" customWidth="1"/>
    <col min="11531" max="11531" width="12.33203125" style="188" customWidth="1"/>
    <col min="11532" max="11532" width="14.33203125" style="188" customWidth="1"/>
    <col min="11533" max="11533" width="15.1640625" style="188" customWidth="1"/>
    <col min="11534" max="11776" width="9.33203125" style="188"/>
    <col min="11777" max="11777" width="5.83203125" style="188" customWidth="1"/>
    <col min="11778" max="11778" width="22.33203125" style="188" customWidth="1"/>
    <col min="11779" max="11779" width="13" style="188" customWidth="1"/>
    <col min="11780" max="11780" width="11" style="188" customWidth="1"/>
    <col min="11781" max="11781" width="15.5" style="188" customWidth="1"/>
    <col min="11782" max="11782" width="11.1640625" style="188" customWidth="1"/>
    <col min="11783" max="11783" width="13.33203125" style="188" customWidth="1"/>
    <col min="11784" max="11785" width="14" style="188" customWidth="1"/>
    <col min="11786" max="11786" width="13.33203125" style="188" customWidth="1"/>
    <col min="11787" max="11787" width="12.33203125" style="188" customWidth="1"/>
    <col min="11788" max="11788" width="14.33203125" style="188" customWidth="1"/>
    <col min="11789" max="11789" width="15.1640625" style="188" customWidth="1"/>
    <col min="11790" max="12032" width="9.33203125" style="188"/>
    <col min="12033" max="12033" width="5.83203125" style="188" customWidth="1"/>
    <col min="12034" max="12034" width="22.33203125" style="188" customWidth="1"/>
    <col min="12035" max="12035" width="13" style="188" customWidth="1"/>
    <col min="12036" max="12036" width="11" style="188" customWidth="1"/>
    <col min="12037" max="12037" width="15.5" style="188" customWidth="1"/>
    <col min="12038" max="12038" width="11.1640625" style="188" customWidth="1"/>
    <col min="12039" max="12039" width="13.33203125" style="188" customWidth="1"/>
    <col min="12040" max="12041" width="14" style="188" customWidth="1"/>
    <col min="12042" max="12042" width="13.33203125" style="188" customWidth="1"/>
    <col min="12043" max="12043" width="12.33203125" style="188" customWidth="1"/>
    <col min="12044" max="12044" width="14.33203125" style="188" customWidth="1"/>
    <col min="12045" max="12045" width="15.1640625" style="188" customWidth="1"/>
    <col min="12046" max="12288" width="9.33203125" style="188"/>
    <col min="12289" max="12289" width="5.83203125" style="188" customWidth="1"/>
    <col min="12290" max="12290" width="22.33203125" style="188" customWidth="1"/>
    <col min="12291" max="12291" width="13" style="188" customWidth="1"/>
    <col min="12292" max="12292" width="11" style="188" customWidth="1"/>
    <col min="12293" max="12293" width="15.5" style="188" customWidth="1"/>
    <col min="12294" max="12294" width="11.1640625" style="188" customWidth="1"/>
    <col min="12295" max="12295" width="13.33203125" style="188" customWidth="1"/>
    <col min="12296" max="12297" width="14" style="188" customWidth="1"/>
    <col min="12298" max="12298" width="13.33203125" style="188" customWidth="1"/>
    <col min="12299" max="12299" width="12.33203125" style="188" customWidth="1"/>
    <col min="12300" max="12300" width="14.33203125" style="188" customWidth="1"/>
    <col min="12301" max="12301" width="15.1640625" style="188" customWidth="1"/>
    <col min="12302" max="12544" width="9.33203125" style="188"/>
    <col min="12545" max="12545" width="5.83203125" style="188" customWidth="1"/>
    <col min="12546" max="12546" width="22.33203125" style="188" customWidth="1"/>
    <col min="12547" max="12547" width="13" style="188" customWidth="1"/>
    <col min="12548" max="12548" width="11" style="188" customWidth="1"/>
    <col min="12549" max="12549" width="15.5" style="188" customWidth="1"/>
    <col min="12550" max="12550" width="11.1640625" style="188" customWidth="1"/>
    <col min="12551" max="12551" width="13.33203125" style="188" customWidth="1"/>
    <col min="12552" max="12553" width="14" style="188" customWidth="1"/>
    <col min="12554" max="12554" width="13.33203125" style="188" customWidth="1"/>
    <col min="12555" max="12555" width="12.33203125" style="188" customWidth="1"/>
    <col min="12556" max="12556" width="14.33203125" style="188" customWidth="1"/>
    <col min="12557" max="12557" width="15.1640625" style="188" customWidth="1"/>
    <col min="12558" max="12800" width="9.33203125" style="188"/>
    <col min="12801" max="12801" width="5.83203125" style="188" customWidth="1"/>
    <col min="12802" max="12802" width="22.33203125" style="188" customWidth="1"/>
    <col min="12803" max="12803" width="13" style="188" customWidth="1"/>
    <col min="12804" max="12804" width="11" style="188" customWidth="1"/>
    <col min="12805" max="12805" width="15.5" style="188" customWidth="1"/>
    <col min="12806" max="12806" width="11.1640625" style="188" customWidth="1"/>
    <col min="12807" max="12807" width="13.33203125" style="188" customWidth="1"/>
    <col min="12808" max="12809" width="14" style="188" customWidth="1"/>
    <col min="12810" max="12810" width="13.33203125" style="188" customWidth="1"/>
    <col min="12811" max="12811" width="12.33203125" style="188" customWidth="1"/>
    <col min="12812" max="12812" width="14.33203125" style="188" customWidth="1"/>
    <col min="12813" max="12813" width="15.1640625" style="188" customWidth="1"/>
    <col min="12814" max="13056" width="9.33203125" style="188"/>
    <col min="13057" max="13057" width="5.83203125" style="188" customWidth="1"/>
    <col min="13058" max="13058" width="22.33203125" style="188" customWidth="1"/>
    <col min="13059" max="13059" width="13" style="188" customWidth="1"/>
    <col min="13060" max="13060" width="11" style="188" customWidth="1"/>
    <col min="13061" max="13061" width="15.5" style="188" customWidth="1"/>
    <col min="13062" max="13062" width="11.1640625" style="188" customWidth="1"/>
    <col min="13063" max="13063" width="13.33203125" style="188" customWidth="1"/>
    <col min="13064" max="13065" width="14" style="188" customWidth="1"/>
    <col min="13066" max="13066" width="13.33203125" style="188" customWidth="1"/>
    <col min="13067" max="13067" width="12.33203125" style="188" customWidth="1"/>
    <col min="13068" max="13068" width="14.33203125" style="188" customWidth="1"/>
    <col min="13069" max="13069" width="15.1640625" style="188" customWidth="1"/>
    <col min="13070" max="13312" width="9.33203125" style="188"/>
    <col min="13313" max="13313" width="5.83203125" style="188" customWidth="1"/>
    <col min="13314" max="13314" width="22.33203125" style="188" customWidth="1"/>
    <col min="13315" max="13315" width="13" style="188" customWidth="1"/>
    <col min="13316" max="13316" width="11" style="188" customWidth="1"/>
    <col min="13317" max="13317" width="15.5" style="188" customWidth="1"/>
    <col min="13318" max="13318" width="11.1640625" style="188" customWidth="1"/>
    <col min="13319" max="13319" width="13.33203125" style="188" customWidth="1"/>
    <col min="13320" max="13321" width="14" style="188" customWidth="1"/>
    <col min="13322" max="13322" width="13.33203125" style="188" customWidth="1"/>
    <col min="13323" max="13323" width="12.33203125" style="188" customWidth="1"/>
    <col min="13324" max="13324" width="14.33203125" style="188" customWidth="1"/>
    <col min="13325" max="13325" width="15.1640625" style="188" customWidth="1"/>
    <col min="13326" max="13568" width="9.33203125" style="188"/>
    <col min="13569" max="13569" width="5.83203125" style="188" customWidth="1"/>
    <col min="13570" max="13570" width="22.33203125" style="188" customWidth="1"/>
    <col min="13571" max="13571" width="13" style="188" customWidth="1"/>
    <col min="13572" max="13572" width="11" style="188" customWidth="1"/>
    <col min="13573" max="13573" width="15.5" style="188" customWidth="1"/>
    <col min="13574" max="13574" width="11.1640625" style="188" customWidth="1"/>
    <col min="13575" max="13575" width="13.33203125" style="188" customWidth="1"/>
    <col min="13576" max="13577" width="14" style="188" customWidth="1"/>
    <col min="13578" max="13578" width="13.33203125" style="188" customWidth="1"/>
    <col min="13579" max="13579" width="12.33203125" style="188" customWidth="1"/>
    <col min="13580" max="13580" width="14.33203125" style="188" customWidth="1"/>
    <col min="13581" max="13581" width="15.1640625" style="188" customWidth="1"/>
    <col min="13582" max="13824" width="9.33203125" style="188"/>
    <col min="13825" max="13825" width="5.83203125" style="188" customWidth="1"/>
    <col min="13826" max="13826" width="22.33203125" style="188" customWidth="1"/>
    <col min="13827" max="13827" width="13" style="188" customWidth="1"/>
    <col min="13828" max="13828" width="11" style="188" customWidth="1"/>
    <col min="13829" max="13829" width="15.5" style="188" customWidth="1"/>
    <col min="13830" max="13830" width="11.1640625" style="188" customWidth="1"/>
    <col min="13831" max="13831" width="13.33203125" style="188" customWidth="1"/>
    <col min="13832" max="13833" width="14" style="188" customWidth="1"/>
    <col min="13834" max="13834" width="13.33203125" style="188" customWidth="1"/>
    <col min="13835" max="13835" width="12.33203125" style="188" customWidth="1"/>
    <col min="13836" max="13836" width="14.33203125" style="188" customWidth="1"/>
    <col min="13837" max="13837" width="15.1640625" style="188" customWidth="1"/>
    <col min="13838" max="14080" width="9.33203125" style="188"/>
    <col min="14081" max="14081" width="5.83203125" style="188" customWidth="1"/>
    <col min="14082" max="14082" width="22.33203125" style="188" customWidth="1"/>
    <col min="14083" max="14083" width="13" style="188" customWidth="1"/>
    <col min="14084" max="14084" width="11" style="188" customWidth="1"/>
    <col min="14085" max="14085" width="15.5" style="188" customWidth="1"/>
    <col min="14086" max="14086" width="11.1640625" style="188" customWidth="1"/>
    <col min="14087" max="14087" width="13.33203125" style="188" customWidth="1"/>
    <col min="14088" max="14089" width="14" style="188" customWidth="1"/>
    <col min="14090" max="14090" width="13.33203125" style="188" customWidth="1"/>
    <col min="14091" max="14091" width="12.33203125" style="188" customWidth="1"/>
    <col min="14092" max="14092" width="14.33203125" style="188" customWidth="1"/>
    <col min="14093" max="14093" width="15.1640625" style="188" customWidth="1"/>
    <col min="14094" max="14336" width="9.33203125" style="188"/>
    <col min="14337" max="14337" width="5.83203125" style="188" customWidth="1"/>
    <col min="14338" max="14338" width="22.33203125" style="188" customWidth="1"/>
    <col min="14339" max="14339" width="13" style="188" customWidth="1"/>
    <col min="14340" max="14340" width="11" style="188" customWidth="1"/>
    <col min="14341" max="14341" width="15.5" style="188" customWidth="1"/>
    <col min="14342" max="14342" width="11.1640625" style="188" customWidth="1"/>
    <col min="14343" max="14343" width="13.33203125" style="188" customWidth="1"/>
    <col min="14344" max="14345" width="14" style="188" customWidth="1"/>
    <col min="14346" max="14346" width="13.33203125" style="188" customWidth="1"/>
    <col min="14347" max="14347" width="12.33203125" style="188" customWidth="1"/>
    <col min="14348" max="14348" width="14.33203125" style="188" customWidth="1"/>
    <col min="14349" max="14349" width="15.1640625" style="188" customWidth="1"/>
    <col min="14350" max="14592" width="9.33203125" style="188"/>
    <col min="14593" max="14593" width="5.83203125" style="188" customWidth="1"/>
    <col min="14594" max="14594" width="22.33203125" style="188" customWidth="1"/>
    <col min="14595" max="14595" width="13" style="188" customWidth="1"/>
    <col min="14596" max="14596" width="11" style="188" customWidth="1"/>
    <col min="14597" max="14597" width="15.5" style="188" customWidth="1"/>
    <col min="14598" max="14598" width="11.1640625" style="188" customWidth="1"/>
    <col min="14599" max="14599" width="13.33203125" style="188" customWidth="1"/>
    <col min="14600" max="14601" width="14" style="188" customWidth="1"/>
    <col min="14602" max="14602" width="13.33203125" style="188" customWidth="1"/>
    <col min="14603" max="14603" width="12.33203125" style="188" customWidth="1"/>
    <col min="14604" max="14604" width="14.33203125" style="188" customWidth="1"/>
    <col min="14605" max="14605" width="15.1640625" style="188" customWidth="1"/>
    <col min="14606" max="14848" width="9.33203125" style="188"/>
    <col min="14849" max="14849" width="5.83203125" style="188" customWidth="1"/>
    <col min="14850" max="14850" width="22.33203125" style="188" customWidth="1"/>
    <col min="14851" max="14851" width="13" style="188" customWidth="1"/>
    <col min="14852" max="14852" width="11" style="188" customWidth="1"/>
    <col min="14853" max="14853" width="15.5" style="188" customWidth="1"/>
    <col min="14854" max="14854" width="11.1640625" style="188" customWidth="1"/>
    <col min="14855" max="14855" width="13.33203125" style="188" customWidth="1"/>
    <col min="14856" max="14857" width="14" style="188" customWidth="1"/>
    <col min="14858" max="14858" width="13.33203125" style="188" customWidth="1"/>
    <col min="14859" max="14859" width="12.33203125" style="188" customWidth="1"/>
    <col min="14860" max="14860" width="14.33203125" style="188" customWidth="1"/>
    <col min="14861" max="14861" width="15.1640625" style="188" customWidth="1"/>
    <col min="14862" max="15104" width="9.33203125" style="188"/>
    <col min="15105" max="15105" width="5.83203125" style="188" customWidth="1"/>
    <col min="15106" max="15106" width="22.33203125" style="188" customWidth="1"/>
    <col min="15107" max="15107" width="13" style="188" customWidth="1"/>
    <col min="15108" max="15108" width="11" style="188" customWidth="1"/>
    <col min="15109" max="15109" width="15.5" style="188" customWidth="1"/>
    <col min="15110" max="15110" width="11.1640625" style="188" customWidth="1"/>
    <col min="15111" max="15111" width="13.33203125" style="188" customWidth="1"/>
    <col min="15112" max="15113" width="14" style="188" customWidth="1"/>
    <col min="15114" max="15114" width="13.33203125" style="188" customWidth="1"/>
    <col min="15115" max="15115" width="12.33203125" style="188" customWidth="1"/>
    <col min="15116" max="15116" width="14.33203125" style="188" customWidth="1"/>
    <col min="15117" max="15117" width="15.1640625" style="188" customWidth="1"/>
    <col min="15118" max="15360" width="9.33203125" style="188"/>
    <col min="15361" max="15361" width="5.83203125" style="188" customWidth="1"/>
    <col min="15362" max="15362" width="22.33203125" style="188" customWidth="1"/>
    <col min="15363" max="15363" width="13" style="188" customWidth="1"/>
    <col min="15364" max="15364" width="11" style="188" customWidth="1"/>
    <col min="15365" max="15365" width="15.5" style="188" customWidth="1"/>
    <col min="15366" max="15366" width="11.1640625" style="188" customWidth="1"/>
    <col min="15367" max="15367" width="13.33203125" style="188" customWidth="1"/>
    <col min="15368" max="15369" width="14" style="188" customWidth="1"/>
    <col min="15370" max="15370" width="13.33203125" style="188" customWidth="1"/>
    <col min="15371" max="15371" width="12.33203125" style="188" customWidth="1"/>
    <col min="15372" max="15372" width="14.33203125" style="188" customWidth="1"/>
    <col min="15373" max="15373" width="15.1640625" style="188" customWidth="1"/>
    <col min="15374" max="15616" width="9.33203125" style="188"/>
    <col min="15617" max="15617" width="5.83203125" style="188" customWidth="1"/>
    <col min="15618" max="15618" width="22.33203125" style="188" customWidth="1"/>
    <col min="15619" max="15619" width="13" style="188" customWidth="1"/>
    <col min="15620" max="15620" width="11" style="188" customWidth="1"/>
    <col min="15621" max="15621" width="15.5" style="188" customWidth="1"/>
    <col min="15622" max="15622" width="11.1640625" style="188" customWidth="1"/>
    <col min="15623" max="15623" width="13.33203125" style="188" customWidth="1"/>
    <col min="15624" max="15625" width="14" style="188" customWidth="1"/>
    <col min="15626" max="15626" width="13.33203125" style="188" customWidth="1"/>
    <col min="15627" max="15627" width="12.33203125" style="188" customWidth="1"/>
    <col min="15628" max="15628" width="14.33203125" style="188" customWidth="1"/>
    <col min="15629" max="15629" width="15.1640625" style="188" customWidth="1"/>
    <col min="15630" max="15872" width="9.33203125" style="188"/>
    <col min="15873" max="15873" width="5.83203125" style="188" customWidth="1"/>
    <col min="15874" max="15874" width="22.33203125" style="188" customWidth="1"/>
    <col min="15875" max="15875" width="13" style="188" customWidth="1"/>
    <col min="15876" max="15876" width="11" style="188" customWidth="1"/>
    <col min="15877" max="15877" width="15.5" style="188" customWidth="1"/>
    <col min="15878" max="15878" width="11.1640625" style="188" customWidth="1"/>
    <col min="15879" max="15879" width="13.33203125" style="188" customWidth="1"/>
    <col min="15880" max="15881" width="14" style="188" customWidth="1"/>
    <col min="15882" max="15882" width="13.33203125" style="188" customWidth="1"/>
    <col min="15883" max="15883" width="12.33203125" style="188" customWidth="1"/>
    <col min="15884" max="15884" width="14.33203125" style="188" customWidth="1"/>
    <col min="15885" max="15885" width="15.1640625" style="188" customWidth="1"/>
    <col min="15886" max="16128" width="9.33203125" style="188"/>
    <col min="16129" max="16129" width="5.83203125" style="188" customWidth="1"/>
    <col min="16130" max="16130" width="22.33203125" style="188" customWidth="1"/>
    <col min="16131" max="16131" width="13" style="188" customWidth="1"/>
    <col min="16132" max="16132" width="11" style="188" customWidth="1"/>
    <col min="16133" max="16133" width="15.5" style="188" customWidth="1"/>
    <col min="16134" max="16134" width="11.1640625" style="188" customWidth="1"/>
    <col min="16135" max="16135" width="13.33203125" style="188" customWidth="1"/>
    <col min="16136" max="16137" width="14" style="188" customWidth="1"/>
    <col min="16138" max="16138" width="13.33203125" style="188" customWidth="1"/>
    <col min="16139" max="16139" width="12.33203125" style="188" customWidth="1"/>
    <col min="16140" max="16140" width="14.33203125" style="188" customWidth="1"/>
    <col min="16141" max="16141" width="15.1640625" style="188" customWidth="1"/>
    <col min="16142" max="16384" width="9.33203125" style="188"/>
  </cols>
  <sheetData>
    <row r="1" spans="1:13" ht="33" customHeight="1">
      <c r="A1" s="1611" t="s">
        <v>694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</row>
    <row r="2" spans="1:13" ht="15">
      <c r="A2" s="189"/>
      <c r="B2" s="190"/>
      <c r="C2" s="190"/>
      <c r="D2" s="191"/>
      <c r="E2" s="192"/>
      <c r="F2" s="192"/>
      <c r="G2" s="193"/>
      <c r="H2" s="193"/>
      <c r="I2" s="192"/>
    </row>
    <row r="3" spans="1:13" ht="15">
      <c r="A3" s="189"/>
      <c r="B3" s="194"/>
      <c r="C3" s="194"/>
      <c r="D3" s="195"/>
      <c r="E3" s="191"/>
      <c r="F3" s="191"/>
      <c r="G3" s="191"/>
      <c r="H3" s="191"/>
      <c r="I3" s="191"/>
      <c r="K3" s="1614" t="s">
        <v>718</v>
      </c>
      <c r="L3" s="1614"/>
      <c r="M3" s="1614"/>
    </row>
    <row r="4" spans="1:13" s="202" customFormat="1" ht="75.75" customHeight="1">
      <c r="A4" s="196" t="s">
        <v>403</v>
      </c>
      <c r="B4" s="197" t="s">
        <v>442</v>
      </c>
      <c r="C4" s="197" t="s">
        <v>443</v>
      </c>
      <c r="D4" s="197" t="s">
        <v>449</v>
      </c>
      <c r="E4" s="197" t="s">
        <v>206</v>
      </c>
      <c r="F4" s="197" t="s">
        <v>450</v>
      </c>
      <c r="G4" s="198" t="s">
        <v>210</v>
      </c>
      <c r="H4" s="198" t="s">
        <v>451</v>
      </c>
      <c r="I4" s="198" t="s">
        <v>231</v>
      </c>
      <c r="J4" s="200" t="s">
        <v>233</v>
      </c>
      <c r="K4" s="199" t="s">
        <v>235</v>
      </c>
      <c r="L4" s="200" t="s">
        <v>452</v>
      </c>
      <c r="M4" s="201" t="s">
        <v>453</v>
      </c>
    </row>
    <row r="5" spans="1:13" ht="25.15" customHeight="1">
      <c r="A5" s="1121" t="s">
        <v>10</v>
      </c>
      <c r="B5" s="1172" t="s">
        <v>696</v>
      </c>
      <c r="C5" s="1122" t="s">
        <v>697</v>
      </c>
      <c r="D5" s="1173">
        <v>5443922</v>
      </c>
      <c r="E5" s="1174">
        <v>1239430</v>
      </c>
      <c r="F5" s="1174">
        <v>1190000</v>
      </c>
      <c r="G5" s="1175">
        <v>0</v>
      </c>
      <c r="H5" s="1175">
        <v>3000000</v>
      </c>
      <c r="I5" s="1174">
        <v>0</v>
      </c>
      <c r="J5" s="1176"/>
      <c r="K5" s="1176"/>
      <c r="L5" s="1176"/>
      <c r="M5" s="1177">
        <f>SUM(D5:L5)</f>
        <v>10873352</v>
      </c>
    </row>
    <row r="6" spans="1:13" ht="25.15" customHeight="1">
      <c r="A6" s="203"/>
      <c r="B6" s="204" t="s">
        <v>748</v>
      </c>
      <c r="C6" s="205"/>
      <c r="D6" s="218">
        <v>5443922</v>
      </c>
      <c r="E6" s="219">
        <v>1248430</v>
      </c>
      <c r="F6" s="219">
        <v>1340000</v>
      </c>
      <c r="G6" s="220"/>
      <c r="H6" s="220"/>
      <c r="I6" s="219"/>
      <c r="J6" s="221"/>
      <c r="K6" s="221"/>
      <c r="L6" s="221"/>
      <c r="M6" s="797">
        <f>SUM(D6:L6)</f>
        <v>8032352</v>
      </c>
    </row>
    <row r="7" spans="1:13" ht="25.15" customHeight="1">
      <c r="A7" s="203"/>
      <c r="B7" s="798" t="s">
        <v>766</v>
      </c>
      <c r="C7" s="624"/>
      <c r="D7" s="625">
        <v>5350041</v>
      </c>
      <c r="E7" s="625">
        <v>1215536</v>
      </c>
      <c r="F7" s="625">
        <v>1187530</v>
      </c>
      <c r="G7" s="625">
        <f t="shared" ref="G7:L7" si="0">G5+G6</f>
        <v>0</v>
      </c>
      <c r="H7" s="625"/>
      <c r="I7" s="625">
        <f t="shared" si="0"/>
        <v>0</v>
      </c>
      <c r="J7" s="625">
        <f t="shared" si="0"/>
        <v>0</v>
      </c>
      <c r="K7" s="625">
        <f t="shared" si="0"/>
        <v>0</v>
      </c>
      <c r="L7" s="625">
        <f t="shared" si="0"/>
        <v>0</v>
      </c>
      <c r="M7" s="799">
        <f>SUM(D7:L7)</f>
        <v>7753107</v>
      </c>
    </row>
    <row r="8" spans="1:13" ht="25.15" customHeight="1">
      <c r="A8" s="203"/>
      <c r="B8" s="798" t="s">
        <v>767</v>
      </c>
      <c r="C8" s="624"/>
      <c r="D8" s="1502">
        <f>D7/D6</f>
        <v>0.98275489619432466</v>
      </c>
      <c r="E8" s="1502">
        <f>E7/E6</f>
        <v>0.97365170654341848</v>
      </c>
      <c r="F8" s="1502">
        <f>F7/F6</f>
        <v>0.88621641791044781</v>
      </c>
      <c r="G8" s="625"/>
      <c r="H8" s="625"/>
      <c r="I8" s="625"/>
      <c r="J8" s="625"/>
      <c r="K8" s="625"/>
      <c r="L8" s="625"/>
      <c r="M8" s="1503">
        <f>M7/M6</f>
        <v>0.96523496480233939</v>
      </c>
    </row>
    <row r="9" spans="1:13" ht="25.15" customHeight="1">
      <c r="A9" s="623" t="s">
        <v>13</v>
      </c>
      <c r="B9" s="798" t="s">
        <v>698</v>
      </c>
      <c r="C9" s="624" t="s">
        <v>679</v>
      </c>
      <c r="D9" s="625"/>
      <c r="E9" s="626"/>
      <c r="F9" s="626"/>
      <c r="G9" s="627"/>
      <c r="H9" s="627"/>
      <c r="I9" s="626"/>
      <c r="J9" s="628"/>
      <c r="K9" s="628"/>
      <c r="L9" s="1137">
        <v>20148335</v>
      </c>
      <c r="M9" s="1138">
        <f t="shared" ref="M9:M49" si="1">SUM(D9:L9)</f>
        <v>20148335</v>
      </c>
    </row>
    <row r="10" spans="1:13" ht="25.15" customHeight="1">
      <c r="A10" s="203"/>
      <c r="B10" s="204" t="s">
        <v>748</v>
      </c>
      <c r="C10" s="205"/>
      <c r="D10" s="625"/>
      <c r="E10" s="219"/>
      <c r="F10" s="219"/>
      <c r="G10" s="220"/>
      <c r="H10" s="220"/>
      <c r="I10" s="219"/>
      <c r="J10" s="221"/>
      <c r="K10" s="221"/>
      <c r="L10" s="800">
        <v>20797230</v>
      </c>
      <c r="M10" s="797">
        <f>L10</f>
        <v>20797230</v>
      </c>
    </row>
    <row r="11" spans="1:13" ht="25.15" customHeight="1">
      <c r="A11" s="203"/>
      <c r="B11" s="798" t="s">
        <v>766</v>
      </c>
      <c r="C11" s="624"/>
      <c r="D11" s="625">
        <f>D9+D10</f>
        <v>0</v>
      </c>
      <c r="E11" s="625">
        <f t="shared" ref="E11:K11" si="2">E9+E10</f>
        <v>0</v>
      </c>
      <c r="F11" s="625">
        <f t="shared" si="2"/>
        <v>0</v>
      </c>
      <c r="G11" s="625">
        <f t="shared" si="2"/>
        <v>0</v>
      </c>
      <c r="H11" s="625">
        <f t="shared" si="2"/>
        <v>0</v>
      </c>
      <c r="I11" s="625">
        <f t="shared" si="2"/>
        <v>0</v>
      </c>
      <c r="J11" s="625">
        <f t="shared" si="2"/>
        <v>0</v>
      </c>
      <c r="K11" s="625">
        <f t="shared" si="2"/>
        <v>0</v>
      </c>
      <c r="L11" s="625">
        <v>19570027</v>
      </c>
      <c r="M11" s="799">
        <f>SUM(L11)</f>
        <v>19570027</v>
      </c>
    </row>
    <row r="12" spans="1:13" ht="25.15" customHeight="1">
      <c r="A12" s="203"/>
      <c r="B12" s="798" t="s">
        <v>767</v>
      </c>
      <c r="C12" s="624"/>
      <c r="D12" s="625"/>
      <c r="E12" s="625"/>
      <c r="F12" s="625"/>
      <c r="G12" s="625"/>
      <c r="H12" s="625"/>
      <c r="I12" s="625"/>
      <c r="J12" s="625"/>
      <c r="K12" s="625"/>
      <c r="L12" s="1502">
        <f>L11/L10</f>
        <v>0.94099199749197371</v>
      </c>
      <c r="M12" s="1502">
        <f>M11/M10</f>
        <v>0.94099199749197371</v>
      </c>
    </row>
    <row r="13" spans="1:13" ht="25.15" customHeight="1">
      <c r="A13" s="623" t="s">
        <v>16</v>
      </c>
      <c r="B13" s="798" t="s">
        <v>680</v>
      </c>
      <c r="C13" s="624" t="s">
        <v>681</v>
      </c>
      <c r="D13" s="625">
        <v>2721221</v>
      </c>
      <c r="E13" s="626">
        <v>356819</v>
      </c>
      <c r="F13" s="626"/>
      <c r="G13" s="627"/>
      <c r="H13" s="627"/>
      <c r="I13" s="626"/>
      <c r="J13" s="628"/>
      <c r="K13" s="628"/>
      <c r="L13" s="628"/>
      <c r="M13" s="1138">
        <f t="shared" si="1"/>
        <v>3078040</v>
      </c>
    </row>
    <row r="14" spans="1:13" ht="25.15" customHeight="1">
      <c r="A14" s="203"/>
      <c r="B14" s="204" t="s">
        <v>748</v>
      </c>
      <c r="C14" s="205"/>
      <c r="D14" s="218">
        <v>10696473</v>
      </c>
      <c r="E14" s="219">
        <v>1254251</v>
      </c>
      <c r="F14" s="219">
        <v>1632444</v>
      </c>
      <c r="G14" s="220"/>
      <c r="H14" s="220"/>
      <c r="I14" s="219">
        <v>2844000</v>
      </c>
      <c r="J14" s="221">
        <v>1000000</v>
      </c>
      <c r="K14" s="221"/>
      <c r="L14" s="221"/>
      <c r="M14" s="797">
        <f>SUM(D14:L14)</f>
        <v>17427168</v>
      </c>
    </row>
    <row r="15" spans="1:13" ht="25.15" customHeight="1">
      <c r="A15" s="203"/>
      <c r="B15" s="798" t="s">
        <v>766</v>
      </c>
      <c r="C15" s="624"/>
      <c r="D15" s="625">
        <v>8165424</v>
      </c>
      <c r="E15" s="625">
        <v>913327</v>
      </c>
      <c r="F15" s="625">
        <v>753575</v>
      </c>
      <c r="G15" s="625">
        <f t="shared" ref="G15:L15" si="3">G13+G14</f>
        <v>0</v>
      </c>
      <c r="H15" s="625">
        <f t="shared" si="3"/>
        <v>0</v>
      </c>
      <c r="I15" s="625">
        <v>2774119</v>
      </c>
      <c r="J15" s="625">
        <v>904875</v>
      </c>
      <c r="K15" s="625">
        <f t="shared" si="3"/>
        <v>0</v>
      </c>
      <c r="L15" s="625">
        <f t="shared" si="3"/>
        <v>0</v>
      </c>
      <c r="M15" s="799">
        <f>SUM(D15:L15)</f>
        <v>13511320</v>
      </c>
    </row>
    <row r="16" spans="1:13" ht="25.15" customHeight="1">
      <c r="A16" s="203"/>
      <c r="B16" s="798" t="s">
        <v>767</v>
      </c>
      <c r="C16" s="624"/>
      <c r="D16" s="1502">
        <f>D15/D14</f>
        <v>0.76337536681483698</v>
      </c>
      <c r="E16" s="1502">
        <f>E15/E14</f>
        <v>0.72818518781328456</v>
      </c>
      <c r="F16" s="1502">
        <f t="shared" ref="F16:M16" si="4">F15/F14</f>
        <v>0.46162379842738865</v>
      </c>
      <c r="G16" s="1502"/>
      <c r="H16" s="1502"/>
      <c r="I16" s="1502">
        <f t="shared" si="4"/>
        <v>0.97542862165963429</v>
      </c>
      <c r="J16" s="1502">
        <f t="shared" si="4"/>
        <v>0.90487499999999998</v>
      </c>
      <c r="K16" s="1502"/>
      <c r="L16" s="1502"/>
      <c r="M16" s="1502">
        <f t="shared" si="4"/>
        <v>0.77530210301524605</v>
      </c>
    </row>
    <row r="17" spans="1:13" ht="25.15" customHeight="1">
      <c r="A17" s="623" t="s">
        <v>19</v>
      </c>
      <c r="B17" s="785" t="s">
        <v>743</v>
      </c>
      <c r="C17" s="624" t="s">
        <v>744</v>
      </c>
      <c r="D17" s="625"/>
      <c r="E17" s="626"/>
      <c r="F17" s="626">
        <v>10541000</v>
      </c>
      <c r="G17" s="627"/>
      <c r="H17" s="627"/>
      <c r="I17" s="626"/>
      <c r="J17" s="628"/>
      <c r="K17" s="628"/>
      <c r="L17" s="628"/>
      <c r="M17" s="1138">
        <f t="shared" si="1"/>
        <v>10541000</v>
      </c>
    </row>
    <row r="18" spans="1:13" ht="25.15" customHeight="1">
      <c r="A18" s="203"/>
      <c r="B18" s="204" t="s">
        <v>748</v>
      </c>
      <c r="C18" s="205"/>
      <c r="D18" s="218"/>
      <c r="E18" s="219"/>
      <c r="F18" s="219">
        <v>8510010</v>
      </c>
      <c r="G18" s="220"/>
      <c r="H18" s="220"/>
      <c r="I18" s="219"/>
      <c r="J18" s="221"/>
      <c r="K18" s="221"/>
      <c r="L18" s="221"/>
      <c r="M18" s="797">
        <f t="shared" si="1"/>
        <v>8510010</v>
      </c>
    </row>
    <row r="19" spans="1:13" ht="25.15" customHeight="1">
      <c r="A19" s="203"/>
      <c r="B19" s="798" t="s">
        <v>766</v>
      </c>
      <c r="C19" s="624"/>
      <c r="D19" s="625">
        <f>D17+D18</f>
        <v>0</v>
      </c>
      <c r="E19" s="625">
        <f t="shared" ref="E19:L19" si="5">E17+E18</f>
        <v>0</v>
      </c>
      <c r="F19" s="625">
        <v>6056944</v>
      </c>
      <c r="G19" s="625">
        <f t="shared" si="5"/>
        <v>0</v>
      </c>
      <c r="H19" s="625">
        <f t="shared" si="5"/>
        <v>0</v>
      </c>
      <c r="I19" s="625">
        <f t="shared" si="5"/>
        <v>0</v>
      </c>
      <c r="J19" s="625">
        <f t="shared" si="5"/>
        <v>0</v>
      </c>
      <c r="K19" s="625">
        <f t="shared" si="5"/>
        <v>0</v>
      </c>
      <c r="L19" s="625">
        <f t="shared" si="5"/>
        <v>0</v>
      </c>
      <c r="M19" s="799">
        <f>SUM(D19:L19)</f>
        <v>6056944</v>
      </c>
    </row>
    <row r="20" spans="1:13" ht="25.15" customHeight="1">
      <c r="A20" s="203"/>
      <c r="B20" s="798" t="s">
        <v>767</v>
      </c>
      <c r="C20" s="624"/>
      <c r="D20" s="625"/>
      <c r="E20" s="625"/>
      <c r="F20" s="1502">
        <f>F19/F18</f>
        <v>0.71174346446126391</v>
      </c>
      <c r="G20" s="1502"/>
      <c r="H20" s="1502"/>
      <c r="I20" s="1502"/>
      <c r="J20" s="1502"/>
      <c r="K20" s="1502"/>
      <c r="L20" s="1502"/>
      <c r="M20" s="1502">
        <f t="shared" ref="M20" si="6">M19/M18</f>
        <v>0.71174346446126391</v>
      </c>
    </row>
    <row r="21" spans="1:13" ht="25.15" customHeight="1">
      <c r="A21" s="623" t="s">
        <v>22</v>
      </c>
      <c r="B21" s="785" t="s">
        <v>747</v>
      </c>
      <c r="C21" s="624" t="s">
        <v>699</v>
      </c>
      <c r="D21" s="625"/>
      <c r="E21" s="626"/>
      <c r="F21" s="626">
        <v>616000</v>
      </c>
      <c r="G21" s="627"/>
      <c r="H21" s="627"/>
      <c r="I21" s="626"/>
      <c r="J21" s="628"/>
      <c r="K21" s="628"/>
      <c r="L21" s="628"/>
      <c r="M21" s="1138">
        <f t="shared" si="1"/>
        <v>616000</v>
      </c>
    </row>
    <row r="22" spans="1:13" ht="25.15" customHeight="1">
      <c r="A22" s="203"/>
      <c r="B22" s="204" t="s">
        <v>748</v>
      </c>
      <c r="C22" s="205"/>
      <c r="D22" s="218"/>
      <c r="E22" s="219"/>
      <c r="F22" s="219">
        <v>694000</v>
      </c>
      <c r="G22" s="220"/>
      <c r="H22" s="220"/>
      <c r="I22" s="219"/>
      <c r="J22" s="221"/>
      <c r="K22" s="221"/>
      <c r="L22" s="221"/>
      <c r="M22" s="797">
        <f>SUM(D22:L22)</f>
        <v>694000</v>
      </c>
    </row>
    <row r="23" spans="1:13" ht="25.15" customHeight="1">
      <c r="A23" s="203"/>
      <c r="B23" s="798" t="s">
        <v>766</v>
      </c>
      <c r="C23" s="624"/>
      <c r="D23" s="625">
        <f>D21+D22</f>
        <v>0</v>
      </c>
      <c r="E23" s="625">
        <f t="shared" ref="E23:L23" si="7">E21+E22</f>
        <v>0</v>
      </c>
      <c r="F23" s="625">
        <v>685464</v>
      </c>
      <c r="G23" s="625">
        <f t="shared" si="7"/>
        <v>0</v>
      </c>
      <c r="H23" s="625">
        <f t="shared" si="7"/>
        <v>0</v>
      </c>
      <c r="I23" s="625">
        <f t="shared" si="7"/>
        <v>0</v>
      </c>
      <c r="J23" s="625">
        <f t="shared" si="7"/>
        <v>0</v>
      </c>
      <c r="K23" s="625">
        <f t="shared" si="7"/>
        <v>0</v>
      </c>
      <c r="L23" s="625">
        <f t="shared" si="7"/>
        <v>0</v>
      </c>
      <c r="M23" s="799">
        <f>SUM(D23:L23)</f>
        <v>685464</v>
      </c>
    </row>
    <row r="24" spans="1:13" ht="25.15" customHeight="1">
      <c r="A24" s="203"/>
      <c r="B24" s="798" t="s">
        <v>767</v>
      </c>
      <c r="C24" s="624"/>
      <c r="D24" s="625"/>
      <c r="E24" s="625"/>
      <c r="F24" s="1502">
        <f>F23/F22</f>
        <v>0.987700288184438</v>
      </c>
      <c r="G24" s="625"/>
      <c r="H24" s="625"/>
      <c r="I24" s="625"/>
      <c r="J24" s="625"/>
      <c r="K24" s="625"/>
      <c r="L24" s="625"/>
      <c r="M24" s="1503">
        <f>SUM(D24:L24)</f>
        <v>0.987700288184438</v>
      </c>
    </row>
    <row r="25" spans="1:13" ht="25.15" customHeight="1">
      <c r="A25" s="623" t="s">
        <v>25</v>
      </c>
      <c r="B25" s="785" t="s">
        <v>684</v>
      </c>
      <c r="C25" s="624" t="s">
        <v>685</v>
      </c>
      <c r="D25" s="625">
        <v>296311</v>
      </c>
      <c r="E25" s="626">
        <v>78060</v>
      </c>
      <c r="F25" s="626">
        <v>10750874</v>
      </c>
      <c r="G25" s="627"/>
      <c r="H25" s="627">
        <v>18060000</v>
      </c>
      <c r="I25" s="626"/>
      <c r="J25" s="1137">
        <v>45215000</v>
      </c>
      <c r="K25" s="628"/>
      <c r="L25" s="628"/>
      <c r="M25" s="1138">
        <f t="shared" si="1"/>
        <v>74400245</v>
      </c>
    </row>
    <row r="26" spans="1:13" ht="25.15" customHeight="1">
      <c r="A26" s="203"/>
      <c r="B26" s="204" t="s">
        <v>748</v>
      </c>
      <c r="C26" s="205"/>
      <c r="D26" s="218">
        <v>751311</v>
      </c>
      <c r="E26" s="219">
        <v>176060</v>
      </c>
      <c r="F26" s="219">
        <v>15905374</v>
      </c>
      <c r="G26" s="220">
        <v>400000</v>
      </c>
      <c r="H26" s="220">
        <v>25590360</v>
      </c>
      <c r="I26" s="219">
        <v>317000</v>
      </c>
      <c r="J26" s="221">
        <v>73325704</v>
      </c>
      <c r="K26" s="221"/>
      <c r="L26" s="221"/>
      <c r="M26" s="797">
        <f>SUM(D26:L26)</f>
        <v>116465809</v>
      </c>
    </row>
    <row r="27" spans="1:13" ht="25.15" customHeight="1">
      <c r="A27" s="203"/>
      <c r="B27" s="798" t="s">
        <v>766</v>
      </c>
      <c r="C27" s="624"/>
      <c r="D27" s="625">
        <v>746505</v>
      </c>
      <c r="E27" s="625">
        <v>176002</v>
      </c>
      <c r="F27" s="625">
        <v>15466866</v>
      </c>
      <c r="G27" s="625">
        <v>0</v>
      </c>
      <c r="H27" s="625">
        <f t="shared" ref="H27:L27" si="8">H25+H26</f>
        <v>43650360</v>
      </c>
      <c r="I27" s="625">
        <v>268260</v>
      </c>
      <c r="J27" s="625">
        <v>8608860</v>
      </c>
      <c r="K27" s="625">
        <f t="shared" si="8"/>
        <v>0</v>
      </c>
      <c r="L27" s="625">
        <f t="shared" si="8"/>
        <v>0</v>
      </c>
      <c r="M27" s="799">
        <f>SUM(D27:L27)</f>
        <v>68916853</v>
      </c>
    </row>
    <row r="28" spans="1:13" ht="25.15" customHeight="1">
      <c r="A28" s="203"/>
      <c r="B28" s="798" t="s">
        <v>767</v>
      </c>
      <c r="C28" s="624"/>
      <c r="D28" s="1502">
        <f>D27/D26</f>
        <v>0.99360318163849592</v>
      </c>
      <c r="E28" s="1502">
        <f t="shared" ref="E28:J28" si="9">E27/E26</f>
        <v>0.99967056685220945</v>
      </c>
      <c r="F28" s="1502">
        <f t="shared" si="9"/>
        <v>0.97243019874917747</v>
      </c>
      <c r="G28" s="1502">
        <f t="shared" si="9"/>
        <v>0</v>
      </c>
      <c r="H28" s="1502">
        <f t="shared" si="9"/>
        <v>1.705734503148842</v>
      </c>
      <c r="I28" s="1502">
        <f t="shared" si="9"/>
        <v>0.84624605678233433</v>
      </c>
      <c r="J28" s="1502">
        <f t="shared" si="9"/>
        <v>0.1174057599228778</v>
      </c>
      <c r="K28" s="1502"/>
      <c r="L28" s="1502"/>
      <c r="M28" s="1502">
        <f>M27/M26</f>
        <v>0.59173463518379033</v>
      </c>
    </row>
    <row r="29" spans="1:13" ht="25.15" customHeight="1">
      <c r="A29" s="623" t="s">
        <v>28</v>
      </c>
      <c r="B29" s="785" t="s">
        <v>686</v>
      </c>
      <c r="C29" s="624" t="s">
        <v>687</v>
      </c>
      <c r="D29" s="625">
        <v>2685245</v>
      </c>
      <c r="E29" s="626">
        <v>605564</v>
      </c>
      <c r="F29" s="626">
        <v>4691000</v>
      </c>
      <c r="G29" s="627"/>
      <c r="H29" s="627"/>
      <c r="I29" s="626"/>
      <c r="J29" s="628"/>
      <c r="K29" s="628"/>
      <c r="L29" s="628"/>
      <c r="M29" s="1138">
        <f t="shared" si="1"/>
        <v>7981809</v>
      </c>
    </row>
    <row r="30" spans="1:13" ht="25.15" customHeight="1">
      <c r="A30" s="203"/>
      <c r="B30" s="204" t="s">
        <v>748</v>
      </c>
      <c r="C30" s="205"/>
      <c r="D30" s="218">
        <v>2863645</v>
      </c>
      <c r="E30" s="219">
        <v>642120</v>
      </c>
      <c r="F30" s="219">
        <v>4716000</v>
      </c>
      <c r="G30" s="220"/>
      <c r="H30" s="220"/>
      <c r="I30" s="219"/>
      <c r="J30" s="221">
        <v>2955000</v>
      </c>
      <c r="K30" s="221"/>
      <c r="L30" s="221"/>
      <c r="M30" s="797">
        <f>SUM(D30:L30)</f>
        <v>11176765</v>
      </c>
    </row>
    <row r="31" spans="1:13" ht="25.15" customHeight="1">
      <c r="A31" s="203"/>
      <c r="B31" s="798" t="s">
        <v>766</v>
      </c>
      <c r="C31" s="624"/>
      <c r="D31" s="625">
        <v>2847017</v>
      </c>
      <c r="E31" s="625">
        <v>635912</v>
      </c>
      <c r="F31" s="625">
        <v>4106661</v>
      </c>
      <c r="G31" s="625">
        <f t="shared" ref="G31:L31" si="10">G29+G30</f>
        <v>0</v>
      </c>
      <c r="H31" s="625">
        <f t="shared" si="10"/>
        <v>0</v>
      </c>
      <c r="I31" s="625">
        <f t="shared" si="10"/>
        <v>0</v>
      </c>
      <c r="J31" s="625">
        <v>2947769</v>
      </c>
      <c r="K31" s="625">
        <f t="shared" si="10"/>
        <v>0</v>
      </c>
      <c r="L31" s="625">
        <f t="shared" si="10"/>
        <v>0</v>
      </c>
      <c r="M31" s="799">
        <f>SUM(D31:L31)</f>
        <v>10537359</v>
      </c>
    </row>
    <row r="32" spans="1:13" ht="25.15" customHeight="1">
      <c r="A32" s="203"/>
      <c r="B32" s="798" t="s">
        <v>767</v>
      </c>
      <c r="C32" s="624"/>
      <c r="D32" s="1502">
        <f>D31/D30</f>
        <v>0.99419341433732189</v>
      </c>
      <c r="E32" s="1502">
        <f t="shared" ref="E32:M32" si="11">E31/E30</f>
        <v>0.99033202516663554</v>
      </c>
      <c r="F32" s="1502">
        <f t="shared" si="11"/>
        <v>0.87079325699745547</v>
      </c>
      <c r="G32" s="1502"/>
      <c r="H32" s="1502"/>
      <c r="I32" s="1502"/>
      <c r="J32" s="1502">
        <f t="shared" si="11"/>
        <v>0.99755296108291036</v>
      </c>
      <c r="K32" s="1502"/>
      <c r="L32" s="1502"/>
      <c r="M32" s="1502">
        <f t="shared" si="11"/>
        <v>0.94279149646610627</v>
      </c>
    </row>
    <row r="33" spans="1:13" ht="25.15" customHeight="1">
      <c r="A33" s="623" t="s">
        <v>31</v>
      </c>
      <c r="B33" s="785" t="s">
        <v>688</v>
      </c>
      <c r="C33" s="624" t="s">
        <v>689</v>
      </c>
      <c r="D33" s="625">
        <v>480000</v>
      </c>
      <c r="E33" s="626">
        <v>96840</v>
      </c>
      <c r="F33" s="626"/>
      <c r="G33" s="627"/>
      <c r="H33" s="627"/>
      <c r="I33" s="626"/>
      <c r="J33" s="628"/>
      <c r="K33" s="628"/>
      <c r="L33" s="628"/>
      <c r="M33" s="1138">
        <f t="shared" si="1"/>
        <v>576840</v>
      </c>
    </row>
    <row r="34" spans="1:13" ht="25.15" customHeight="1">
      <c r="A34" s="203"/>
      <c r="B34" s="204" t="s">
        <v>748</v>
      </c>
      <c r="C34" s="205"/>
      <c r="D34" s="218">
        <v>480000</v>
      </c>
      <c r="E34" s="219">
        <v>96840</v>
      </c>
      <c r="F34" s="219"/>
      <c r="G34" s="220"/>
      <c r="H34" s="220"/>
      <c r="I34" s="219"/>
      <c r="J34" s="221"/>
      <c r="K34" s="221"/>
      <c r="L34" s="221"/>
      <c r="M34" s="797">
        <v>576840</v>
      </c>
    </row>
    <row r="35" spans="1:13" ht="25.15" customHeight="1">
      <c r="A35" s="203"/>
      <c r="B35" s="798" t="s">
        <v>766</v>
      </c>
      <c r="C35" s="624"/>
      <c r="D35" s="625">
        <v>480000</v>
      </c>
      <c r="E35" s="625">
        <v>96840</v>
      </c>
      <c r="F35" s="625">
        <f t="shared" ref="F35:L35" si="12">F33+F34</f>
        <v>0</v>
      </c>
      <c r="G35" s="625">
        <f t="shared" si="12"/>
        <v>0</v>
      </c>
      <c r="H35" s="625">
        <f t="shared" si="12"/>
        <v>0</v>
      </c>
      <c r="I35" s="625">
        <f t="shared" si="12"/>
        <v>0</v>
      </c>
      <c r="J35" s="625">
        <f t="shared" si="12"/>
        <v>0</v>
      </c>
      <c r="K35" s="625">
        <f t="shared" si="12"/>
        <v>0</v>
      </c>
      <c r="L35" s="625">
        <f t="shared" si="12"/>
        <v>0</v>
      </c>
      <c r="M35" s="799">
        <v>576840</v>
      </c>
    </row>
    <row r="36" spans="1:13" ht="25.15" customHeight="1">
      <c r="A36" s="203"/>
      <c r="B36" s="798" t="s">
        <v>767</v>
      </c>
      <c r="C36" s="624"/>
      <c r="D36" s="1502">
        <f>D35/D34</f>
        <v>1</v>
      </c>
      <c r="E36" s="1502">
        <f t="shared" ref="E36:M36" si="13">E35/E34</f>
        <v>1</v>
      </c>
      <c r="F36" s="1502"/>
      <c r="G36" s="1502"/>
      <c r="H36" s="1502"/>
      <c r="I36" s="1502"/>
      <c r="J36" s="1502"/>
      <c r="K36" s="1502"/>
      <c r="L36" s="1502"/>
      <c r="M36" s="1502">
        <f t="shared" si="13"/>
        <v>1</v>
      </c>
    </row>
    <row r="37" spans="1:13" ht="25.15" customHeight="1">
      <c r="A37" s="623" t="s">
        <v>34</v>
      </c>
      <c r="B37" s="785" t="s">
        <v>700</v>
      </c>
      <c r="C37" s="624" t="s">
        <v>701</v>
      </c>
      <c r="D37" s="625"/>
      <c r="E37" s="626"/>
      <c r="F37" s="626">
        <v>2310000</v>
      </c>
      <c r="G37" s="627"/>
      <c r="H37" s="627"/>
      <c r="I37" s="626">
        <v>75000</v>
      </c>
      <c r="J37" s="628"/>
      <c r="K37" s="628"/>
      <c r="L37" s="628"/>
      <c r="M37" s="1138">
        <f t="shared" si="1"/>
        <v>2385000</v>
      </c>
    </row>
    <row r="38" spans="1:13" ht="25.15" customHeight="1">
      <c r="A38" s="203"/>
      <c r="B38" s="204" t="s">
        <v>748</v>
      </c>
      <c r="C38" s="205"/>
      <c r="D38" s="218"/>
      <c r="E38" s="219"/>
      <c r="F38" s="219">
        <v>3229000</v>
      </c>
      <c r="G38" s="220"/>
      <c r="H38" s="220"/>
      <c r="I38" s="219">
        <v>75000</v>
      </c>
      <c r="J38" s="221"/>
      <c r="K38" s="221"/>
      <c r="L38" s="221"/>
      <c r="M38" s="797">
        <f>SUM(F38:K38)</f>
        <v>3304000</v>
      </c>
    </row>
    <row r="39" spans="1:13" ht="25.15" customHeight="1">
      <c r="A39" s="203"/>
      <c r="B39" s="798" t="s">
        <v>766</v>
      </c>
      <c r="C39" s="624"/>
      <c r="D39" s="625">
        <f>D37+D38</f>
        <v>0</v>
      </c>
      <c r="E39" s="625">
        <f t="shared" ref="E39:L39" si="14">E37+E38</f>
        <v>0</v>
      </c>
      <c r="F39" s="625">
        <v>3064594</v>
      </c>
      <c r="G39" s="625">
        <f t="shared" si="14"/>
        <v>0</v>
      </c>
      <c r="H39" s="625">
        <f t="shared" si="14"/>
        <v>0</v>
      </c>
      <c r="I39" s="625">
        <v>63550</v>
      </c>
      <c r="J39" s="625">
        <f t="shared" si="14"/>
        <v>0</v>
      </c>
      <c r="K39" s="625">
        <f t="shared" si="14"/>
        <v>0</v>
      </c>
      <c r="L39" s="625">
        <f t="shared" si="14"/>
        <v>0</v>
      </c>
      <c r="M39" s="799">
        <f>SUM(F39:I39)</f>
        <v>3128144</v>
      </c>
    </row>
    <row r="40" spans="1:13" ht="25.15" customHeight="1">
      <c r="A40" s="203"/>
      <c r="B40" s="798" t="s">
        <v>767</v>
      </c>
      <c r="C40" s="624"/>
      <c r="D40" s="625"/>
      <c r="E40" s="625"/>
      <c r="F40" s="1502">
        <f>F39/F38</f>
        <v>0.94908454629916383</v>
      </c>
      <c r="G40" s="1502"/>
      <c r="H40" s="1502"/>
      <c r="I40" s="1502">
        <f t="shared" ref="I40" si="15">I39/I38</f>
        <v>0.84733333333333338</v>
      </c>
      <c r="J40" s="1502"/>
      <c r="K40" s="1502"/>
      <c r="L40" s="1502"/>
      <c r="M40" s="1502">
        <f t="shared" ref="M40" si="16">M39/M38</f>
        <v>0.946774818401937</v>
      </c>
    </row>
    <row r="41" spans="1:13" ht="25.15" customHeight="1">
      <c r="A41" s="623" t="s">
        <v>37</v>
      </c>
      <c r="B41" s="785" t="s">
        <v>702</v>
      </c>
      <c r="C41" s="624" t="s">
        <v>703</v>
      </c>
      <c r="D41" s="625"/>
      <c r="E41" s="626"/>
      <c r="F41" s="626"/>
      <c r="G41" s="627">
        <v>693420</v>
      </c>
      <c r="H41" s="627"/>
      <c r="I41" s="626"/>
      <c r="J41" s="628"/>
      <c r="K41" s="628"/>
      <c r="L41" s="628"/>
      <c r="M41" s="1138">
        <f t="shared" si="1"/>
        <v>693420</v>
      </c>
    </row>
    <row r="42" spans="1:13" ht="25.15" customHeight="1">
      <c r="A42" s="203"/>
      <c r="B42" s="204" t="s">
        <v>748</v>
      </c>
      <c r="C42" s="205"/>
      <c r="D42" s="218"/>
      <c r="E42" s="219"/>
      <c r="F42" s="219"/>
      <c r="G42" s="220"/>
      <c r="H42" s="220"/>
      <c r="I42" s="219"/>
      <c r="J42" s="221"/>
      <c r="K42" s="221"/>
      <c r="L42" s="221"/>
      <c r="M42" s="797"/>
    </row>
    <row r="43" spans="1:13" ht="25.15" customHeight="1">
      <c r="A43" s="203"/>
      <c r="B43" s="798" t="s">
        <v>766</v>
      </c>
      <c r="C43" s="624"/>
      <c r="D43" s="625">
        <f>D41+D42</f>
        <v>0</v>
      </c>
      <c r="E43" s="625">
        <f t="shared" ref="E43:L43" si="17">E41+E42</f>
        <v>0</v>
      </c>
      <c r="F43" s="625">
        <f t="shared" si="17"/>
        <v>0</v>
      </c>
      <c r="G43" s="625"/>
      <c r="H43" s="625">
        <f t="shared" si="17"/>
        <v>0</v>
      </c>
      <c r="I43" s="625">
        <f t="shared" si="17"/>
        <v>0</v>
      </c>
      <c r="J43" s="625">
        <f t="shared" si="17"/>
        <v>0</v>
      </c>
      <c r="K43" s="625">
        <f t="shared" si="17"/>
        <v>0</v>
      </c>
      <c r="L43" s="625">
        <f t="shared" si="17"/>
        <v>0</v>
      </c>
      <c r="M43" s="799"/>
    </row>
    <row r="44" spans="1:13" ht="25.15" customHeight="1">
      <c r="A44" s="203"/>
      <c r="B44" s="798" t="s">
        <v>767</v>
      </c>
      <c r="C44" s="624"/>
      <c r="D44" s="625"/>
      <c r="E44" s="625"/>
      <c r="F44" s="625"/>
      <c r="G44" s="625"/>
      <c r="H44" s="625"/>
      <c r="I44" s="625"/>
      <c r="J44" s="625"/>
      <c r="K44" s="625"/>
      <c r="L44" s="625"/>
      <c r="M44" s="799"/>
    </row>
    <row r="45" spans="1:13" ht="25.15" customHeight="1">
      <c r="A45" s="623" t="s">
        <v>39</v>
      </c>
      <c r="B45" s="785" t="s">
        <v>690</v>
      </c>
      <c r="C45" s="624" t="s">
        <v>691</v>
      </c>
      <c r="D45" s="625">
        <v>1978002</v>
      </c>
      <c r="E45" s="626">
        <v>456957</v>
      </c>
      <c r="F45" s="626">
        <v>1527000</v>
      </c>
      <c r="G45" s="627"/>
      <c r="H45" s="627"/>
      <c r="I45" s="626"/>
      <c r="J45" s="628"/>
      <c r="K45" s="628"/>
      <c r="L45" s="628"/>
      <c r="M45" s="1138">
        <f>SUM(D45:L45)</f>
        <v>3961959</v>
      </c>
    </row>
    <row r="46" spans="1:13" ht="25.15" customHeight="1">
      <c r="A46" s="203"/>
      <c r="B46" s="204" t="s">
        <v>748</v>
      </c>
      <c r="C46" s="205"/>
      <c r="D46" s="218">
        <v>1978002</v>
      </c>
      <c r="E46" s="219">
        <v>462957</v>
      </c>
      <c r="F46" s="219">
        <v>1699000</v>
      </c>
      <c r="G46" s="220"/>
      <c r="H46" s="220"/>
      <c r="I46" s="219"/>
      <c r="J46" s="221"/>
      <c r="K46" s="221"/>
      <c r="L46" s="221"/>
      <c r="M46" s="1138">
        <f t="shared" ref="M46:M47" si="18">SUM(D46:L46)</f>
        <v>4139959</v>
      </c>
    </row>
    <row r="47" spans="1:13" ht="25.15" customHeight="1">
      <c r="A47" s="203"/>
      <c r="B47" s="798" t="s">
        <v>766</v>
      </c>
      <c r="C47" s="624"/>
      <c r="D47" s="625">
        <v>1978000</v>
      </c>
      <c r="E47" s="625">
        <v>456962</v>
      </c>
      <c r="F47" s="625">
        <v>1642358</v>
      </c>
      <c r="G47" s="625">
        <f t="shared" ref="G47:L47" si="19">G45+G46</f>
        <v>0</v>
      </c>
      <c r="H47" s="625">
        <f t="shared" si="19"/>
        <v>0</v>
      </c>
      <c r="I47" s="625">
        <f t="shared" si="19"/>
        <v>0</v>
      </c>
      <c r="J47" s="625">
        <f t="shared" si="19"/>
        <v>0</v>
      </c>
      <c r="K47" s="625">
        <f t="shared" si="19"/>
        <v>0</v>
      </c>
      <c r="L47" s="625">
        <f t="shared" si="19"/>
        <v>0</v>
      </c>
      <c r="M47" s="1138">
        <f t="shared" si="18"/>
        <v>4077320</v>
      </c>
    </row>
    <row r="48" spans="1:13" ht="25.15" customHeight="1">
      <c r="A48" s="203"/>
      <c r="B48" s="798" t="s">
        <v>767</v>
      </c>
      <c r="C48" s="624"/>
      <c r="D48" s="1502">
        <f>D47/D46</f>
        <v>0.99999898887867655</v>
      </c>
      <c r="E48" s="1502">
        <f t="shared" ref="E48:M48" si="20">E47/E46</f>
        <v>0.9870506332121558</v>
      </c>
      <c r="F48" s="1502">
        <f t="shared" si="20"/>
        <v>0.96666156562683936</v>
      </c>
      <c r="G48" s="1502"/>
      <c r="H48" s="1502"/>
      <c r="I48" s="1502"/>
      <c r="J48" s="1502"/>
      <c r="K48" s="1502"/>
      <c r="L48" s="1502"/>
      <c r="M48" s="1502">
        <f t="shared" si="20"/>
        <v>0.98486965692172312</v>
      </c>
    </row>
    <row r="49" spans="1:13" ht="25.15" customHeight="1">
      <c r="A49" s="623" t="s">
        <v>41</v>
      </c>
      <c r="B49" s="785" t="s">
        <v>704</v>
      </c>
      <c r="C49" s="624" t="s">
        <v>705</v>
      </c>
      <c r="D49" s="625"/>
      <c r="E49" s="626"/>
      <c r="F49" s="626"/>
      <c r="G49" s="627">
        <v>1000000</v>
      </c>
      <c r="H49" s="627">
        <v>400000</v>
      </c>
      <c r="I49" s="626"/>
      <c r="J49" s="628"/>
      <c r="K49" s="628"/>
      <c r="L49" s="628"/>
      <c r="M49" s="1138">
        <f t="shared" si="1"/>
        <v>1400000</v>
      </c>
    </row>
    <row r="50" spans="1:13" ht="25.15" customHeight="1">
      <c r="A50" s="203"/>
      <c r="B50" s="204" t="s">
        <v>748</v>
      </c>
      <c r="C50" s="205"/>
      <c r="D50" s="218"/>
      <c r="E50" s="219"/>
      <c r="F50" s="219"/>
      <c r="G50" s="220">
        <v>1000000</v>
      </c>
      <c r="H50" s="220">
        <v>400000</v>
      </c>
      <c r="I50" s="219"/>
      <c r="J50" s="221"/>
      <c r="K50" s="221"/>
      <c r="L50" s="221"/>
      <c r="M50" s="797">
        <f>SUM(G50:L50)</f>
        <v>1400000</v>
      </c>
    </row>
    <row r="51" spans="1:13" ht="25.15" customHeight="1">
      <c r="A51" s="203"/>
      <c r="B51" s="798" t="s">
        <v>766</v>
      </c>
      <c r="C51" s="624"/>
      <c r="D51" s="625">
        <f>D49+D50</f>
        <v>0</v>
      </c>
      <c r="E51" s="625">
        <f t="shared" ref="E51:L51" si="21">E49+E50</f>
        <v>0</v>
      </c>
      <c r="F51" s="625">
        <f t="shared" si="21"/>
        <v>0</v>
      </c>
      <c r="G51" s="625">
        <v>0</v>
      </c>
      <c r="H51" s="625"/>
      <c r="I51" s="625">
        <f t="shared" si="21"/>
        <v>0</v>
      </c>
      <c r="J51" s="625">
        <f t="shared" si="21"/>
        <v>0</v>
      </c>
      <c r="K51" s="625">
        <f t="shared" si="21"/>
        <v>0</v>
      </c>
      <c r="L51" s="625">
        <f t="shared" si="21"/>
        <v>0</v>
      </c>
      <c r="M51" s="799"/>
    </row>
    <row r="52" spans="1:13" ht="25.15" customHeight="1">
      <c r="A52" s="203"/>
      <c r="B52" s="798" t="s">
        <v>767</v>
      </c>
      <c r="C52" s="624"/>
      <c r="D52" s="625"/>
      <c r="E52" s="625"/>
      <c r="F52" s="625"/>
      <c r="G52" s="625"/>
      <c r="H52" s="625"/>
      <c r="I52" s="625"/>
      <c r="J52" s="625"/>
      <c r="K52" s="625"/>
      <c r="L52" s="625"/>
      <c r="M52" s="799"/>
    </row>
    <row r="53" spans="1:13" ht="25.15" customHeight="1">
      <c r="A53" s="623" t="s">
        <v>753</v>
      </c>
      <c r="B53" s="798" t="s">
        <v>754</v>
      </c>
      <c r="C53" s="624" t="s">
        <v>677</v>
      </c>
      <c r="D53" s="625"/>
      <c r="E53" s="625"/>
      <c r="F53" s="625"/>
      <c r="G53" s="625"/>
      <c r="H53" s="625"/>
      <c r="I53" s="625"/>
      <c r="J53" s="625"/>
      <c r="K53" s="625"/>
      <c r="L53" s="625"/>
      <c r="M53" s="799"/>
    </row>
    <row r="54" spans="1:13" ht="25.15" customHeight="1">
      <c r="A54" s="203"/>
      <c r="B54" s="204" t="s">
        <v>748</v>
      </c>
      <c r="C54" s="205"/>
      <c r="D54" s="218"/>
      <c r="E54" s="218"/>
      <c r="F54" s="218"/>
      <c r="G54" s="218"/>
      <c r="H54" s="218">
        <v>1374000</v>
      </c>
      <c r="I54" s="218"/>
      <c r="J54" s="218"/>
      <c r="K54" s="218"/>
      <c r="L54" s="218"/>
      <c r="M54" s="801">
        <v>1374000</v>
      </c>
    </row>
    <row r="55" spans="1:13" ht="25.15" customHeight="1">
      <c r="A55" s="802"/>
      <c r="B55" s="803" t="s">
        <v>766</v>
      </c>
      <c r="C55" s="1178"/>
      <c r="D55" s="629">
        <f>D53+D54</f>
        <v>0</v>
      </c>
      <c r="E55" s="629">
        <f t="shared" ref="E55:L55" si="22">E53+E54</f>
        <v>0</v>
      </c>
      <c r="F55" s="629">
        <f t="shared" si="22"/>
        <v>0</v>
      </c>
      <c r="G55" s="629">
        <f t="shared" si="22"/>
        <v>0</v>
      </c>
      <c r="H55" s="629">
        <v>2318975</v>
      </c>
      <c r="I55" s="629">
        <f t="shared" si="22"/>
        <v>0</v>
      </c>
      <c r="J55" s="629">
        <f t="shared" si="22"/>
        <v>0</v>
      </c>
      <c r="K55" s="629">
        <f t="shared" si="22"/>
        <v>0</v>
      </c>
      <c r="L55" s="629">
        <f t="shared" si="22"/>
        <v>0</v>
      </c>
      <c r="M55" s="1179">
        <f>SUM(D55:K55)</f>
        <v>2318975</v>
      </c>
    </row>
    <row r="56" spans="1:13" ht="25.15" customHeight="1">
      <c r="A56" s="1374"/>
      <c r="B56" s="805" t="s">
        <v>767</v>
      </c>
      <c r="C56" s="1375"/>
      <c r="D56" s="616"/>
      <c r="E56" s="616"/>
      <c r="F56" s="616"/>
      <c r="G56" s="616"/>
      <c r="H56" s="1507">
        <f>H55/H54</f>
        <v>1.6877547307132459</v>
      </c>
      <c r="I56" s="1507"/>
      <c r="J56" s="1507"/>
      <c r="K56" s="1507"/>
      <c r="L56" s="1507"/>
      <c r="M56" s="1507">
        <f t="shared" ref="M56" si="23">M55/M54</f>
        <v>1.6877547307132459</v>
      </c>
    </row>
    <row r="57" spans="1:13" s="209" customFormat="1" ht="33" customHeight="1">
      <c r="A57" s="586" t="s">
        <v>755</v>
      </c>
      <c r="B57" s="206" t="s">
        <v>404</v>
      </c>
      <c r="C57" s="207"/>
      <c r="D57" s="208">
        <f t="shared" ref="D57:M57" si="24">D5+D9+D13+D17+D21+D25+D29+D33+D37+D41+D45+D49</f>
        <v>13604701</v>
      </c>
      <c r="E57" s="208">
        <f t="shared" si="24"/>
        <v>2833670</v>
      </c>
      <c r="F57" s="208">
        <f t="shared" si="24"/>
        <v>31625874</v>
      </c>
      <c r="G57" s="208">
        <f t="shared" si="24"/>
        <v>1693420</v>
      </c>
      <c r="H57" s="208">
        <f t="shared" si="24"/>
        <v>21460000</v>
      </c>
      <c r="I57" s="208"/>
      <c r="J57" s="208">
        <f t="shared" si="24"/>
        <v>45215000</v>
      </c>
      <c r="K57" s="208">
        <f t="shared" si="24"/>
        <v>0</v>
      </c>
      <c r="L57" s="208">
        <f t="shared" si="24"/>
        <v>20148335</v>
      </c>
      <c r="M57" s="804">
        <f t="shared" si="24"/>
        <v>136656000</v>
      </c>
    </row>
    <row r="58" spans="1:13" ht="25.15" customHeight="1">
      <c r="A58" s="791" t="s">
        <v>755</v>
      </c>
      <c r="B58" s="808" t="s">
        <v>748</v>
      </c>
      <c r="C58" s="207"/>
      <c r="D58" s="208">
        <f t="shared" ref="D58:L58" si="25">D6+D10+D14+D18+D22+D26+D30+D34+D38+D42+D46+D50+D54</f>
        <v>22213353</v>
      </c>
      <c r="E58" s="208">
        <f t="shared" si="25"/>
        <v>3880658</v>
      </c>
      <c r="F58" s="208">
        <v>37817328</v>
      </c>
      <c r="G58" s="208">
        <v>2499640</v>
      </c>
      <c r="H58" s="208">
        <v>27775360</v>
      </c>
      <c r="I58" s="208">
        <f t="shared" si="25"/>
        <v>3236000</v>
      </c>
      <c r="J58" s="208">
        <f t="shared" si="25"/>
        <v>77280704</v>
      </c>
      <c r="K58" s="208">
        <f t="shared" si="25"/>
        <v>0</v>
      </c>
      <c r="L58" s="208">
        <f t="shared" si="25"/>
        <v>20797230</v>
      </c>
      <c r="M58" s="804">
        <v>195500273</v>
      </c>
    </row>
    <row r="59" spans="1:13" ht="25.15" customHeight="1">
      <c r="A59" s="809" t="s">
        <v>755</v>
      </c>
      <c r="B59" s="805" t="s">
        <v>766</v>
      </c>
      <c r="C59" s="806"/>
      <c r="D59" s="616">
        <f t="shared" ref="D59:K59" si="26">D7+D11+D15+D19+D23+D27+D31+D35+D39+D43+D47+D51+D55</f>
        <v>19566987</v>
      </c>
      <c r="E59" s="616">
        <f t="shared" si="26"/>
        <v>3494579</v>
      </c>
      <c r="F59" s="616">
        <v>33050992</v>
      </c>
      <c r="G59" s="616">
        <v>1348550</v>
      </c>
      <c r="H59" s="616">
        <v>2162094</v>
      </c>
      <c r="I59" s="616">
        <f t="shared" si="26"/>
        <v>3105929</v>
      </c>
      <c r="J59" s="616">
        <f t="shared" si="26"/>
        <v>12461504</v>
      </c>
      <c r="K59" s="616">
        <f t="shared" si="26"/>
        <v>0</v>
      </c>
      <c r="L59" s="616">
        <v>20128669</v>
      </c>
      <c r="M59" s="807">
        <v>95319304</v>
      </c>
    </row>
    <row r="60" spans="1:13" ht="42" customHeight="1">
      <c r="A60" s="1508"/>
      <c r="B60" s="1509" t="s">
        <v>767</v>
      </c>
      <c r="C60" s="1510"/>
      <c r="D60" s="1511">
        <f>D59/D58</f>
        <v>0.88086598182633657</v>
      </c>
      <c r="E60" s="1511">
        <f t="shared" ref="E60:M60" si="27">E59/E58</f>
        <v>0.90051197503103853</v>
      </c>
      <c r="F60" s="1511">
        <f t="shared" si="27"/>
        <v>0.87396423142322477</v>
      </c>
      <c r="G60" s="1511">
        <f t="shared" si="27"/>
        <v>0.53949768766702411</v>
      </c>
      <c r="H60" s="1511">
        <f t="shared" si="27"/>
        <v>7.7842159381552575E-2</v>
      </c>
      <c r="I60" s="1511">
        <f t="shared" si="27"/>
        <v>0.95980500618046971</v>
      </c>
      <c r="J60" s="1511">
        <f t="shared" si="27"/>
        <v>0.16124987681271641</v>
      </c>
      <c r="K60" s="1511"/>
      <c r="L60" s="1511">
        <f t="shared" si="27"/>
        <v>0.9678533631642291</v>
      </c>
      <c r="M60" s="1511">
        <f t="shared" si="27"/>
        <v>0.4875660915317494</v>
      </c>
    </row>
    <row r="61" spans="1:13" ht="15">
      <c r="A61" s="189"/>
      <c r="B61" s="190"/>
      <c r="C61" s="190"/>
      <c r="D61" s="191"/>
      <c r="E61" s="191"/>
      <c r="F61" s="191"/>
      <c r="G61" s="191"/>
      <c r="H61" s="191"/>
      <c r="I61" s="191"/>
    </row>
    <row r="62" spans="1:13" s="215" customFormat="1" ht="15">
      <c r="A62" s="189"/>
      <c r="B62" s="190"/>
      <c r="C62" s="190"/>
      <c r="D62" s="191"/>
      <c r="E62" s="192"/>
      <c r="F62" s="214"/>
      <c r="G62" s="214"/>
      <c r="H62" s="214"/>
      <c r="I62" s="214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 ……/2018.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K62"/>
  <sheetViews>
    <sheetView zoomScale="87" zoomScaleNormal="87" zoomScaleSheetLayoutView="100" workbookViewId="0">
      <selection sqref="A1:I1"/>
    </sheetView>
  </sheetViews>
  <sheetFormatPr defaultColWidth="9.33203125" defaultRowHeight="12.75"/>
  <cols>
    <col min="1" max="1" width="6.83203125" style="248" customWidth="1"/>
    <col min="2" max="2" width="49.1640625" style="249" customWidth="1"/>
    <col min="3" max="3" width="8.1640625" style="249" customWidth="1"/>
    <col min="4" max="4" width="11.6640625" style="227" bestFit="1" customWidth="1"/>
    <col min="5" max="5" width="10.83203125" style="227" customWidth="1"/>
    <col min="6" max="6" width="12.83203125" style="227" bestFit="1" customWidth="1"/>
    <col min="7" max="7" width="12" style="227" bestFit="1" customWidth="1"/>
    <col min="8" max="8" width="11.83203125" style="227" bestFit="1" customWidth="1"/>
    <col min="9" max="9" width="12.83203125" style="227" bestFit="1" customWidth="1"/>
    <col min="10" max="257" width="9.33203125" style="227"/>
    <col min="258" max="258" width="6.83203125" style="227" customWidth="1"/>
    <col min="259" max="259" width="60.1640625" style="227" customWidth="1"/>
    <col min="260" max="260" width="8.1640625" style="227" customWidth="1"/>
    <col min="261" max="263" width="14.5" style="227" customWidth="1"/>
    <col min="264" max="513" width="9.33203125" style="227"/>
    <col min="514" max="514" width="6.83203125" style="227" customWidth="1"/>
    <col min="515" max="515" width="60.1640625" style="227" customWidth="1"/>
    <col min="516" max="516" width="8.1640625" style="227" customWidth="1"/>
    <col min="517" max="519" width="14.5" style="227" customWidth="1"/>
    <col min="520" max="769" width="9.33203125" style="227"/>
    <col min="770" max="770" width="6.83203125" style="227" customWidth="1"/>
    <col min="771" max="771" width="60.1640625" style="227" customWidth="1"/>
    <col min="772" max="772" width="8.1640625" style="227" customWidth="1"/>
    <col min="773" max="775" width="14.5" style="227" customWidth="1"/>
    <col min="776" max="1025" width="9.33203125" style="227"/>
    <col min="1026" max="1026" width="6.83203125" style="227" customWidth="1"/>
    <col min="1027" max="1027" width="60.1640625" style="227" customWidth="1"/>
    <col min="1028" max="1028" width="8.1640625" style="227" customWidth="1"/>
    <col min="1029" max="1031" width="14.5" style="227" customWidth="1"/>
    <col min="1032" max="1281" width="9.33203125" style="227"/>
    <col min="1282" max="1282" width="6.83203125" style="227" customWidth="1"/>
    <col min="1283" max="1283" width="60.1640625" style="227" customWidth="1"/>
    <col min="1284" max="1284" width="8.1640625" style="227" customWidth="1"/>
    <col min="1285" max="1287" width="14.5" style="227" customWidth="1"/>
    <col min="1288" max="1537" width="9.33203125" style="227"/>
    <col min="1538" max="1538" width="6.83203125" style="227" customWidth="1"/>
    <col min="1539" max="1539" width="60.1640625" style="227" customWidth="1"/>
    <col min="1540" max="1540" width="8.1640625" style="227" customWidth="1"/>
    <col min="1541" max="1543" width="14.5" style="227" customWidth="1"/>
    <col min="1544" max="1793" width="9.33203125" style="227"/>
    <col min="1794" max="1794" width="6.83203125" style="227" customWidth="1"/>
    <col min="1795" max="1795" width="60.1640625" style="227" customWidth="1"/>
    <col min="1796" max="1796" width="8.1640625" style="227" customWidth="1"/>
    <col min="1797" max="1799" width="14.5" style="227" customWidth="1"/>
    <col min="1800" max="2049" width="9.33203125" style="227"/>
    <col min="2050" max="2050" width="6.83203125" style="227" customWidth="1"/>
    <col min="2051" max="2051" width="60.1640625" style="227" customWidth="1"/>
    <col min="2052" max="2052" width="8.1640625" style="227" customWidth="1"/>
    <col min="2053" max="2055" width="14.5" style="227" customWidth="1"/>
    <col min="2056" max="2305" width="9.33203125" style="227"/>
    <col min="2306" max="2306" width="6.83203125" style="227" customWidth="1"/>
    <col min="2307" max="2307" width="60.1640625" style="227" customWidth="1"/>
    <col min="2308" max="2308" width="8.1640625" style="227" customWidth="1"/>
    <col min="2309" max="2311" width="14.5" style="227" customWidth="1"/>
    <col min="2312" max="2561" width="9.33203125" style="227"/>
    <col min="2562" max="2562" width="6.83203125" style="227" customWidth="1"/>
    <col min="2563" max="2563" width="60.1640625" style="227" customWidth="1"/>
    <col min="2564" max="2564" width="8.1640625" style="227" customWidth="1"/>
    <col min="2565" max="2567" width="14.5" style="227" customWidth="1"/>
    <col min="2568" max="2817" width="9.33203125" style="227"/>
    <col min="2818" max="2818" width="6.83203125" style="227" customWidth="1"/>
    <col min="2819" max="2819" width="60.1640625" style="227" customWidth="1"/>
    <col min="2820" max="2820" width="8.1640625" style="227" customWidth="1"/>
    <col min="2821" max="2823" width="14.5" style="227" customWidth="1"/>
    <col min="2824" max="3073" width="9.33203125" style="227"/>
    <col min="3074" max="3074" width="6.83203125" style="227" customWidth="1"/>
    <col min="3075" max="3075" width="60.1640625" style="227" customWidth="1"/>
    <col min="3076" max="3076" width="8.1640625" style="227" customWidth="1"/>
    <col min="3077" max="3079" width="14.5" style="227" customWidth="1"/>
    <col min="3080" max="3329" width="9.33203125" style="227"/>
    <col min="3330" max="3330" width="6.83203125" style="227" customWidth="1"/>
    <col min="3331" max="3331" width="60.1640625" style="227" customWidth="1"/>
    <col min="3332" max="3332" width="8.1640625" style="227" customWidth="1"/>
    <col min="3333" max="3335" width="14.5" style="227" customWidth="1"/>
    <col min="3336" max="3585" width="9.33203125" style="227"/>
    <col min="3586" max="3586" width="6.83203125" style="227" customWidth="1"/>
    <col min="3587" max="3587" width="60.1640625" style="227" customWidth="1"/>
    <col min="3588" max="3588" width="8.1640625" style="227" customWidth="1"/>
    <col min="3589" max="3591" width="14.5" style="227" customWidth="1"/>
    <col min="3592" max="3841" width="9.33203125" style="227"/>
    <col min="3842" max="3842" width="6.83203125" style="227" customWidth="1"/>
    <col min="3843" max="3843" width="60.1640625" style="227" customWidth="1"/>
    <col min="3844" max="3844" width="8.1640625" style="227" customWidth="1"/>
    <col min="3845" max="3847" width="14.5" style="227" customWidth="1"/>
    <col min="3848" max="4097" width="9.33203125" style="227"/>
    <col min="4098" max="4098" width="6.83203125" style="227" customWidth="1"/>
    <col min="4099" max="4099" width="60.1640625" style="227" customWidth="1"/>
    <col min="4100" max="4100" width="8.1640625" style="227" customWidth="1"/>
    <col min="4101" max="4103" width="14.5" style="227" customWidth="1"/>
    <col min="4104" max="4353" width="9.33203125" style="227"/>
    <col min="4354" max="4354" width="6.83203125" style="227" customWidth="1"/>
    <col min="4355" max="4355" width="60.1640625" style="227" customWidth="1"/>
    <col min="4356" max="4356" width="8.1640625" style="227" customWidth="1"/>
    <col min="4357" max="4359" width="14.5" style="227" customWidth="1"/>
    <col min="4360" max="4609" width="9.33203125" style="227"/>
    <col min="4610" max="4610" width="6.83203125" style="227" customWidth="1"/>
    <col min="4611" max="4611" width="60.1640625" style="227" customWidth="1"/>
    <col min="4612" max="4612" width="8.1640625" style="227" customWidth="1"/>
    <col min="4613" max="4615" width="14.5" style="227" customWidth="1"/>
    <col min="4616" max="4865" width="9.33203125" style="227"/>
    <col min="4866" max="4866" width="6.83203125" style="227" customWidth="1"/>
    <col min="4867" max="4867" width="60.1640625" style="227" customWidth="1"/>
    <col min="4868" max="4868" width="8.1640625" style="227" customWidth="1"/>
    <col min="4869" max="4871" width="14.5" style="227" customWidth="1"/>
    <col min="4872" max="5121" width="9.33203125" style="227"/>
    <col min="5122" max="5122" width="6.83203125" style="227" customWidth="1"/>
    <col min="5123" max="5123" width="60.1640625" style="227" customWidth="1"/>
    <col min="5124" max="5124" width="8.1640625" style="227" customWidth="1"/>
    <col min="5125" max="5127" width="14.5" style="227" customWidth="1"/>
    <col min="5128" max="5377" width="9.33203125" style="227"/>
    <col min="5378" max="5378" width="6.83203125" style="227" customWidth="1"/>
    <col min="5379" max="5379" width="60.1640625" style="227" customWidth="1"/>
    <col min="5380" max="5380" width="8.1640625" style="227" customWidth="1"/>
    <col min="5381" max="5383" width="14.5" style="227" customWidth="1"/>
    <col min="5384" max="5633" width="9.33203125" style="227"/>
    <col min="5634" max="5634" width="6.83203125" style="227" customWidth="1"/>
    <col min="5635" max="5635" width="60.1640625" style="227" customWidth="1"/>
    <col min="5636" max="5636" width="8.1640625" style="227" customWidth="1"/>
    <col min="5637" max="5639" width="14.5" style="227" customWidth="1"/>
    <col min="5640" max="5889" width="9.33203125" style="227"/>
    <col min="5890" max="5890" width="6.83203125" style="227" customWidth="1"/>
    <col min="5891" max="5891" width="60.1640625" style="227" customWidth="1"/>
    <col min="5892" max="5892" width="8.1640625" style="227" customWidth="1"/>
    <col min="5893" max="5895" width="14.5" style="227" customWidth="1"/>
    <col min="5896" max="6145" width="9.33203125" style="227"/>
    <col min="6146" max="6146" width="6.83203125" style="227" customWidth="1"/>
    <col min="6147" max="6147" width="60.1640625" style="227" customWidth="1"/>
    <col min="6148" max="6148" width="8.1640625" style="227" customWidth="1"/>
    <col min="6149" max="6151" width="14.5" style="227" customWidth="1"/>
    <col min="6152" max="6401" width="9.33203125" style="227"/>
    <col min="6402" max="6402" width="6.83203125" style="227" customWidth="1"/>
    <col min="6403" max="6403" width="60.1640625" style="227" customWidth="1"/>
    <col min="6404" max="6404" width="8.1640625" style="227" customWidth="1"/>
    <col min="6405" max="6407" width="14.5" style="227" customWidth="1"/>
    <col min="6408" max="6657" width="9.33203125" style="227"/>
    <col min="6658" max="6658" width="6.83203125" style="227" customWidth="1"/>
    <col min="6659" max="6659" width="60.1640625" style="227" customWidth="1"/>
    <col min="6660" max="6660" width="8.1640625" style="227" customWidth="1"/>
    <col min="6661" max="6663" width="14.5" style="227" customWidth="1"/>
    <col min="6664" max="6913" width="9.33203125" style="227"/>
    <col min="6914" max="6914" width="6.83203125" style="227" customWidth="1"/>
    <col min="6915" max="6915" width="60.1640625" style="227" customWidth="1"/>
    <col min="6916" max="6916" width="8.1640625" style="227" customWidth="1"/>
    <col min="6917" max="6919" width="14.5" style="227" customWidth="1"/>
    <col min="6920" max="7169" width="9.33203125" style="227"/>
    <col min="7170" max="7170" width="6.83203125" style="227" customWidth="1"/>
    <col min="7171" max="7171" width="60.1640625" style="227" customWidth="1"/>
    <col min="7172" max="7172" width="8.1640625" style="227" customWidth="1"/>
    <col min="7173" max="7175" width="14.5" style="227" customWidth="1"/>
    <col min="7176" max="7425" width="9.33203125" style="227"/>
    <col min="7426" max="7426" width="6.83203125" style="227" customWidth="1"/>
    <col min="7427" max="7427" width="60.1640625" style="227" customWidth="1"/>
    <col min="7428" max="7428" width="8.1640625" style="227" customWidth="1"/>
    <col min="7429" max="7431" width="14.5" style="227" customWidth="1"/>
    <col min="7432" max="7681" width="9.33203125" style="227"/>
    <col min="7682" max="7682" width="6.83203125" style="227" customWidth="1"/>
    <col min="7683" max="7683" width="60.1640625" style="227" customWidth="1"/>
    <col min="7684" max="7684" width="8.1640625" style="227" customWidth="1"/>
    <col min="7685" max="7687" width="14.5" style="227" customWidth="1"/>
    <col min="7688" max="7937" width="9.33203125" style="227"/>
    <col min="7938" max="7938" width="6.83203125" style="227" customWidth="1"/>
    <col min="7939" max="7939" width="60.1640625" style="227" customWidth="1"/>
    <col min="7940" max="7940" width="8.1640625" style="227" customWidth="1"/>
    <col min="7941" max="7943" width="14.5" style="227" customWidth="1"/>
    <col min="7944" max="8193" width="9.33203125" style="227"/>
    <col min="8194" max="8194" width="6.83203125" style="227" customWidth="1"/>
    <col min="8195" max="8195" width="60.1640625" style="227" customWidth="1"/>
    <col min="8196" max="8196" width="8.1640625" style="227" customWidth="1"/>
    <col min="8197" max="8199" width="14.5" style="227" customWidth="1"/>
    <col min="8200" max="8449" width="9.33203125" style="227"/>
    <col min="8450" max="8450" width="6.83203125" style="227" customWidth="1"/>
    <col min="8451" max="8451" width="60.1640625" style="227" customWidth="1"/>
    <col min="8452" max="8452" width="8.1640625" style="227" customWidth="1"/>
    <col min="8453" max="8455" width="14.5" style="227" customWidth="1"/>
    <col min="8456" max="8705" width="9.33203125" style="227"/>
    <col min="8706" max="8706" width="6.83203125" style="227" customWidth="1"/>
    <col min="8707" max="8707" width="60.1640625" style="227" customWidth="1"/>
    <col min="8708" max="8708" width="8.1640625" style="227" customWidth="1"/>
    <col min="8709" max="8711" width="14.5" style="227" customWidth="1"/>
    <col min="8712" max="8961" width="9.33203125" style="227"/>
    <col min="8962" max="8962" width="6.83203125" style="227" customWidth="1"/>
    <col min="8963" max="8963" width="60.1640625" style="227" customWidth="1"/>
    <col min="8964" max="8964" width="8.1640625" style="227" customWidth="1"/>
    <col min="8965" max="8967" width="14.5" style="227" customWidth="1"/>
    <col min="8968" max="9217" width="9.33203125" style="227"/>
    <col min="9218" max="9218" width="6.83203125" style="227" customWidth="1"/>
    <col min="9219" max="9219" width="60.1640625" style="227" customWidth="1"/>
    <col min="9220" max="9220" width="8.1640625" style="227" customWidth="1"/>
    <col min="9221" max="9223" width="14.5" style="227" customWidth="1"/>
    <col min="9224" max="9473" width="9.33203125" style="227"/>
    <col min="9474" max="9474" width="6.83203125" style="227" customWidth="1"/>
    <col min="9475" max="9475" width="60.1640625" style="227" customWidth="1"/>
    <col min="9476" max="9476" width="8.1640625" style="227" customWidth="1"/>
    <col min="9477" max="9479" width="14.5" style="227" customWidth="1"/>
    <col min="9480" max="9729" width="9.33203125" style="227"/>
    <col min="9730" max="9730" width="6.83203125" style="227" customWidth="1"/>
    <col min="9731" max="9731" width="60.1640625" style="227" customWidth="1"/>
    <col min="9732" max="9732" width="8.1640625" style="227" customWidth="1"/>
    <col min="9733" max="9735" width="14.5" style="227" customWidth="1"/>
    <col min="9736" max="9985" width="9.33203125" style="227"/>
    <col min="9986" max="9986" width="6.83203125" style="227" customWidth="1"/>
    <col min="9987" max="9987" width="60.1640625" style="227" customWidth="1"/>
    <col min="9988" max="9988" width="8.1640625" style="227" customWidth="1"/>
    <col min="9989" max="9991" width="14.5" style="227" customWidth="1"/>
    <col min="9992" max="10241" width="9.33203125" style="227"/>
    <col min="10242" max="10242" width="6.83203125" style="227" customWidth="1"/>
    <col min="10243" max="10243" width="60.1640625" style="227" customWidth="1"/>
    <col min="10244" max="10244" width="8.1640625" style="227" customWidth="1"/>
    <col min="10245" max="10247" width="14.5" style="227" customWidth="1"/>
    <col min="10248" max="10497" width="9.33203125" style="227"/>
    <col min="10498" max="10498" width="6.83203125" style="227" customWidth="1"/>
    <col min="10499" max="10499" width="60.1640625" style="227" customWidth="1"/>
    <col min="10500" max="10500" width="8.1640625" style="227" customWidth="1"/>
    <col min="10501" max="10503" width="14.5" style="227" customWidth="1"/>
    <col min="10504" max="10753" width="9.33203125" style="227"/>
    <col min="10754" max="10754" width="6.83203125" style="227" customWidth="1"/>
    <col min="10755" max="10755" width="60.1640625" style="227" customWidth="1"/>
    <col min="10756" max="10756" width="8.1640625" style="227" customWidth="1"/>
    <col min="10757" max="10759" width="14.5" style="227" customWidth="1"/>
    <col min="10760" max="11009" width="9.33203125" style="227"/>
    <col min="11010" max="11010" width="6.83203125" style="227" customWidth="1"/>
    <col min="11011" max="11011" width="60.1640625" style="227" customWidth="1"/>
    <col min="11012" max="11012" width="8.1640625" style="227" customWidth="1"/>
    <col min="11013" max="11015" width="14.5" style="227" customWidth="1"/>
    <col min="11016" max="11265" width="9.33203125" style="227"/>
    <col min="11266" max="11266" width="6.83203125" style="227" customWidth="1"/>
    <col min="11267" max="11267" width="60.1640625" style="227" customWidth="1"/>
    <col min="11268" max="11268" width="8.1640625" style="227" customWidth="1"/>
    <col min="11269" max="11271" width="14.5" style="227" customWidth="1"/>
    <col min="11272" max="11521" width="9.33203125" style="227"/>
    <col min="11522" max="11522" width="6.83203125" style="227" customWidth="1"/>
    <col min="11523" max="11523" width="60.1640625" style="227" customWidth="1"/>
    <col min="11524" max="11524" width="8.1640625" style="227" customWidth="1"/>
    <col min="11525" max="11527" width="14.5" style="227" customWidth="1"/>
    <col min="11528" max="11777" width="9.33203125" style="227"/>
    <col min="11778" max="11778" width="6.83203125" style="227" customWidth="1"/>
    <col min="11779" max="11779" width="60.1640625" style="227" customWidth="1"/>
    <col min="11780" max="11780" width="8.1640625" style="227" customWidth="1"/>
    <col min="11781" max="11783" width="14.5" style="227" customWidth="1"/>
    <col min="11784" max="12033" width="9.33203125" style="227"/>
    <col min="12034" max="12034" width="6.83203125" style="227" customWidth="1"/>
    <col min="12035" max="12035" width="60.1640625" style="227" customWidth="1"/>
    <col min="12036" max="12036" width="8.1640625" style="227" customWidth="1"/>
    <col min="12037" max="12039" width="14.5" style="227" customWidth="1"/>
    <col min="12040" max="12289" width="9.33203125" style="227"/>
    <col min="12290" max="12290" width="6.83203125" style="227" customWidth="1"/>
    <col min="12291" max="12291" width="60.1640625" style="227" customWidth="1"/>
    <col min="12292" max="12292" width="8.1640625" style="227" customWidth="1"/>
    <col min="12293" max="12295" width="14.5" style="227" customWidth="1"/>
    <col min="12296" max="12545" width="9.33203125" style="227"/>
    <col min="12546" max="12546" width="6.83203125" style="227" customWidth="1"/>
    <col min="12547" max="12547" width="60.1640625" style="227" customWidth="1"/>
    <col min="12548" max="12548" width="8.1640625" style="227" customWidth="1"/>
    <col min="12549" max="12551" width="14.5" style="227" customWidth="1"/>
    <col min="12552" max="12801" width="9.33203125" style="227"/>
    <col min="12802" max="12802" width="6.83203125" style="227" customWidth="1"/>
    <col min="12803" max="12803" width="60.1640625" style="227" customWidth="1"/>
    <col min="12804" max="12804" width="8.1640625" style="227" customWidth="1"/>
    <col min="12805" max="12807" width="14.5" style="227" customWidth="1"/>
    <col min="12808" max="13057" width="9.33203125" style="227"/>
    <col min="13058" max="13058" width="6.83203125" style="227" customWidth="1"/>
    <col min="13059" max="13059" width="60.1640625" style="227" customWidth="1"/>
    <col min="13060" max="13060" width="8.1640625" style="227" customWidth="1"/>
    <col min="13061" max="13063" width="14.5" style="227" customWidth="1"/>
    <col min="13064" max="13313" width="9.33203125" style="227"/>
    <col min="13314" max="13314" width="6.83203125" style="227" customWidth="1"/>
    <col min="13315" max="13315" width="60.1640625" style="227" customWidth="1"/>
    <col min="13316" max="13316" width="8.1640625" style="227" customWidth="1"/>
    <col min="13317" max="13319" width="14.5" style="227" customWidth="1"/>
    <col min="13320" max="13569" width="9.33203125" style="227"/>
    <col min="13570" max="13570" width="6.83203125" style="227" customWidth="1"/>
    <col min="13571" max="13571" width="60.1640625" style="227" customWidth="1"/>
    <col min="13572" max="13572" width="8.1640625" style="227" customWidth="1"/>
    <col min="13573" max="13575" width="14.5" style="227" customWidth="1"/>
    <col min="13576" max="13825" width="9.33203125" style="227"/>
    <col min="13826" max="13826" width="6.83203125" style="227" customWidth="1"/>
    <col min="13827" max="13827" width="60.1640625" style="227" customWidth="1"/>
    <col min="13828" max="13828" width="8.1640625" style="227" customWidth="1"/>
    <col min="13829" max="13831" width="14.5" style="227" customWidth="1"/>
    <col min="13832" max="14081" width="9.33203125" style="227"/>
    <col min="14082" max="14082" width="6.83203125" style="227" customWidth="1"/>
    <col min="14083" max="14083" width="60.1640625" style="227" customWidth="1"/>
    <col min="14084" max="14084" width="8.1640625" style="227" customWidth="1"/>
    <col min="14085" max="14087" width="14.5" style="227" customWidth="1"/>
    <col min="14088" max="14337" width="9.33203125" style="227"/>
    <col min="14338" max="14338" width="6.83203125" style="227" customWidth="1"/>
    <col min="14339" max="14339" width="60.1640625" style="227" customWidth="1"/>
    <col min="14340" max="14340" width="8.1640625" style="227" customWidth="1"/>
    <col min="14341" max="14343" width="14.5" style="227" customWidth="1"/>
    <col min="14344" max="14593" width="9.33203125" style="227"/>
    <col min="14594" max="14594" width="6.83203125" style="227" customWidth="1"/>
    <col min="14595" max="14595" width="60.1640625" style="227" customWidth="1"/>
    <col min="14596" max="14596" width="8.1640625" style="227" customWidth="1"/>
    <col min="14597" max="14599" width="14.5" style="227" customWidth="1"/>
    <col min="14600" max="14849" width="9.33203125" style="227"/>
    <col min="14850" max="14850" width="6.83203125" style="227" customWidth="1"/>
    <col min="14851" max="14851" width="60.1640625" style="227" customWidth="1"/>
    <col min="14852" max="14852" width="8.1640625" style="227" customWidth="1"/>
    <col min="14853" max="14855" width="14.5" style="227" customWidth="1"/>
    <col min="14856" max="15105" width="9.33203125" style="227"/>
    <col min="15106" max="15106" width="6.83203125" style="227" customWidth="1"/>
    <col min="15107" max="15107" width="60.1640625" style="227" customWidth="1"/>
    <col min="15108" max="15108" width="8.1640625" style="227" customWidth="1"/>
    <col min="15109" max="15111" width="14.5" style="227" customWidth="1"/>
    <col min="15112" max="15361" width="9.33203125" style="227"/>
    <col min="15362" max="15362" width="6.83203125" style="227" customWidth="1"/>
    <col min="15363" max="15363" width="60.1640625" style="227" customWidth="1"/>
    <col min="15364" max="15364" width="8.1640625" style="227" customWidth="1"/>
    <col min="15365" max="15367" width="14.5" style="227" customWidth="1"/>
    <col min="15368" max="15617" width="9.33203125" style="227"/>
    <col min="15618" max="15618" width="6.83203125" style="227" customWidth="1"/>
    <col min="15619" max="15619" width="60.1640625" style="227" customWidth="1"/>
    <col min="15620" max="15620" width="8.1640625" style="227" customWidth="1"/>
    <col min="15621" max="15623" width="14.5" style="227" customWidth="1"/>
    <col min="15624" max="15873" width="9.33203125" style="227"/>
    <col min="15874" max="15874" width="6.83203125" style="227" customWidth="1"/>
    <col min="15875" max="15875" width="60.1640625" style="227" customWidth="1"/>
    <col min="15876" max="15876" width="8.1640625" style="227" customWidth="1"/>
    <col min="15877" max="15879" width="14.5" style="227" customWidth="1"/>
    <col min="15880" max="16129" width="9.33203125" style="227"/>
    <col min="16130" max="16130" width="6.83203125" style="227" customWidth="1"/>
    <col min="16131" max="16131" width="60.1640625" style="227" customWidth="1"/>
    <col min="16132" max="16132" width="8.1640625" style="227" customWidth="1"/>
    <col min="16133" max="16135" width="14.5" style="227" customWidth="1"/>
    <col min="16136" max="16384" width="9.33203125" style="227"/>
  </cols>
  <sheetData>
    <row r="1" spans="1:9" s="222" customFormat="1" ht="55.5" customHeight="1">
      <c r="A1" s="1618" t="s">
        <v>708</v>
      </c>
      <c r="B1" s="1618"/>
      <c r="C1" s="1618"/>
      <c r="D1" s="1618"/>
      <c r="E1" s="1618"/>
      <c r="F1" s="1618"/>
      <c r="G1" s="1618"/>
      <c r="H1" s="1618"/>
      <c r="I1" s="1618"/>
    </row>
    <row r="2" spans="1:9" s="224" customFormat="1" ht="15.95" customHeight="1">
      <c r="A2" s="1615" t="s">
        <v>1</v>
      </c>
      <c r="B2" s="1615"/>
      <c r="C2" s="1615"/>
      <c r="D2" s="1615"/>
      <c r="E2" s="1615"/>
      <c r="F2" s="1615"/>
      <c r="G2" s="1615"/>
      <c r="H2" s="1615"/>
      <c r="I2" s="1615"/>
    </row>
    <row r="3" spans="1:9" ht="38.25" customHeight="1">
      <c r="A3" s="225" t="s">
        <v>403</v>
      </c>
      <c r="B3" s="225" t="s">
        <v>457</v>
      </c>
      <c r="C3" s="226" t="s">
        <v>458</v>
      </c>
      <c r="D3" s="226" t="s">
        <v>459</v>
      </c>
      <c r="E3" s="226" t="s">
        <v>460</v>
      </c>
      <c r="F3" s="226" t="s">
        <v>266</v>
      </c>
      <c r="G3" s="606" t="s">
        <v>757</v>
      </c>
      <c r="H3" s="606" t="s">
        <v>766</v>
      </c>
      <c r="I3" s="606" t="s">
        <v>767</v>
      </c>
    </row>
    <row r="4" spans="1:9" s="229" customFormat="1" ht="12.95" customHeight="1">
      <c r="A4" s="228" t="s">
        <v>6</v>
      </c>
      <c r="B4" s="228" t="s">
        <v>7</v>
      </c>
      <c r="C4" s="228" t="s">
        <v>8</v>
      </c>
      <c r="D4" s="228" t="s">
        <v>9</v>
      </c>
      <c r="E4" s="228" t="s">
        <v>267</v>
      </c>
      <c r="F4" s="228" t="s">
        <v>461</v>
      </c>
      <c r="G4" s="607" t="s">
        <v>749</v>
      </c>
      <c r="H4" s="607" t="s">
        <v>750</v>
      </c>
      <c r="I4" s="607" t="s">
        <v>756</v>
      </c>
    </row>
    <row r="5" spans="1:9" s="229" customFormat="1" ht="15.95" customHeight="1">
      <c r="A5" s="1616" t="s">
        <v>263</v>
      </c>
      <c r="B5" s="1617"/>
      <c r="C5" s="1617"/>
      <c r="D5" s="1617"/>
      <c r="E5" s="1617"/>
      <c r="F5" s="1617"/>
      <c r="G5" s="1617"/>
      <c r="H5" s="1617"/>
      <c r="I5" s="1617"/>
    </row>
    <row r="6" spans="1:9" s="229" customFormat="1" ht="25.5" customHeight="1">
      <c r="A6" s="810" t="s">
        <v>10</v>
      </c>
      <c r="B6" s="811" t="s">
        <v>462</v>
      </c>
      <c r="C6" s="812" t="s">
        <v>463</v>
      </c>
      <c r="D6" s="813"/>
      <c r="E6" s="813"/>
      <c r="F6" s="813">
        <f>SUM(D6:E6)</f>
        <v>0</v>
      </c>
      <c r="G6" s="814"/>
      <c r="H6" s="1261"/>
      <c r="I6" s="815"/>
    </row>
    <row r="7" spans="1:9" s="229" customFormat="1" ht="30" customHeight="1">
      <c r="A7" s="816" t="s">
        <v>13</v>
      </c>
      <c r="B7" s="817" t="s">
        <v>464</v>
      </c>
      <c r="C7" s="818" t="s">
        <v>465</v>
      </c>
      <c r="D7" s="819"/>
      <c r="E7" s="819"/>
      <c r="F7" s="819">
        <f>SUM(D7:E7)</f>
        <v>0</v>
      </c>
      <c r="G7" s="820"/>
      <c r="H7" s="1262"/>
      <c r="I7" s="821"/>
    </row>
    <row r="8" spans="1:9" s="229" customFormat="1" ht="25.5" customHeight="1">
      <c r="A8" s="816" t="s">
        <v>16</v>
      </c>
      <c r="B8" s="817" t="s">
        <v>466</v>
      </c>
      <c r="C8" s="822" t="s">
        <v>467</v>
      </c>
      <c r="D8" s="819"/>
      <c r="E8" s="819"/>
      <c r="F8" s="819">
        <f>SUM(D8:E8)</f>
        <v>0</v>
      </c>
      <c r="G8" s="820"/>
      <c r="H8" s="1262"/>
      <c r="I8" s="821"/>
    </row>
    <row r="9" spans="1:9" s="229" customFormat="1" ht="25.5" customHeight="1">
      <c r="A9" s="843" t="s">
        <v>19</v>
      </c>
      <c r="B9" s="844" t="s">
        <v>468</v>
      </c>
      <c r="C9" s="845" t="s">
        <v>469</v>
      </c>
      <c r="D9" s="846"/>
      <c r="E9" s="846"/>
      <c r="F9" s="846">
        <f>SUM(D9:E9)</f>
        <v>0</v>
      </c>
      <c r="G9" s="847"/>
      <c r="H9" s="1263"/>
      <c r="I9" s="848"/>
    </row>
    <row r="10" spans="1:9" s="229" customFormat="1" ht="27.75" customHeight="1">
      <c r="A10" s="855" t="s">
        <v>22</v>
      </c>
      <c r="B10" s="856" t="s">
        <v>470</v>
      </c>
      <c r="C10" s="857" t="s">
        <v>36</v>
      </c>
      <c r="D10" s="858">
        <f>SUM(D6:D9)</f>
        <v>0</v>
      </c>
      <c r="E10" s="858">
        <f>SUM(E6:E9)</f>
        <v>0</v>
      </c>
      <c r="F10" s="858">
        <f>SUM(F6:F9)</f>
        <v>0</v>
      </c>
      <c r="G10" s="859"/>
      <c r="H10" s="1264"/>
      <c r="I10" s="860"/>
    </row>
    <row r="11" spans="1:9" s="229" customFormat="1" ht="24.75" customHeight="1">
      <c r="A11" s="849" t="s">
        <v>25</v>
      </c>
      <c r="B11" s="850" t="s">
        <v>471</v>
      </c>
      <c r="C11" s="851" t="s">
        <v>472</v>
      </c>
      <c r="D11" s="852"/>
      <c r="E11" s="852"/>
      <c r="F11" s="852">
        <f>SUM(D11:E11)</f>
        <v>0</v>
      </c>
      <c r="G11" s="853"/>
      <c r="H11" s="1265"/>
      <c r="I11" s="854"/>
    </row>
    <row r="12" spans="1:9" s="229" customFormat="1" ht="30" customHeight="1">
      <c r="A12" s="816" t="s">
        <v>28</v>
      </c>
      <c r="B12" s="817" t="s">
        <v>473</v>
      </c>
      <c r="C12" s="818" t="s">
        <v>474</v>
      </c>
      <c r="D12" s="823"/>
      <c r="E12" s="823"/>
      <c r="F12" s="823">
        <f>SUM(D11:E11)</f>
        <v>0</v>
      </c>
      <c r="G12" s="820"/>
      <c r="H12" s="1262"/>
      <c r="I12" s="821"/>
    </row>
    <row r="13" spans="1:9" s="229" customFormat="1" ht="30" customHeight="1">
      <c r="A13" s="816" t="s">
        <v>31</v>
      </c>
      <c r="B13" s="817" t="s">
        <v>475</v>
      </c>
      <c r="C13" s="818" t="s">
        <v>476</v>
      </c>
      <c r="D13" s="823"/>
      <c r="E13" s="823"/>
      <c r="F13" s="823">
        <f>SUM(D13:E13)</f>
        <v>0</v>
      </c>
      <c r="G13" s="820"/>
      <c r="H13" s="1262"/>
      <c r="I13" s="821"/>
    </row>
    <row r="14" spans="1:9" s="229" customFormat="1" ht="30" customHeight="1">
      <c r="A14" s="843" t="s">
        <v>34</v>
      </c>
      <c r="B14" s="844" t="s">
        <v>477</v>
      </c>
      <c r="C14" s="861" t="s">
        <v>478</v>
      </c>
      <c r="D14" s="862"/>
      <c r="E14" s="862"/>
      <c r="F14" s="862">
        <f>SUM(D13:E13)</f>
        <v>0</v>
      </c>
      <c r="G14" s="847"/>
      <c r="H14" s="1263"/>
      <c r="I14" s="848"/>
    </row>
    <row r="15" spans="1:9" s="229" customFormat="1" ht="21.75" customHeight="1">
      <c r="A15" s="855" t="s">
        <v>37</v>
      </c>
      <c r="B15" s="868" t="s">
        <v>444</v>
      </c>
      <c r="C15" s="869" t="s">
        <v>59</v>
      </c>
      <c r="D15" s="858">
        <f>SUM(D11:D14)</f>
        <v>0</v>
      </c>
      <c r="E15" s="858">
        <f>SUM(E11:E14)</f>
        <v>0</v>
      </c>
      <c r="F15" s="858">
        <f>SUM(F11:F14)</f>
        <v>0</v>
      </c>
      <c r="G15" s="859"/>
      <c r="H15" s="1264"/>
      <c r="I15" s="860"/>
    </row>
    <row r="16" spans="1:9" s="230" customFormat="1" ht="16.5" customHeight="1">
      <c r="A16" s="849" t="s">
        <v>39</v>
      </c>
      <c r="B16" s="863" t="s">
        <v>111</v>
      </c>
      <c r="C16" s="864" t="s">
        <v>112</v>
      </c>
      <c r="D16" s="865"/>
      <c r="E16" s="865"/>
      <c r="F16" s="865">
        <f>SUM(D16:E16)</f>
        <v>0</v>
      </c>
      <c r="G16" s="866"/>
      <c r="H16" s="1266"/>
      <c r="I16" s="867"/>
    </row>
    <row r="17" spans="1:9" s="230" customFormat="1" ht="16.5" customHeight="1">
      <c r="A17" s="816" t="s">
        <v>41</v>
      </c>
      <c r="B17" s="824" t="s">
        <v>114</v>
      </c>
      <c r="C17" s="825" t="s">
        <v>115</v>
      </c>
      <c r="D17" s="826"/>
      <c r="E17" s="826">
        <v>2070000</v>
      </c>
      <c r="F17" s="826">
        <f>SUM(D17:E17)</f>
        <v>2070000</v>
      </c>
      <c r="G17" s="829">
        <v>1647086</v>
      </c>
      <c r="H17" s="1267">
        <v>1061730</v>
      </c>
      <c r="I17" s="1362">
        <f>H17/G17</f>
        <v>0.64461114963031685</v>
      </c>
    </row>
    <row r="18" spans="1:9" s="230" customFormat="1" ht="16.5" customHeight="1">
      <c r="A18" s="816" t="s">
        <v>43</v>
      </c>
      <c r="B18" s="824" t="s">
        <v>479</v>
      </c>
      <c r="C18" s="825" t="s">
        <v>118</v>
      </c>
      <c r="D18" s="826"/>
      <c r="E18" s="826"/>
      <c r="F18" s="826"/>
      <c r="G18" s="826"/>
      <c r="H18" s="1268"/>
      <c r="I18" s="830"/>
    </row>
    <row r="19" spans="1:9" s="231" customFormat="1" ht="16.5" customHeight="1">
      <c r="A19" s="816" t="s">
        <v>49</v>
      </c>
      <c r="B19" s="831" t="s">
        <v>120</v>
      </c>
      <c r="C19" s="825" t="s">
        <v>121</v>
      </c>
      <c r="D19" s="832"/>
      <c r="E19" s="832"/>
      <c r="F19" s="832">
        <f>SUM(D19:E19)</f>
        <v>0</v>
      </c>
      <c r="G19" s="833"/>
      <c r="H19" s="1269"/>
      <c r="I19" s="834"/>
    </row>
    <row r="20" spans="1:9" s="230" customFormat="1" ht="16.5" customHeight="1">
      <c r="A20" s="816" t="s">
        <v>51</v>
      </c>
      <c r="B20" s="824" t="s">
        <v>123</v>
      </c>
      <c r="C20" s="825" t="s">
        <v>124</v>
      </c>
      <c r="D20" s="826"/>
      <c r="E20" s="826"/>
      <c r="F20" s="832">
        <f t="shared" ref="F20:F26" si="0">SUM(D20:E20)</f>
        <v>0</v>
      </c>
      <c r="G20" s="827"/>
      <c r="H20" s="1270"/>
      <c r="I20" s="828"/>
    </row>
    <row r="21" spans="1:9" s="230" customFormat="1" ht="16.5" customHeight="1">
      <c r="A21" s="816" t="s">
        <v>54</v>
      </c>
      <c r="B21" s="824" t="s">
        <v>480</v>
      </c>
      <c r="C21" s="825" t="s">
        <v>127</v>
      </c>
      <c r="D21" s="826"/>
      <c r="E21" s="826"/>
      <c r="F21" s="832">
        <f t="shared" si="0"/>
        <v>0</v>
      </c>
      <c r="G21" s="827"/>
      <c r="H21" s="1270"/>
      <c r="I21" s="828"/>
    </row>
    <row r="22" spans="1:9" s="231" customFormat="1" ht="16.5" customHeight="1">
      <c r="A22" s="816" t="s">
        <v>57</v>
      </c>
      <c r="B22" s="824" t="s">
        <v>481</v>
      </c>
      <c r="C22" s="825" t="s">
        <v>130</v>
      </c>
      <c r="D22" s="826"/>
      <c r="E22" s="826"/>
      <c r="F22" s="832">
        <f t="shared" si="0"/>
        <v>0</v>
      </c>
      <c r="G22" s="833"/>
      <c r="H22" s="1269"/>
      <c r="I22" s="834"/>
    </row>
    <row r="23" spans="1:9" s="231" customFormat="1" ht="16.5" customHeight="1">
      <c r="A23" s="816" t="s">
        <v>60</v>
      </c>
      <c r="B23" s="835" t="s">
        <v>132</v>
      </c>
      <c r="C23" s="825" t="s">
        <v>133</v>
      </c>
      <c r="D23" s="826"/>
      <c r="E23" s="826"/>
      <c r="F23" s="832">
        <f t="shared" si="0"/>
        <v>0</v>
      </c>
      <c r="G23" s="836">
        <v>20</v>
      </c>
      <c r="H23" s="1271">
        <v>17</v>
      </c>
      <c r="I23" s="1363">
        <f>H23/G23</f>
        <v>0.85</v>
      </c>
    </row>
    <row r="24" spans="1:9" s="231" customFormat="1" ht="16.5" customHeight="1">
      <c r="A24" s="816" t="s">
        <v>62</v>
      </c>
      <c r="B24" s="824" t="s">
        <v>482</v>
      </c>
      <c r="C24" s="825" t="s">
        <v>136</v>
      </c>
      <c r="D24" s="826"/>
      <c r="E24" s="826"/>
      <c r="F24" s="832">
        <f t="shared" si="0"/>
        <v>0</v>
      </c>
      <c r="G24" s="836"/>
      <c r="H24" s="1271"/>
      <c r="I24" s="837"/>
    </row>
    <row r="25" spans="1:9" s="231" customFormat="1" ht="16.5" customHeight="1">
      <c r="A25" s="816" t="s">
        <v>64</v>
      </c>
      <c r="B25" s="824" t="s">
        <v>483</v>
      </c>
      <c r="C25" s="825" t="s">
        <v>139</v>
      </c>
      <c r="D25" s="826"/>
      <c r="E25" s="826"/>
      <c r="F25" s="832">
        <f t="shared" si="0"/>
        <v>0</v>
      </c>
      <c r="G25" s="836"/>
      <c r="H25" s="1271"/>
      <c r="I25" s="837"/>
    </row>
    <row r="26" spans="1:9" s="231" customFormat="1" ht="16.5" customHeight="1">
      <c r="A26" s="843" t="s">
        <v>66</v>
      </c>
      <c r="B26" s="870" t="s">
        <v>141</v>
      </c>
      <c r="C26" s="871" t="s">
        <v>142</v>
      </c>
      <c r="D26" s="872"/>
      <c r="E26" s="872"/>
      <c r="F26" s="873">
        <f t="shared" si="0"/>
        <v>0</v>
      </c>
      <c r="G26" s="874">
        <v>423494</v>
      </c>
      <c r="H26" s="1272">
        <v>194502</v>
      </c>
      <c r="I26" s="1364">
        <f>H26/G26</f>
        <v>0.45927923418041344</v>
      </c>
    </row>
    <row r="27" spans="1:9" s="231" customFormat="1" ht="16.5" customHeight="1">
      <c r="A27" s="855" t="s">
        <v>68</v>
      </c>
      <c r="B27" s="26" t="s">
        <v>484</v>
      </c>
      <c r="C27" s="875" t="s">
        <v>145</v>
      </c>
      <c r="D27" s="876">
        <f>SUM(D16+D17+D18+D19+D20+D21+D22+D23+D24+D25+D26)</f>
        <v>0</v>
      </c>
      <c r="E27" s="876">
        <f>SUM(E16+E17+E18+E19+E20+E21+E22+E23+E24+E25+E26)</f>
        <v>2070000</v>
      </c>
      <c r="F27" s="876">
        <f>SUM(F16+F17+F18+F19+F20+F21+F22+F23+F24+F25+F26)</f>
        <v>2070000</v>
      </c>
      <c r="G27" s="876">
        <f>SUM(G16+G17+G18+G19+G20+G21+G22+G23+G24+G25+G26)</f>
        <v>2070600</v>
      </c>
      <c r="H27" s="1273">
        <f>SUM(H17:H26)</f>
        <v>1256249</v>
      </c>
      <c r="I27" s="1365">
        <f>H27/G27</f>
        <v>0.60670771756978659</v>
      </c>
    </row>
    <row r="28" spans="1:9" s="232" customFormat="1" ht="16.5" customHeight="1">
      <c r="A28" s="855" t="s">
        <v>70</v>
      </c>
      <c r="B28" s="26" t="s">
        <v>446</v>
      </c>
      <c r="C28" s="875" t="s">
        <v>163</v>
      </c>
      <c r="D28" s="876"/>
      <c r="E28" s="876"/>
      <c r="F28" s="876">
        <f>SUM(D28:E28)</f>
        <v>0</v>
      </c>
      <c r="G28" s="877"/>
      <c r="H28" s="1274"/>
      <c r="I28" s="878"/>
    </row>
    <row r="29" spans="1:9" s="231" customFormat="1" ht="16.5" customHeight="1">
      <c r="A29" s="855" t="s">
        <v>72</v>
      </c>
      <c r="B29" s="26" t="s">
        <v>412</v>
      </c>
      <c r="C29" s="875" t="s">
        <v>172</v>
      </c>
      <c r="D29" s="879"/>
      <c r="E29" s="879"/>
      <c r="F29" s="879">
        <f>SUM(D29:E29)</f>
        <v>0</v>
      </c>
      <c r="G29" s="880"/>
      <c r="H29" s="1275"/>
      <c r="I29" s="881"/>
    </row>
    <row r="30" spans="1:9" s="231" customFormat="1" ht="16.5" customHeight="1">
      <c r="A30" s="855" t="s">
        <v>75</v>
      </c>
      <c r="B30" s="26" t="s">
        <v>447</v>
      </c>
      <c r="C30" s="875" t="s">
        <v>181</v>
      </c>
      <c r="D30" s="879"/>
      <c r="E30" s="879"/>
      <c r="F30" s="879">
        <f>SUM(D30:E30)</f>
        <v>0</v>
      </c>
      <c r="G30" s="880"/>
      <c r="H30" s="1275"/>
      <c r="I30" s="881"/>
    </row>
    <row r="31" spans="1:9" s="231" customFormat="1" ht="16.5" customHeight="1">
      <c r="A31" s="855" t="s">
        <v>78</v>
      </c>
      <c r="B31" s="26" t="s">
        <v>485</v>
      </c>
      <c r="C31" s="883"/>
      <c r="D31" s="876">
        <f>D10+D15+D27+D28+D29+D30</f>
        <v>0</v>
      </c>
      <c r="E31" s="876">
        <f>E10+E15+E27+E28+E29+E30</f>
        <v>2070000</v>
      </c>
      <c r="F31" s="876">
        <f>F10+F15+F27+F28+F29+F30</f>
        <v>2070000</v>
      </c>
      <c r="G31" s="876">
        <f>G10+G15+G27+G28+G29+G30</f>
        <v>2070600</v>
      </c>
      <c r="H31" s="1273">
        <f>SUM(H27)</f>
        <v>1256249</v>
      </c>
      <c r="I31" s="1365">
        <f>H31/G31</f>
        <v>0.60670771756978659</v>
      </c>
    </row>
    <row r="32" spans="1:9" s="230" customFormat="1" ht="16.5" customHeight="1">
      <c r="A32" s="849" t="s">
        <v>81</v>
      </c>
      <c r="B32" s="673" t="s">
        <v>486</v>
      </c>
      <c r="C32" s="882" t="s">
        <v>190</v>
      </c>
      <c r="D32" s="753">
        <f>SUM(D33:D34)</f>
        <v>0</v>
      </c>
      <c r="E32" s="753">
        <f>SUM(E33:E34)</f>
        <v>0</v>
      </c>
      <c r="F32" s="753">
        <f>SUM(F33:F34)</f>
        <v>0</v>
      </c>
      <c r="G32" s="866">
        <f>G33+G34</f>
        <v>28217</v>
      </c>
      <c r="H32" s="1266">
        <v>28217</v>
      </c>
      <c r="I32" s="1366">
        <v>1</v>
      </c>
    </row>
    <row r="33" spans="1:9" s="230" customFormat="1" ht="16.5" customHeight="1">
      <c r="A33" s="816" t="s">
        <v>83</v>
      </c>
      <c r="B33" s="840" t="s">
        <v>192</v>
      </c>
      <c r="C33" s="839" t="s">
        <v>193</v>
      </c>
      <c r="D33" s="708"/>
      <c r="E33" s="708"/>
      <c r="F33" s="708">
        <f>SUM(D33:E33)</f>
        <v>0</v>
      </c>
      <c r="G33" s="827">
        <v>28217</v>
      </c>
      <c r="H33" s="1270">
        <v>28217</v>
      </c>
      <c r="I33" s="1360">
        <v>1</v>
      </c>
    </row>
    <row r="34" spans="1:9" s="230" customFormat="1" ht="16.5" customHeight="1">
      <c r="A34" s="816" t="s">
        <v>85</v>
      </c>
      <c r="B34" s="840" t="s">
        <v>195</v>
      </c>
      <c r="C34" s="839" t="s">
        <v>196</v>
      </c>
      <c r="D34" s="708"/>
      <c r="E34" s="708"/>
      <c r="F34" s="708">
        <f>SUM(D34:E34)</f>
        <v>0</v>
      </c>
      <c r="G34" s="827"/>
      <c r="H34" s="1270"/>
      <c r="I34" s="828"/>
    </row>
    <row r="35" spans="1:9" s="230" customFormat="1" ht="16.5" customHeight="1">
      <c r="A35" s="816" t="s">
        <v>87</v>
      </c>
      <c r="B35" s="838" t="s">
        <v>487</v>
      </c>
      <c r="C35" s="841" t="s">
        <v>488</v>
      </c>
      <c r="D35" s="708">
        <f>SUM(D36:D37)</f>
        <v>17229733</v>
      </c>
      <c r="E35" s="708">
        <f t="shared" ref="E35:F35" si="1">SUM(E36:E37)</f>
        <v>2359960</v>
      </c>
      <c r="F35" s="708">
        <f t="shared" si="1"/>
        <v>19589693</v>
      </c>
      <c r="G35" s="708">
        <v>20238588</v>
      </c>
      <c r="H35" s="1276">
        <v>19570027</v>
      </c>
      <c r="I35" s="1367">
        <f>H35/G35</f>
        <v>0.96696602549545452</v>
      </c>
    </row>
    <row r="36" spans="1:9" s="230" customFormat="1" ht="16.5" customHeight="1">
      <c r="A36" s="816"/>
      <c r="B36" s="842" t="s">
        <v>570</v>
      </c>
      <c r="C36" s="54" t="s">
        <v>488</v>
      </c>
      <c r="D36" s="708">
        <v>14781572</v>
      </c>
      <c r="E36" s="708"/>
      <c r="F36" s="708">
        <f>SUM(D36:E36)</f>
        <v>14781572</v>
      </c>
      <c r="G36" s="916">
        <v>14795904</v>
      </c>
      <c r="H36" s="1277">
        <v>13865975</v>
      </c>
      <c r="I36" s="1367">
        <f t="shared" ref="I36:I37" si="2">H36/G36</f>
        <v>0.93714956517695713</v>
      </c>
    </row>
    <row r="37" spans="1:9" s="230" customFormat="1" ht="16.5" customHeight="1">
      <c r="A37" s="843"/>
      <c r="B37" s="884" t="s">
        <v>571</v>
      </c>
      <c r="C37" s="56" t="s">
        <v>488</v>
      </c>
      <c r="D37" s="754">
        <v>2448161</v>
      </c>
      <c r="E37" s="754">
        <v>2359960</v>
      </c>
      <c r="F37" s="754">
        <f>SUM(D37:E37)</f>
        <v>4808121</v>
      </c>
      <c r="G37" s="917">
        <v>5442684</v>
      </c>
      <c r="H37" s="1278">
        <v>5704052</v>
      </c>
      <c r="I37" s="1367">
        <f t="shared" si="2"/>
        <v>1.0480218950797069</v>
      </c>
    </row>
    <row r="38" spans="1:9" s="230" customFormat="1" ht="16.5" customHeight="1">
      <c r="A38" s="855" t="s">
        <v>90</v>
      </c>
      <c r="B38" s="26" t="s">
        <v>489</v>
      </c>
      <c r="C38" s="27" t="s">
        <v>490</v>
      </c>
      <c r="D38" s="731">
        <f>SUM(D32+D35)</f>
        <v>17229733</v>
      </c>
      <c r="E38" s="731">
        <f>SUM(E32+E35)</f>
        <v>2359960</v>
      </c>
      <c r="F38" s="731">
        <f>SUM(F32+F35)</f>
        <v>19589693</v>
      </c>
      <c r="G38" s="731">
        <f t="shared" ref="G38:H38" si="3">SUM(G32+G35)</f>
        <v>20266805</v>
      </c>
      <c r="H38" s="731">
        <f t="shared" si="3"/>
        <v>19598244</v>
      </c>
      <c r="I38" s="1368">
        <f>H38/G38</f>
        <v>0.9670120179278382</v>
      </c>
    </row>
    <row r="39" spans="1:9" s="230" customFormat="1" ht="16.5" customHeight="1">
      <c r="A39" s="887" t="s">
        <v>94</v>
      </c>
      <c r="B39" s="1139" t="s">
        <v>491</v>
      </c>
      <c r="C39" s="888" t="s">
        <v>199</v>
      </c>
      <c r="D39" s="889">
        <f>D38</f>
        <v>17229733</v>
      </c>
      <c r="E39" s="889">
        <f t="shared" ref="E39:G39" si="4">E38</f>
        <v>2359960</v>
      </c>
      <c r="F39" s="889">
        <f t="shared" si="4"/>
        <v>19589693</v>
      </c>
      <c r="G39" s="889">
        <f t="shared" si="4"/>
        <v>20266805</v>
      </c>
      <c r="H39" s="1280">
        <f>SUM(H38)</f>
        <v>19598244</v>
      </c>
      <c r="I39" s="1368">
        <f>H39/G39</f>
        <v>0.9670120179278382</v>
      </c>
    </row>
    <row r="40" spans="1:9" s="230" customFormat="1" ht="23.25" customHeight="1">
      <c r="A40" s="855" t="s">
        <v>97</v>
      </c>
      <c r="B40" s="26" t="s">
        <v>492</v>
      </c>
      <c r="C40" s="27"/>
      <c r="D40" s="731">
        <f>D31+D39</f>
        <v>17229733</v>
      </c>
      <c r="E40" s="731">
        <f>E31+E39</f>
        <v>4429960</v>
      </c>
      <c r="F40" s="731">
        <f>F31+F39</f>
        <v>21659693</v>
      </c>
      <c r="G40" s="731">
        <f t="shared" ref="G40" si="5">G31+G39</f>
        <v>22337405</v>
      </c>
      <c r="H40" s="1279">
        <f>SUM(H39,H27)</f>
        <v>20854493</v>
      </c>
      <c r="I40" s="1368">
        <f>H40/G40</f>
        <v>0.93361305845508913</v>
      </c>
    </row>
    <row r="41" spans="1:9" s="230" customFormat="1" ht="23.25" customHeight="1">
      <c r="A41" s="234"/>
      <c r="B41" s="235"/>
      <c r="C41" s="236"/>
      <c r="D41" s="647"/>
      <c r="E41" s="647"/>
      <c r="F41" s="647"/>
      <c r="G41" s="647"/>
      <c r="H41" s="647"/>
      <c r="I41" s="647"/>
    </row>
    <row r="42" spans="1:9" s="230" customFormat="1" ht="15" customHeight="1">
      <c r="A42" s="234"/>
      <c r="B42" s="235"/>
      <c r="C42" s="236"/>
      <c r="D42" s="237"/>
      <c r="E42" s="237"/>
      <c r="F42" s="237"/>
    </row>
    <row r="43" spans="1:9" s="230" customFormat="1" ht="15" customHeight="1">
      <c r="A43" s="1619" t="s">
        <v>493</v>
      </c>
      <c r="B43" s="1619"/>
      <c r="C43" s="1619"/>
      <c r="D43" s="1619"/>
      <c r="E43" s="1619"/>
      <c r="F43" s="1619"/>
      <c r="G43" s="1619"/>
      <c r="H43" s="1619"/>
      <c r="I43" s="1619"/>
    </row>
    <row r="44" spans="1:9" s="230" customFormat="1" ht="17.25" customHeight="1">
      <c r="A44" s="761" t="s">
        <v>10</v>
      </c>
      <c r="B44" s="890" t="s">
        <v>204</v>
      </c>
      <c r="C44" s="891" t="s">
        <v>205</v>
      </c>
      <c r="D44" s="892">
        <v>11445282</v>
      </c>
      <c r="E44" s="892">
        <v>1835439</v>
      </c>
      <c r="F44" s="892">
        <f>SUM(D44:E44)</f>
        <v>13280721</v>
      </c>
      <c r="G44" s="918">
        <v>13667589</v>
      </c>
      <c r="H44" s="1281">
        <v>13323935</v>
      </c>
      <c r="I44" s="1359">
        <f>H44/G44</f>
        <v>0.9748562822601704</v>
      </c>
    </row>
    <row r="45" spans="1:9" s="230" customFormat="1" ht="17.25" customHeight="1">
      <c r="A45" s="11" t="s">
        <v>13</v>
      </c>
      <c r="B45" s="1140" t="s">
        <v>206</v>
      </c>
      <c r="C45" s="51" t="s">
        <v>207</v>
      </c>
      <c r="D45" s="371">
        <v>2553451</v>
      </c>
      <c r="E45" s="371">
        <v>410521</v>
      </c>
      <c r="F45" s="371">
        <f>SUM(D45:E45)</f>
        <v>2963972</v>
      </c>
      <c r="G45" s="916">
        <v>3001107</v>
      </c>
      <c r="H45" s="1277">
        <v>2982730</v>
      </c>
      <c r="I45" s="1360">
        <f t="shared" ref="I45:I46" si="6">H45/G45</f>
        <v>0.99387659287056407</v>
      </c>
    </row>
    <row r="46" spans="1:9" s="230" customFormat="1" ht="17.25" customHeight="1">
      <c r="A46" s="11" t="s">
        <v>16</v>
      </c>
      <c r="B46" s="370" t="s">
        <v>208</v>
      </c>
      <c r="C46" s="51" t="s">
        <v>209</v>
      </c>
      <c r="D46" s="371">
        <v>3231000</v>
      </c>
      <c r="E46" s="371">
        <v>2184000</v>
      </c>
      <c r="F46" s="371">
        <f>SUM(D46:E46)</f>
        <v>5415000</v>
      </c>
      <c r="G46" s="916">
        <v>5668709</v>
      </c>
      <c r="H46" s="1277">
        <v>4415586</v>
      </c>
      <c r="I46" s="1360">
        <f t="shared" si="6"/>
        <v>0.77894031956835319</v>
      </c>
    </row>
    <row r="47" spans="1:9" s="230" customFormat="1" ht="17.25" customHeight="1">
      <c r="A47" s="11" t="s">
        <v>19</v>
      </c>
      <c r="B47" s="370" t="s">
        <v>210</v>
      </c>
      <c r="C47" s="51" t="s">
        <v>211</v>
      </c>
      <c r="D47" s="371"/>
      <c r="E47" s="371"/>
      <c r="F47" s="371">
        <f>SUM(D47:E47)</f>
        <v>0</v>
      </c>
      <c r="G47" s="827"/>
      <c r="H47" s="1270"/>
      <c r="I47" s="828"/>
    </row>
    <row r="48" spans="1:9" s="230" customFormat="1" ht="17.25" customHeight="1">
      <c r="A48" s="16" t="s">
        <v>22</v>
      </c>
      <c r="B48" s="378" t="s">
        <v>212</v>
      </c>
      <c r="C48" s="895" t="s">
        <v>213</v>
      </c>
      <c r="D48" s="670"/>
      <c r="E48" s="670"/>
      <c r="F48" s="670">
        <f>SUM(D48:E48)</f>
        <v>0</v>
      </c>
      <c r="G48" s="885"/>
      <c r="H48" s="1282"/>
      <c r="I48" s="886"/>
    </row>
    <row r="49" spans="1:11" s="229" customFormat="1" ht="17.25" customHeight="1">
      <c r="A49" s="25" t="s">
        <v>25</v>
      </c>
      <c r="B49" s="899" t="s">
        <v>494</v>
      </c>
      <c r="C49" s="27" t="s">
        <v>230</v>
      </c>
      <c r="D49" s="680">
        <f>SUM(D44:D48)</f>
        <v>17229733</v>
      </c>
      <c r="E49" s="680">
        <f>SUM(E44:E48)</f>
        <v>4429960</v>
      </c>
      <c r="F49" s="680">
        <f>SUM(F44:F48)</f>
        <v>21659693</v>
      </c>
      <c r="G49" s="680">
        <f t="shared" ref="G49" si="7">SUM(G44:G48)</f>
        <v>22337405</v>
      </c>
      <c r="H49" s="1216">
        <f>SUM(H44:H48)</f>
        <v>20722251</v>
      </c>
      <c r="I49" s="1321">
        <f>H49/G49</f>
        <v>0.92769285420575931</v>
      </c>
      <c r="J49" s="239"/>
      <c r="K49" s="239"/>
    </row>
    <row r="50" spans="1:11" s="241" customFormat="1" ht="17.25" customHeight="1">
      <c r="A50" s="7" t="s">
        <v>28</v>
      </c>
      <c r="B50" s="896" t="s">
        <v>495</v>
      </c>
      <c r="C50" s="49" t="s">
        <v>232</v>
      </c>
      <c r="D50" s="366"/>
      <c r="E50" s="366"/>
      <c r="F50" s="366">
        <f>SUM(D50:E50)</f>
        <v>0</v>
      </c>
      <c r="G50" s="897"/>
      <c r="H50" s="1283"/>
      <c r="I50" s="898"/>
      <c r="J50" s="240"/>
      <c r="K50" s="240"/>
    </row>
    <row r="51" spans="1:11" ht="17.25" customHeight="1">
      <c r="A51" s="11" t="s">
        <v>31</v>
      </c>
      <c r="B51" s="370" t="s">
        <v>233</v>
      </c>
      <c r="C51" s="51" t="s">
        <v>234</v>
      </c>
      <c r="D51" s="371"/>
      <c r="E51" s="371"/>
      <c r="F51" s="371">
        <f>SUM(D51:E51)</f>
        <v>0</v>
      </c>
      <c r="G51" s="893"/>
      <c r="H51" s="1284"/>
      <c r="I51" s="894"/>
      <c r="J51" s="242"/>
      <c r="K51" s="242"/>
    </row>
    <row r="52" spans="1:11" ht="17.25" customHeight="1">
      <c r="A52" s="16" t="s">
        <v>34</v>
      </c>
      <c r="B52" s="378" t="s">
        <v>496</v>
      </c>
      <c r="C52" s="895" t="s">
        <v>236</v>
      </c>
      <c r="D52" s="670"/>
      <c r="E52" s="670"/>
      <c r="F52" s="670">
        <f>SUM(D52:E52)</f>
        <v>0</v>
      </c>
      <c r="G52" s="900"/>
      <c r="H52" s="1285"/>
      <c r="I52" s="901"/>
      <c r="J52" s="242"/>
      <c r="K52" s="242"/>
    </row>
    <row r="53" spans="1:11" ht="17.25" customHeight="1">
      <c r="A53" s="25" t="s">
        <v>37</v>
      </c>
      <c r="B53" s="43" t="s">
        <v>497</v>
      </c>
      <c r="C53" s="27" t="s">
        <v>248</v>
      </c>
      <c r="D53" s="680">
        <f>SUM(D50:D52)</f>
        <v>0</v>
      </c>
      <c r="E53" s="680">
        <f>SUM(E50:E52)</f>
        <v>0</v>
      </c>
      <c r="F53" s="680">
        <f>SUM(D53:E53)</f>
        <v>0</v>
      </c>
      <c r="G53" s="902"/>
      <c r="H53" s="1286"/>
      <c r="I53" s="903"/>
      <c r="J53" s="242"/>
      <c r="K53" s="242"/>
    </row>
    <row r="54" spans="1:11" ht="17.25" customHeight="1">
      <c r="A54" s="25" t="s">
        <v>39</v>
      </c>
      <c r="B54" s="63" t="s">
        <v>498</v>
      </c>
      <c r="C54" s="27" t="s">
        <v>499</v>
      </c>
      <c r="D54" s="382">
        <f>D49+D53</f>
        <v>17229733</v>
      </c>
      <c r="E54" s="382">
        <f>E49+E53</f>
        <v>4429960</v>
      </c>
      <c r="F54" s="382">
        <f>F49+F53</f>
        <v>21659693</v>
      </c>
      <c r="G54" s="382">
        <f t="shared" ref="G54" si="8">G49+G53</f>
        <v>22337405</v>
      </c>
      <c r="H54" s="1287">
        <f>SUM(H49)</f>
        <v>20722251</v>
      </c>
      <c r="I54" s="1327">
        <f>SUM(I49:I53)</f>
        <v>0.92769285420575931</v>
      </c>
      <c r="J54" s="242"/>
      <c r="K54" s="242"/>
    </row>
    <row r="55" spans="1:11" ht="17.25" customHeight="1">
      <c r="A55" s="102" t="s">
        <v>41</v>
      </c>
      <c r="B55" s="63" t="s">
        <v>500</v>
      </c>
      <c r="C55" s="27" t="s">
        <v>501</v>
      </c>
      <c r="D55" s="382"/>
      <c r="E55" s="382"/>
      <c r="F55" s="382">
        <f>SUM(D55:E55)</f>
        <v>0</v>
      </c>
      <c r="G55" s="902"/>
      <c r="H55" s="1286"/>
      <c r="I55" s="903"/>
      <c r="J55" s="242"/>
      <c r="K55" s="242"/>
    </row>
    <row r="56" spans="1:11" ht="27.75" customHeight="1">
      <c r="A56" s="102" t="s">
        <v>45</v>
      </c>
      <c r="B56" s="63" t="s">
        <v>572</v>
      </c>
      <c r="C56" s="27" t="s">
        <v>260</v>
      </c>
      <c r="D56" s="382">
        <f>SUM(D55:D55)</f>
        <v>0</v>
      </c>
      <c r="E56" s="382">
        <f>SUM(E55:E55)</f>
        <v>0</v>
      </c>
      <c r="F56" s="382">
        <f>SUM(F55:F55)</f>
        <v>0</v>
      </c>
      <c r="G56" s="902"/>
      <c r="H56" s="1286"/>
      <c r="I56" s="903"/>
      <c r="J56" s="242"/>
      <c r="K56" s="242"/>
    </row>
    <row r="57" spans="1:11" ht="17.25" customHeight="1">
      <c r="A57" s="904" t="s">
        <v>47</v>
      </c>
      <c r="B57" s="779" t="s">
        <v>502</v>
      </c>
      <c r="C57" s="905" t="s">
        <v>262</v>
      </c>
      <c r="D57" s="906">
        <f>SUM(D54+D56)</f>
        <v>17229733</v>
      </c>
      <c r="E57" s="906">
        <f>SUM(E54+E56)</f>
        <v>4429960</v>
      </c>
      <c r="F57" s="906">
        <f>SUM(F54+F56)</f>
        <v>21659693</v>
      </c>
      <c r="G57" s="906">
        <f t="shared" ref="G57" si="9">SUM(G54+G56)</f>
        <v>22337405</v>
      </c>
      <c r="H57" s="1288">
        <f>SUM(H54)</f>
        <v>20722251</v>
      </c>
      <c r="I57" s="1361">
        <f>I54</f>
        <v>0.92769285420575931</v>
      </c>
      <c r="J57" s="242"/>
      <c r="K57" s="242"/>
    </row>
    <row r="58" spans="1:11" ht="12" customHeight="1">
      <c r="A58" s="243"/>
      <c r="B58" s="244"/>
      <c r="C58" s="245"/>
      <c r="D58" s="245"/>
      <c r="E58" s="245"/>
      <c r="F58" s="245"/>
      <c r="G58" s="242"/>
      <c r="H58" s="242"/>
      <c r="I58" s="242"/>
      <c r="J58" s="242"/>
      <c r="K58" s="242"/>
    </row>
    <row r="59" spans="1:11" ht="12" customHeight="1">
      <c r="A59" s="243"/>
      <c r="B59" s="244"/>
      <c r="C59" s="245"/>
      <c r="D59" s="245"/>
      <c r="E59" s="245"/>
      <c r="F59" s="245"/>
      <c r="G59" s="242"/>
      <c r="H59" s="242"/>
      <c r="I59" s="242"/>
      <c r="J59" s="242"/>
      <c r="K59" s="242"/>
    </row>
    <row r="60" spans="1:11">
      <c r="A60" s="246"/>
      <c r="B60" s="247"/>
      <c r="C60" s="247"/>
    </row>
    <row r="61" spans="1:11">
      <c r="A61" s="246"/>
      <c r="B61" s="247"/>
      <c r="C61" s="247"/>
    </row>
    <row r="62" spans="1:11">
      <c r="A62" s="246"/>
      <c r="B62" s="247"/>
      <c r="C62" s="247"/>
    </row>
  </sheetData>
  <sheetProtection formatCells="0"/>
  <mergeCells count="4">
    <mergeCell ref="A2:I2"/>
    <mergeCell ref="A5:I5"/>
    <mergeCell ref="A1:I1"/>
    <mergeCell ref="A43:I43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75" orientation="portrait" verticalDpi="300" r:id="rId1"/>
  <headerFooter alignWithMargins="0">
    <oddHeader>&amp;R&amp;"Times New Roman CE,Félkövér dőlt"&amp;11 10. melléklet a ……/2018. (……)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K27"/>
  <sheetViews>
    <sheetView topLeftCell="A8" workbookViewId="0">
      <selection activeCell="D25" sqref="D25"/>
    </sheetView>
  </sheetViews>
  <sheetFormatPr defaultRowHeight="12.75"/>
  <cols>
    <col min="1" max="1" width="6.6640625" style="216" customWidth="1"/>
    <col min="2" max="2" width="24.6640625" style="188" customWidth="1"/>
    <col min="3" max="3" width="13" style="188" customWidth="1"/>
    <col min="4" max="5" width="15.5" style="217" customWidth="1"/>
    <col min="6" max="6" width="11.5" style="217" customWidth="1"/>
    <col min="7" max="7" width="13" style="217" customWidth="1"/>
    <col min="8" max="9" width="14" style="217" customWidth="1"/>
    <col min="10" max="10" width="13.33203125" style="188" customWidth="1"/>
    <col min="11" max="11" width="14.6640625" style="188" customWidth="1"/>
    <col min="12" max="256" width="9.33203125" style="188"/>
    <col min="257" max="257" width="6.6640625" style="188" customWidth="1"/>
    <col min="258" max="258" width="24.6640625" style="188" customWidth="1"/>
    <col min="259" max="259" width="13" style="188" customWidth="1"/>
    <col min="260" max="261" width="15.5" style="188" customWidth="1"/>
    <col min="262" max="262" width="11.5" style="188" customWidth="1"/>
    <col min="263" max="263" width="13" style="188" customWidth="1"/>
    <col min="264" max="265" width="14" style="188" customWidth="1"/>
    <col min="266" max="266" width="13.33203125" style="188" customWidth="1"/>
    <col min="267" max="267" width="14.6640625" style="188" customWidth="1"/>
    <col min="268" max="512" width="9.33203125" style="188"/>
    <col min="513" max="513" width="6.6640625" style="188" customWidth="1"/>
    <col min="514" max="514" width="24.6640625" style="188" customWidth="1"/>
    <col min="515" max="515" width="13" style="188" customWidth="1"/>
    <col min="516" max="517" width="15.5" style="188" customWidth="1"/>
    <col min="518" max="518" width="11.5" style="188" customWidth="1"/>
    <col min="519" max="519" width="13" style="188" customWidth="1"/>
    <col min="520" max="521" width="14" style="188" customWidth="1"/>
    <col min="522" max="522" width="13.33203125" style="188" customWidth="1"/>
    <col min="523" max="523" width="14.6640625" style="188" customWidth="1"/>
    <col min="524" max="768" width="9.33203125" style="188"/>
    <col min="769" max="769" width="6.6640625" style="188" customWidth="1"/>
    <col min="770" max="770" width="24.6640625" style="188" customWidth="1"/>
    <col min="771" max="771" width="13" style="188" customWidth="1"/>
    <col min="772" max="773" width="15.5" style="188" customWidth="1"/>
    <col min="774" max="774" width="11.5" style="188" customWidth="1"/>
    <col min="775" max="775" width="13" style="188" customWidth="1"/>
    <col min="776" max="777" width="14" style="188" customWidth="1"/>
    <col min="778" max="778" width="13.33203125" style="188" customWidth="1"/>
    <col min="779" max="779" width="14.6640625" style="188" customWidth="1"/>
    <col min="780" max="1024" width="9.33203125" style="188"/>
    <col min="1025" max="1025" width="6.6640625" style="188" customWidth="1"/>
    <col min="1026" max="1026" width="24.6640625" style="188" customWidth="1"/>
    <col min="1027" max="1027" width="13" style="188" customWidth="1"/>
    <col min="1028" max="1029" width="15.5" style="188" customWidth="1"/>
    <col min="1030" max="1030" width="11.5" style="188" customWidth="1"/>
    <col min="1031" max="1031" width="13" style="188" customWidth="1"/>
    <col min="1032" max="1033" width="14" style="188" customWidth="1"/>
    <col min="1034" max="1034" width="13.33203125" style="188" customWidth="1"/>
    <col min="1035" max="1035" width="14.6640625" style="188" customWidth="1"/>
    <col min="1036" max="1280" width="9.33203125" style="188"/>
    <col min="1281" max="1281" width="6.6640625" style="188" customWidth="1"/>
    <col min="1282" max="1282" width="24.6640625" style="188" customWidth="1"/>
    <col min="1283" max="1283" width="13" style="188" customWidth="1"/>
    <col min="1284" max="1285" width="15.5" style="188" customWidth="1"/>
    <col min="1286" max="1286" width="11.5" style="188" customWidth="1"/>
    <col min="1287" max="1287" width="13" style="188" customWidth="1"/>
    <col min="1288" max="1289" width="14" style="188" customWidth="1"/>
    <col min="1290" max="1290" width="13.33203125" style="188" customWidth="1"/>
    <col min="1291" max="1291" width="14.6640625" style="188" customWidth="1"/>
    <col min="1292" max="1536" width="9.33203125" style="188"/>
    <col min="1537" max="1537" width="6.6640625" style="188" customWidth="1"/>
    <col min="1538" max="1538" width="24.6640625" style="188" customWidth="1"/>
    <col min="1539" max="1539" width="13" style="188" customWidth="1"/>
    <col min="1540" max="1541" width="15.5" style="188" customWidth="1"/>
    <col min="1542" max="1542" width="11.5" style="188" customWidth="1"/>
    <col min="1543" max="1543" width="13" style="188" customWidth="1"/>
    <col min="1544" max="1545" width="14" style="188" customWidth="1"/>
    <col min="1546" max="1546" width="13.33203125" style="188" customWidth="1"/>
    <col min="1547" max="1547" width="14.6640625" style="188" customWidth="1"/>
    <col min="1548" max="1792" width="9.33203125" style="188"/>
    <col min="1793" max="1793" width="6.6640625" style="188" customWidth="1"/>
    <col min="1794" max="1794" width="24.6640625" style="188" customWidth="1"/>
    <col min="1795" max="1795" width="13" style="188" customWidth="1"/>
    <col min="1796" max="1797" width="15.5" style="188" customWidth="1"/>
    <col min="1798" max="1798" width="11.5" style="188" customWidth="1"/>
    <col min="1799" max="1799" width="13" style="188" customWidth="1"/>
    <col min="1800" max="1801" width="14" style="188" customWidth="1"/>
    <col min="1802" max="1802" width="13.33203125" style="188" customWidth="1"/>
    <col min="1803" max="1803" width="14.6640625" style="188" customWidth="1"/>
    <col min="1804" max="2048" width="9.33203125" style="188"/>
    <col min="2049" max="2049" width="6.6640625" style="188" customWidth="1"/>
    <col min="2050" max="2050" width="24.6640625" style="188" customWidth="1"/>
    <col min="2051" max="2051" width="13" style="188" customWidth="1"/>
    <col min="2052" max="2053" width="15.5" style="188" customWidth="1"/>
    <col min="2054" max="2054" width="11.5" style="188" customWidth="1"/>
    <col min="2055" max="2055" width="13" style="188" customWidth="1"/>
    <col min="2056" max="2057" width="14" style="188" customWidth="1"/>
    <col min="2058" max="2058" width="13.33203125" style="188" customWidth="1"/>
    <col min="2059" max="2059" width="14.6640625" style="188" customWidth="1"/>
    <col min="2060" max="2304" width="9.33203125" style="188"/>
    <col min="2305" max="2305" width="6.6640625" style="188" customWidth="1"/>
    <col min="2306" max="2306" width="24.6640625" style="188" customWidth="1"/>
    <col min="2307" max="2307" width="13" style="188" customWidth="1"/>
    <col min="2308" max="2309" width="15.5" style="188" customWidth="1"/>
    <col min="2310" max="2310" width="11.5" style="188" customWidth="1"/>
    <col min="2311" max="2311" width="13" style="188" customWidth="1"/>
    <col min="2312" max="2313" width="14" style="188" customWidth="1"/>
    <col min="2314" max="2314" width="13.33203125" style="188" customWidth="1"/>
    <col min="2315" max="2315" width="14.6640625" style="188" customWidth="1"/>
    <col min="2316" max="2560" width="9.33203125" style="188"/>
    <col min="2561" max="2561" width="6.6640625" style="188" customWidth="1"/>
    <col min="2562" max="2562" width="24.6640625" style="188" customWidth="1"/>
    <col min="2563" max="2563" width="13" style="188" customWidth="1"/>
    <col min="2564" max="2565" width="15.5" style="188" customWidth="1"/>
    <col min="2566" max="2566" width="11.5" style="188" customWidth="1"/>
    <col min="2567" max="2567" width="13" style="188" customWidth="1"/>
    <col min="2568" max="2569" width="14" style="188" customWidth="1"/>
    <col min="2570" max="2570" width="13.33203125" style="188" customWidth="1"/>
    <col min="2571" max="2571" width="14.6640625" style="188" customWidth="1"/>
    <col min="2572" max="2816" width="9.33203125" style="188"/>
    <col min="2817" max="2817" width="6.6640625" style="188" customWidth="1"/>
    <col min="2818" max="2818" width="24.6640625" style="188" customWidth="1"/>
    <col min="2819" max="2819" width="13" style="188" customWidth="1"/>
    <col min="2820" max="2821" width="15.5" style="188" customWidth="1"/>
    <col min="2822" max="2822" width="11.5" style="188" customWidth="1"/>
    <col min="2823" max="2823" width="13" style="188" customWidth="1"/>
    <col min="2824" max="2825" width="14" style="188" customWidth="1"/>
    <col min="2826" max="2826" width="13.33203125" style="188" customWidth="1"/>
    <col min="2827" max="2827" width="14.6640625" style="188" customWidth="1"/>
    <col min="2828" max="3072" width="9.33203125" style="188"/>
    <col min="3073" max="3073" width="6.6640625" style="188" customWidth="1"/>
    <col min="3074" max="3074" width="24.6640625" style="188" customWidth="1"/>
    <col min="3075" max="3075" width="13" style="188" customWidth="1"/>
    <col min="3076" max="3077" width="15.5" style="188" customWidth="1"/>
    <col min="3078" max="3078" width="11.5" style="188" customWidth="1"/>
    <col min="3079" max="3079" width="13" style="188" customWidth="1"/>
    <col min="3080" max="3081" width="14" style="188" customWidth="1"/>
    <col min="3082" max="3082" width="13.33203125" style="188" customWidth="1"/>
    <col min="3083" max="3083" width="14.6640625" style="188" customWidth="1"/>
    <col min="3084" max="3328" width="9.33203125" style="188"/>
    <col min="3329" max="3329" width="6.6640625" style="188" customWidth="1"/>
    <col min="3330" max="3330" width="24.6640625" style="188" customWidth="1"/>
    <col min="3331" max="3331" width="13" style="188" customWidth="1"/>
    <col min="3332" max="3333" width="15.5" style="188" customWidth="1"/>
    <col min="3334" max="3334" width="11.5" style="188" customWidth="1"/>
    <col min="3335" max="3335" width="13" style="188" customWidth="1"/>
    <col min="3336" max="3337" width="14" style="188" customWidth="1"/>
    <col min="3338" max="3338" width="13.33203125" style="188" customWidth="1"/>
    <col min="3339" max="3339" width="14.6640625" style="188" customWidth="1"/>
    <col min="3340" max="3584" width="9.33203125" style="188"/>
    <col min="3585" max="3585" width="6.6640625" style="188" customWidth="1"/>
    <col min="3586" max="3586" width="24.6640625" style="188" customWidth="1"/>
    <col min="3587" max="3587" width="13" style="188" customWidth="1"/>
    <col min="3588" max="3589" width="15.5" style="188" customWidth="1"/>
    <col min="3590" max="3590" width="11.5" style="188" customWidth="1"/>
    <col min="3591" max="3591" width="13" style="188" customWidth="1"/>
    <col min="3592" max="3593" width="14" style="188" customWidth="1"/>
    <col min="3594" max="3594" width="13.33203125" style="188" customWidth="1"/>
    <col min="3595" max="3595" width="14.6640625" style="188" customWidth="1"/>
    <col min="3596" max="3840" width="9.33203125" style="188"/>
    <col min="3841" max="3841" width="6.6640625" style="188" customWidth="1"/>
    <col min="3842" max="3842" width="24.6640625" style="188" customWidth="1"/>
    <col min="3843" max="3843" width="13" style="188" customWidth="1"/>
    <col min="3844" max="3845" width="15.5" style="188" customWidth="1"/>
    <col min="3846" max="3846" width="11.5" style="188" customWidth="1"/>
    <col min="3847" max="3847" width="13" style="188" customWidth="1"/>
    <col min="3848" max="3849" width="14" style="188" customWidth="1"/>
    <col min="3850" max="3850" width="13.33203125" style="188" customWidth="1"/>
    <col min="3851" max="3851" width="14.6640625" style="188" customWidth="1"/>
    <col min="3852" max="4096" width="9.33203125" style="188"/>
    <col min="4097" max="4097" width="6.6640625" style="188" customWidth="1"/>
    <col min="4098" max="4098" width="24.6640625" style="188" customWidth="1"/>
    <col min="4099" max="4099" width="13" style="188" customWidth="1"/>
    <col min="4100" max="4101" width="15.5" style="188" customWidth="1"/>
    <col min="4102" max="4102" width="11.5" style="188" customWidth="1"/>
    <col min="4103" max="4103" width="13" style="188" customWidth="1"/>
    <col min="4104" max="4105" width="14" style="188" customWidth="1"/>
    <col min="4106" max="4106" width="13.33203125" style="188" customWidth="1"/>
    <col min="4107" max="4107" width="14.6640625" style="188" customWidth="1"/>
    <col min="4108" max="4352" width="9.33203125" style="188"/>
    <col min="4353" max="4353" width="6.6640625" style="188" customWidth="1"/>
    <col min="4354" max="4354" width="24.6640625" style="188" customWidth="1"/>
    <col min="4355" max="4355" width="13" style="188" customWidth="1"/>
    <col min="4356" max="4357" width="15.5" style="188" customWidth="1"/>
    <col min="4358" max="4358" width="11.5" style="188" customWidth="1"/>
    <col min="4359" max="4359" width="13" style="188" customWidth="1"/>
    <col min="4360" max="4361" width="14" style="188" customWidth="1"/>
    <col min="4362" max="4362" width="13.33203125" style="188" customWidth="1"/>
    <col min="4363" max="4363" width="14.6640625" style="188" customWidth="1"/>
    <col min="4364" max="4608" width="9.33203125" style="188"/>
    <col min="4609" max="4609" width="6.6640625" style="188" customWidth="1"/>
    <col min="4610" max="4610" width="24.6640625" style="188" customWidth="1"/>
    <col min="4611" max="4611" width="13" style="188" customWidth="1"/>
    <col min="4612" max="4613" width="15.5" style="188" customWidth="1"/>
    <col min="4614" max="4614" width="11.5" style="188" customWidth="1"/>
    <col min="4615" max="4615" width="13" style="188" customWidth="1"/>
    <col min="4616" max="4617" width="14" style="188" customWidth="1"/>
    <col min="4618" max="4618" width="13.33203125" style="188" customWidth="1"/>
    <col min="4619" max="4619" width="14.6640625" style="188" customWidth="1"/>
    <col min="4620" max="4864" width="9.33203125" style="188"/>
    <col min="4865" max="4865" width="6.6640625" style="188" customWidth="1"/>
    <col min="4866" max="4866" width="24.6640625" style="188" customWidth="1"/>
    <col min="4867" max="4867" width="13" style="188" customWidth="1"/>
    <col min="4868" max="4869" width="15.5" style="188" customWidth="1"/>
    <col min="4870" max="4870" width="11.5" style="188" customWidth="1"/>
    <col min="4871" max="4871" width="13" style="188" customWidth="1"/>
    <col min="4872" max="4873" width="14" style="188" customWidth="1"/>
    <col min="4874" max="4874" width="13.33203125" style="188" customWidth="1"/>
    <col min="4875" max="4875" width="14.6640625" style="188" customWidth="1"/>
    <col min="4876" max="5120" width="9.33203125" style="188"/>
    <col min="5121" max="5121" width="6.6640625" style="188" customWidth="1"/>
    <col min="5122" max="5122" width="24.6640625" style="188" customWidth="1"/>
    <col min="5123" max="5123" width="13" style="188" customWidth="1"/>
    <col min="5124" max="5125" width="15.5" style="188" customWidth="1"/>
    <col min="5126" max="5126" width="11.5" style="188" customWidth="1"/>
    <col min="5127" max="5127" width="13" style="188" customWidth="1"/>
    <col min="5128" max="5129" width="14" style="188" customWidth="1"/>
    <col min="5130" max="5130" width="13.33203125" style="188" customWidth="1"/>
    <col min="5131" max="5131" width="14.6640625" style="188" customWidth="1"/>
    <col min="5132" max="5376" width="9.33203125" style="188"/>
    <col min="5377" max="5377" width="6.6640625" style="188" customWidth="1"/>
    <col min="5378" max="5378" width="24.6640625" style="188" customWidth="1"/>
    <col min="5379" max="5379" width="13" style="188" customWidth="1"/>
    <col min="5380" max="5381" width="15.5" style="188" customWidth="1"/>
    <col min="5382" max="5382" width="11.5" style="188" customWidth="1"/>
    <col min="5383" max="5383" width="13" style="188" customWidth="1"/>
    <col min="5384" max="5385" width="14" style="188" customWidth="1"/>
    <col min="5386" max="5386" width="13.33203125" style="188" customWidth="1"/>
    <col min="5387" max="5387" width="14.6640625" style="188" customWidth="1"/>
    <col min="5388" max="5632" width="9.33203125" style="188"/>
    <col min="5633" max="5633" width="6.6640625" style="188" customWidth="1"/>
    <col min="5634" max="5634" width="24.6640625" style="188" customWidth="1"/>
    <col min="5635" max="5635" width="13" style="188" customWidth="1"/>
    <col min="5636" max="5637" width="15.5" style="188" customWidth="1"/>
    <col min="5638" max="5638" width="11.5" style="188" customWidth="1"/>
    <col min="5639" max="5639" width="13" style="188" customWidth="1"/>
    <col min="5640" max="5641" width="14" style="188" customWidth="1"/>
    <col min="5642" max="5642" width="13.33203125" style="188" customWidth="1"/>
    <col min="5643" max="5643" width="14.6640625" style="188" customWidth="1"/>
    <col min="5644" max="5888" width="9.33203125" style="188"/>
    <col min="5889" max="5889" width="6.6640625" style="188" customWidth="1"/>
    <col min="5890" max="5890" width="24.6640625" style="188" customWidth="1"/>
    <col min="5891" max="5891" width="13" style="188" customWidth="1"/>
    <col min="5892" max="5893" width="15.5" style="188" customWidth="1"/>
    <col min="5894" max="5894" width="11.5" style="188" customWidth="1"/>
    <col min="5895" max="5895" width="13" style="188" customWidth="1"/>
    <col min="5896" max="5897" width="14" style="188" customWidth="1"/>
    <col min="5898" max="5898" width="13.33203125" style="188" customWidth="1"/>
    <col min="5899" max="5899" width="14.6640625" style="188" customWidth="1"/>
    <col min="5900" max="6144" width="9.33203125" style="188"/>
    <col min="6145" max="6145" width="6.6640625" style="188" customWidth="1"/>
    <col min="6146" max="6146" width="24.6640625" style="188" customWidth="1"/>
    <col min="6147" max="6147" width="13" style="188" customWidth="1"/>
    <col min="6148" max="6149" width="15.5" style="188" customWidth="1"/>
    <col min="6150" max="6150" width="11.5" style="188" customWidth="1"/>
    <col min="6151" max="6151" width="13" style="188" customWidth="1"/>
    <col min="6152" max="6153" width="14" style="188" customWidth="1"/>
    <col min="6154" max="6154" width="13.33203125" style="188" customWidth="1"/>
    <col min="6155" max="6155" width="14.6640625" style="188" customWidth="1"/>
    <col min="6156" max="6400" width="9.33203125" style="188"/>
    <col min="6401" max="6401" width="6.6640625" style="188" customWidth="1"/>
    <col min="6402" max="6402" width="24.6640625" style="188" customWidth="1"/>
    <col min="6403" max="6403" width="13" style="188" customWidth="1"/>
    <col min="6404" max="6405" width="15.5" style="188" customWidth="1"/>
    <col min="6406" max="6406" width="11.5" style="188" customWidth="1"/>
    <col min="6407" max="6407" width="13" style="188" customWidth="1"/>
    <col min="6408" max="6409" width="14" style="188" customWidth="1"/>
    <col min="6410" max="6410" width="13.33203125" style="188" customWidth="1"/>
    <col min="6411" max="6411" width="14.6640625" style="188" customWidth="1"/>
    <col min="6412" max="6656" width="9.33203125" style="188"/>
    <col min="6657" max="6657" width="6.6640625" style="188" customWidth="1"/>
    <col min="6658" max="6658" width="24.6640625" style="188" customWidth="1"/>
    <col min="6659" max="6659" width="13" style="188" customWidth="1"/>
    <col min="6660" max="6661" width="15.5" style="188" customWidth="1"/>
    <col min="6662" max="6662" width="11.5" style="188" customWidth="1"/>
    <col min="6663" max="6663" width="13" style="188" customWidth="1"/>
    <col min="6664" max="6665" width="14" style="188" customWidth="1"/>
    <col min="6666" max="6666" width="13.33203125" style="188" customWidth="1"/>
    <col min="6667" max="6667" width="14.6640625" style="188" customWidth="1"/>
    <col min="6668" max="6912" width="9.33203125" style="188"/>
    <col min="6913" max="6913" width="6.6640625" style="188" customWidth="1"/>
    <col min="6914" max="6914" width="24.6640625" style="188" customWidth="1"/>
    <col min="6915" max="6915" width="13" style="188" customWidth="1"/>
    <col min="6916" max="6917" width="15.5" style="188" customWidth="1"/>
    <col min="6918" max="6918" width="11.5" style="188" customWidth="1"/>
    <col min="6919" max="6919" width="13" style="188" customWidth="1"/>
    <col min="6920" max="6921" width="14" style="188" customWidth="1"/>
    <col min="6922" max="6922" width="13.33203125" style="188" customWidth="1"/>
    <col min="6923" max="6923" width="14.6640625" style="188" customWidth="1"/>
    <col min="6924" max="7168" width="9.33203125" style="188"/>
    <col min="7169" max="7169" width="6.6640625" style="188" customWidth="1"/>
    <col min="7170" max="7170" width="24.6640625" style="188" customWidth="1"/>
    <col min="7171" max="7171" width="13" style="188" customWidth="1"/>
    <col min="7172" max="7173" width="15.5" style="188" customWidth="1"/>
    <col min="7174" max="7174" width="11.5" style="188" customWidth="1"/>
    <col min="7175" max="7175" width="13" style="188" customWidth="1"/>
    <col min="7176" max="7177" width="14" style="188" customWidth="1"/>
    <col min="7178" max="7178" width="13.33203125" style="188" customWidth="1"/>
    <col min="7179" max="7179" width="14.6640625" style="188" customWidth="1"/>
    <col min="7180" max="7424" width="9.33203125" style="188"/>
    <col min="7425" max="7425" width="6.6640625" style="188" customWidth="1"/>
    <col min="7426" max="7426" width="24.6640625" style="188" customWidth="1"/>
    <col min="7427" max="7427" width="13" style="188" customWidth="1"/>
    <col min="7428" max="7429" width="15.5" style="188" customWidth="1"/>
    <col min="7430" max="7430" width="11.5" style="188" customWidth="1"/>
    <col min="7431" max="7431" width="13" style="188" customWidth="1"/>
    <col min="7432" max="7433" width="14" style="188" customWidth="1"/>
    <col min="7434" max="7434" width="13.33203125" style="188" customWidth="1"/>
    <col min="7435" max="7435" width="14.6640625" style="188" customWidth="1"/>
    <col min="7436" max="7680" width="9.33203125" style="188"/>
    <col min="7681" max="7681" width="6.6640625" style="188" customWidth="1"/>
    <col min="7682" max="7682" width="24.6640625" style="188" customWidth="1"/>
    <col min="7683" max="7683" width="13" style="188" customWidth="1"/>
    <col min="7684" max="7685" width="15.5" style="188" customWidth="1"/>
    <col min="7686" max="7686" width="11.5" style="188" customWidth="1"/>
    <col min="7687" max="7687" width="13" style="188" customWidth="1"/>
    <col min="7688" max="7689" width="14" style="188" customWidth="1"/>
    <col min="7690" max="7690" width="13.33203125" style="188" customWidth="1"/>
    <col min="7691" max="7691" width="14.6640625" style="188" customWidth="1"/>
    <col min="7692" max="7936" width="9.33203125" style="188"/>
    <col min="7937" max="7937" width="6.6640625" style="188" customWidth="1"/>
    <col min="7938" max="7938" width="24.6640625" style="188" customWidth="1"/>
    <col min="7939" max="7939" width="13" style="188" customWidth="1"/>
    <col min="7940" max="7941" width="15.5" style="188" customWidth="1"/>
    <col min="7942" max="7942" width="11.5" style="188" customWidth="1"/>
    <col min="7943" max="7943" width="13" style="188" customWidth="1"/>
    <col min="7944" max="7945" width="14" style="188" customWidth="1"/>
    <col min="7946" max="7946" width="13.33203125" style="188" customWidth="1"/>
    <col min="7947" max="7947" width="14.6640625" style="188" customWidth="1"/>
    <col min="7948" max="8192" width="9.33203125" style="188"/>
    <col min="8193" max="8193" width="6.6640625" style="188" customWidth="1"/>
    <col min="8194" max="8194" width="24.6640625" style="188" customWidth="1"/>
    <col min="8195" max="8195" width="13" style="188" customWidth="1"/>
    <col min="8196" max="8197" width="15.5" style="188" customWidth="1"/>
    <col min="8198" max="8198" width="11.5" style="188" customWidth="1"/>
    <col min="8199" max="8199" width="13" style="188" customWidth="1"/>
    <col min="8200" max="8201" width="14" style="188" customWidth="1"/>
    <col min="8202" max="8202" width="13.33203125" style="188" customWidth="1"/>
    <col min="8203" max="8203" width="14.6640625" style="188" customWidth="1"/>
    <col min="8204" max="8448" width="9.33203125" style="188"/>
    <col min="8449" max="8449" width="6.6640625" style="188" customWidth="1"/>
    <col min="8450" max="8450" width="24.6640625" style="188" customWidth="1"/>
    <col min="8451" max="8451" width="13" style="188" customWidth="1"/>
    <col min="8452" max="8453" width="15.5" style="188" customWidth="1"/>
    <col min="8454" max="8454" width="11.5" style="188" customWidth="1"/>
    <col min="8455" max="8455" width="13" style="188" customWidth="1"/>
    <col min="8456" max="8457" width="14" style="188" customWidth="1"/>
    <col min="8458" max="8458" width="13.33203125" style="188" customWidth="1"/>
    <col min="8459" max="8459" width="14.6640625" style="188" customWidth="1"/>
    <col min="8460" max="8704" width="9.33203125" style="188"/>
    <col min="8705" max="8705" width="6.6640625" style="188" customWidth="1"/>
    <col min="8706" max="8706" width="24.6640625" style="188" customWidth="1"/>
    <col min="8707" max="8707" width="13" style="188" customWidth="1"/>
    <col min="8708" max="8709" width="15.5" style="188" customWidth="1"/>
    <col min="8710" max="8710" width="11.5" style="188" customWidth="1"/>
    <col min="8711" max="8711" width="13" style="188" customWidth="1"/>
    <col min="8712" max="8713" width="14" style="188" customWidth="1"/>
    <col min="8714" max="8714" width="13.33203125" style="188" customWidth="1"/>
    <col min="8715" max="8715" width="14.6640625" style="188" customWidth="1"/>
    <col min="8716" max="8960" width="9.33203125" style="188"/>
    <col min="8961" max="8961" width="6.6640625" style="188" customWidth="1"/>
    <col min="8962" max="8962" width="24.6640625" style="188" customWidth="1"/>
    <col min="8963" max="8963" width="13" style="188" customWidth="1"/>
    <col min="8964" max="8965" width="15.5" style="188" customWidth="1"/>
    <col min="8966" max="8966" width="11.5" style="188" customWidth="1"/>
    <col min="8967" max="8967" width="13" style="188" customWidth="1"/>
    <col min="8968" max="8969" width="14" style="188" customWidth="1"/>
    <col min="8970" max="8970" width="13.33203125" style="188" customWidth="1"/>
    <col min="8971" max="8971" width="14.6640625" style="188" customWidth="1"/>
    <col min="8972" max="9216" width="9.33203125" style="188"/>
    <col min="9217" max="9217" width="6.6640625" style="188" customWidth="1"/>
    <col min="9218" max="9218" width="24.6640625" style="188" customWidth="1"/>
    <col min="9219" max="9219" width="13" style="188" customWidth="1"/>
    <col min="9220" max="9221" width="15.5" style="188" customWidth="1"/>
    <col min="9222" max="9222" width="11.5" style="188" customWidth="1"/>
    <col min="9223" max="9223" width="13" style="188" customWidth="1"/>
    <col min="9224" max="9225" width="14" style="188" customWidth="1"/>
    <col min="9226" max="9226" width="13.33203125" style="188" customWidth="1"/>
    <col min="9227" max="9227" width="14.6640625" style="188" customWidth="1"/>
    <col min="9228" max="9472" width="9.33203125" style="188"/>
    <col min="9473" max="9473" width="6.6640625" style="188" customWidth="1"/>
    <col min="9474" max="9474" width="24.6640625" style="188" customWidth="1"/>
    <col min="9475" max="9475" width="13" style="188" customWidth="1"/>
    <col min="9476" max="9477" width="15.5" style="188" customWidth="1"/>
    <col min="9478" max="9478" width="11.5" style="188" customWidth="1"/>
    <col min="9479" max="9479" width="13" style="188" customWidth="1"/>
    <col min="9480" max="9481" width="14" style="188" customWidth="1"/>
    <col min="9482" max="9482" width="13.33203125" style="188" customWidth="1"/>
    <col min="9483" max="9483" width="14.6640625" style="188" customWidth="1"/>
    <col min="9484" max="9728" width="9.33203125" style="188"/>
    <col min="9729" max="9729" width="6.6640625" style="188" customWidth="1"/>
    <col min="9730" max="9730" width="24.6640625" style="188" customWidth="1"/>
    <col min="9731" max="9731" width="13" style="188" customWidth="1"/>
    <col min="9732" max="9733" width="15.5" style="188" customWidth="1"/>
    <col min="9734" max="9734" width="11.5" style="188" customWidth="1"/>
    <col min="9735" max="9735" width="13" style="188" customWidth="1"/>
    <col min="9736" max="9737" width="14" style="188" customWidth="1"/>
    <col min="9738" max="9738" width="13.33203125" style="188" customWidth="1"/>
    <col min="9739" max="9739" width="14.6640625" style="188" customWidth="1"/>
    <col min="9740" max="9984" width="9.33203125" style="188"/>
    <col min="9985" max="9985" width="6.6640625" style="188" customWidth="1"/>
    <col min="9986" max="9986" width="24.6640625" style="188" customWidth="1"/>
    <col min="9987" max="9987" width="13" style="188" customWidth="1"/>
    <col min="9988" max="9989" width="15.5" style="188" customWidth="1"/>
    <col min="9990" max="9990" width="11.5" style="188" customWidth="1"/>
    <col min="9991" max="9991" width="13" style="188" customWidth="1"/>
    <col min="9992" max="9993" width="14" style="188" customWidth="1"/>
    <col min="9994" max="9994" width="13.33203125" style="188" customWidth="1"/>
    <col min="9995" max="9995" width="14.6640625" style="188" customWidth="1"/>
    <col min="9996" max="10240" width="9.33203125" style="188"/>
    <col min="10241" max="10241" width="6.6640625" style="188" customWidth="1"/>
    <col min="10242" max="10242" width="24.6640625" style="188" customWidth="1"/>
    <col min="10243" max="10243" width="13" style="188" customWidth="1"/>
    <col min="10244" max="10245" width="15.5" style="188" customWidth="1"/>
    <col min="10246" max="10246" width="11.5" style="188" customWidth="1"/>
    <col min="10247" max="10247" width="13" style="188" customWidth="1"/>
    <col min="10248" max="10249" width="14" style="188" customWidth="1"/>
    <col min="10250" max="10250" width="13.33203125" style="188" customWidth="1"/>
    <col min="10251" max="10251" width="14.6640625" style="188" customWidth="1"/>
    <col min="10252" max="10496" width="9.33203125" style="188"/>
    <col min="10497" max="10497" width="6.6640625" style="188" customWidth="1"/>
    <col min="10498" max="10498" width="24.6640625" style="188" customWidth="1"/>
    <col min="10499" max="10499" width="13" style="188" customWidth="1"/>
    <col min="10500" max="10501" width="15.5" style="188" customWidth="1"/>
    <col min="10502" max="10502" width="11.5" style="188" customWidth="1"/>
    <col min="10503" max="10503" width="13" style="188" customWidth="1"/>
    <col min="10504" max="10505" width="14" style="188" customWidth="1"/>
    <col min="10506" max="10506" width="13.33203125" style="188" customWidth="1"/>
    <col min="10507" max="10507" width="14.6640625" style="188" customWidth="1"/>
    <col min="10508" max="10752" width="9.33203125" style="188"/>
    <col min="10753" max="10753" width="6.6640625" style="188" customWidth="1"/>
    <col min="10754" max="10754" width="24.6640625" style="188" customWidth="1"/>
    <col min="10755" max="10755" width="13" style="188" customWidth="1"/>
    <col min="10756" max="10757" width="15.5" style="188" customWidth="1"/>
    <col min="10758" max="10758" width="11.5" style="188" customWidth="1"/>
    <col min="10759" max="10759" width="13" style="188" customWidth="1"/>
    <col min="10760" max="10761" width="14" style="188" customWidth="1"/>
    <col min="10762" max="10762" width="13.33203125" style="188" customWidth="1"/>
    <col min="10763" max="10763" width="14.6640625" style="188" customWidth="1"/>
    <col min="10764" max="11008" width="9.33203125" style="188"/>
    <col min="11009" max="11009" width="6.6640625" style="188" customWidth="1"/>
    <col min="11010" max="11010" width="24.6640625" style="188" customWidth="1"/>
    <col min="11011" max="11011" width="13" style="188" customWidth="1"/>
    <col min="11012" max="11013" width="15.5" style="188" customWidth="1"/>
    <col min="11014" max="11014" width="11.5" style="188" customWidth="1"/>
    <col min="11015" max="11015" width="13" style="188" customWidth="1"/>
    <col min="11016" max="11017" width="14" style="188" customWidth="1"/>
    <col min="11018" max="11018" width="13.33203125" style="188" customWidth="1"/>
    <col min="11019" max="11019" width="14.6640625" style="188" customWidth="1"/>
    <col min="11020" max="11264" width="9.33203125" style="188"/>
    <col min="11265" max="11265" width="6.6640625" style="188" customWidth="1"/>
    <col min="11266" max="11266" width="24.6640625" style="188" customWidth="1"/>
    <col min="11267" max="11267" width="13" style="188" customWidth="1"/>
    <col min="11268" max="11269" width="15.5" style="188" customWidth="1"/>
    <col min="11270" max="11270" width="11.5" style="188" customWidth="1"/>
    <col min="11271" max="11271" width="13" style="188" customWidth="1"/>
    <col min="11272" max="11273" width="14" style="188" customWidth="1"/>
    <col min="11274" max="11274" width="13.33203125" style="188" customWidth="1"/>
    <col min="11275" max="11275" width="14.6640625" style="188" customWidth="1"/>
    <col min="11276" max="11520" width="9.33203125" style="188"/>
    <col min="11521" max="11521" width="6.6640625" style="188" customWidth="1"/>
    <col min="11522" max="11522" width="24.6640625" style="188" customWidth="1"/>
    <col min="11523" max="11523" width="13" style="188" customWidth="1"/>
    <col min="11524" max="11525" width="15.5" style="188" customWidth="1"/>
    <col min="11526" max="11526" width="11.5" style="188" customWidth="1"/>
    <col min="11527" max="11527" width="13" style="188" customWidth="1"/>
    <col min="11528" max="11529" width="14" style="188" customWidth="1"/>
    <col min="11530" max="11530" width="13.33203125" style="188" customWidth="1"/>
    <col min="11531" max="11531" width="14.6640625" style="188" customWidth="1"/>
    <col min="11532" max="11776" width="9.33203125" style="188"/>
    <col min="11777" max="11777" width="6.6640625" style="188" customWidth="1"/>
    <col min="11778" max="11778" width="24.6640625" style="188" customWidth="1"/>
    <col min="11779" max="11779" width="13" style="188" customWidth="1"/>
    <col min="11780" max="11781" width="15.5" style="188" customWidth="1"/>
    <col min="11782" max="11782" width="11.5" style="188" customWidth="1"/>
    <col min="11783" max="11783" width="13" style="188" customWidth="1"/>
    <col min="11784" max="11785" width="14" style="188" customWidth="1"/>
    <col min="11786" max="11786" width="13.33203125" style="188" customWidth="1"/>
    <col min="11787" max="11787" width="14.6640625" style="188" customWidth="1"/>
    <col min="11788" max="12032" width="9.33203125" style="188"/>
    <col min="12033" max="12033" width="6.6640625" style="188" customWidth="1"/>
    <col min="12034" max="12034" width="24.6640625" style="188" customWidth="1"/>
    <col min="12035" max="12035" width="13" style="188" customWidth="1"/>
    <col min="12036" max="12037" width="15.5" style="188" customWidth="1"/>
    <col min="12038" max="12038" width="11.5" style="188" customWidth="1"/>
    <col min="12039" max="12039" width="13" style="188" customWidth="1"/>
    <col min="12040" max="12041" width="14" style="188" customWidth="1"/>
    <col min="12042" max="12042" width="13.33203125" style="188" customWidth="1"/>
    <col min="12043" max="12043" width="14.6640625" style="188" customWidth="1"/>
    <col min="12044" max="12288" width="9.33203125" style="188"/>
    <col min="12289" max="12289" width="6.6640625" style="188" customWidth="1"/>
    <col min="12290" max="12290" width="24.6640625" style="188" customWidth="1"/>
    <col min="12291" max="12291" width="13" style="188" customWidth="1"/>
    <col min="12292" max="12293" width="15.5" style="188" customWidth="1"/>
    <col min="12294" max="12294" width="11.5" style="188" customWidth="1"/>
    <col min="12295" max="12295" width="13" style="188" customWidth="1"/>
    <col min="12296" max="12297" width="14" style="188" customWidth="1"/>
    <col min="12298" max="12298" width="13.33203125" style="188" customWidth="1"/>
    <col min="12299" max="12299" width="14.6640625" style="188" customWidth="1"/>
    <col min="12300" max="12544" width="9.33203125" style="188"/>
    <col min="12545" max="12545" width="6.6640625" style="188" customWidth="1"/>
    <col min="12546" max="12546" width="24.6640625" style="188" customWidth="1"/>
    <col min="12547" max="12547" width="13" style="188" customWidth="1"/>
    <col min="12548" max="12549" width="15.5" style="188" customWidth="1"/>
    <col min="12550" max="12550" width="11.5" style="188" customWidth="1"/>
    <col min="12551" max="12551" width="13" style="188" customWidth="1"/>
    <col min="12552" max="12553" width="14" style="188" customWidth="1"/>
    <col min="12554" max="12554" width="13.33203125" style="188" customWidth="1"/>
    <col min="12555" max="12555" width="14.6640625" style="188" customWidth="1"/>
    <col min="12556" max="12800" width="9.33203125" style="188"/>
    <col min="12801" max="12801" width="6.6640625" style="188" customWidth="1"/>
    <col min="12802" max="12802" width="24.6640625" style="188" customWidth="1"/>
    <col min="12803" max="12803" width="13" style="188" customWidth="1"/>
    <col min="12804" max="12805" width="15.5" style="188" customWidth="1"/>
    <col min="12806" max="12806" width="11.5" style="188" customWidth="1"/>
    <col min="12807" max="12807" width="13" style="188" customWidth="1"/>
    <col min="12808" max="12809" width="14" style="188" customWidth="1"/>
    <col min="12810" max="12810" width="13.33203125" style="188" customWidth="1"/>
    <col min="12811" max="12811" width="14.6640625" style="188" customWidth="1"/>
    <col min="12812" max="13056" width="9.33203125" style="188"/>
    <col min="13057" max="13057" width="6.6640625" style="188" customWidth="1"/>
    <col min="13058" max="13058" width="24.6640625" style="188" customWidth="1"/>
    <col min="13059" max="13059" width="13" style="188" customWidth="1"/>
    <col min="13060" max="13061" width="15.5" style="188" customWidth="1"/>
    <col min="13062" max="13062" width="11.5" style="188" customWidth="1"/>
    <col min="13063" max="13063" width="13" style="188" customWidth="1"/>
    <col min="13064" max="13065" width="14" style="188" customWidth="1"/>
    <col min="13066" max="13066" width="13.33203125" style="188" customWidth="1"/>
    <col min="13067" max="13067" width="14.6640625" style="188" customWidth="1"/>
    <col min="13068" max="13312" width="9.33203125" style="188"/>
    <col min="13313" max="13313" width="6.6640625" style="188" customWidth="1"/>
    <col min="13314" max="13314" width="24.6640625" style="188" customWidth="1"/>
    <col min="13315" max="13315" width="13" style="188" customWidth="1"/>
    <col min="13316" max="13317" width="15.5" style="188" customWidth="1"/>
    <col min="13318" max="13318" width="11.5" style="188" customWidth="1"/>
    <col min="13319" max="13319" width="13" style="188" customWidth="1"/>
    <col min="13320" max="13321" width="14" style="188" customWidth="1"/>
    <col min="13322" max="13322" width="13.33203125" style="188" customWidth="1"/>
    <col min="13323" max="13323" width="14.6640625" style="188" customWidth="1"/>
    <col min="13324" max="13568" width="9.33203125" style="188"/>
    <col min="13569" max="13569" width="6.6640625" style="188" customWidth="1"/>
    <col min="13570" max="13570" width="24.6640625" style="188" customWidth="1"/>
    <col min="13571" max="13571" width="13" style="188" customWidth="1"/>
    <col min="13572" max="13573" width="15.5" style="188" customWidth="1"/>
    <col min="13574" max="13574" width="11.5" style="188" customWidth="1"/>
    <col min="13575" max="13575" width="13" style="188" customWidth="1"/>
    <col min="13576" max="13577" width="14" style="188" customWidth="1"/>
    <col min="13578" max="13578" width="13.33203125" style="188" customWidth="1"/>
    <col min="13579" max="13579" width="14.6640625" style="188" customWidth="1"/>
    <col min="13580" max="13824" width="9.33203125" style="188"/>
    <col min="13825" max="13825" width="6.6640625" style="188" customWidth="1"/>
    <col min="13826" max="13826" width="24.6640625" style="188" customWidth="1"/>
    <col min="13827" max="13827" width="13" style="188" customWidth="1"/>
    <col min="13828" max="13829" width="15.5" style="188" customWidth="1"/>
    <col min="13830" max="13830" width="11.5" style="188" customWidth="1"/>
    <col min="13831" max="13831" width="13" style="188" customWidth="1"/>
    <col min="13832" max="13833" width="14" style="188" customWidth="1"/>
    <col min="13834" max="13834" width="13.33203125" style="188" customWidth="1"/>
    <col min="13835" max="13835" width="14.6640625" style="188" customWidth="1"/>
    <col min="13836" max="14080" width="9.33203125" style="188"/>
    <col min="14081" max="14081" width="6.6640625" style="188" customWidth="1"/>
    <col min="14082" max="14082" width="24.6640625" style="188" customWidth="1"/>
    <col min="14083" max="14083" width="13" style="188" customWidth="1"/>
    <col min="14084" max="14085" width="15.5" style="188" customWidth="1"/>
    <col min="14086" max="14086" width="11.5" style="188" customWidth="1"/>
    <col min="14087" max="14087" width="13" style="188" customWidth="1"/>
    <col min="14088" max="14089" width="14" style="188" customWidth="1"/>
    <col min="14090" max="14090" width="13.33203125" style="188" customWidth="1"/>
    <col min="14091" max="14091" width="14.6640625" style="188" customWidth="1"/>
    <col min="14092" max="14336" width="9.33203125" style="188"/>
    <col min="14337" max="14337" width="6.6640625" style="188" customWidth="1"/>
    <col min="14338" max="14338" width="24.6640625" style="188" customWidth="1"/>
    <col min="14339" max="14339" width="13" style="188" customWidth="1"/>
    <col min="14340" max="14341" width="15.5" style="188" customWidth="1"/>
    <col min="14342" max="14342" width="11.5" style="188" customWidth="1"/>
    <col min="14343" max="14343" width="13" style="188" customWidth="1"/>
    <col min="14344" max="14345" width="14" style="188" customWidth="1"/>
    <col min="14346" max="14346" width="13.33203125" style="188" customWidth="1"/>
    <col min="14347" max="14347" width="14.6640625" style="188" customWidth="1"/>
    <col min="14348" max="14592" width="9.33203125" style="188"/>
    <col min="14593" max="14593" width="6.6640625" style="188" customWidth="1"/>
    <col min="14594" max="14594" width="24.6640625" style="188" customWidth="1"/>
    <col min="14595" max="14595" width="13" style="188" customWidth="1"/>
    <col min="14596" max="14597" width="15.5" style="188" customWidth="1"/>
    <col min="14598" max="14598" width="11.5" style="188" customWidth="1"/>
    <col min="14599" max="14599" width="13" style="188" customWidth="1"/>
    <col min="14600" max="14601" width="14" style="188" customWidth="1"/>
    <col min="14602" max="14602" width="13.33203125" style="188" customWidth="1"/>
    <col min="14603" max="14603" width="14.6640625" style="188" customWidth="1"/>
    <col min="14604" max="14848" width="9.33203125" style="188"/>
    <col min="14849" max="14849" width="6.6640625" style="188" customWidth="1"/>
    <col min="14850" max="14850" width="24.6640625" style="188" customWidth="1"/>
    <col min="14851" max="14851" width="13" style="188" customWidth="1"/>
    <col min="14852" max="14853" width="15.5" style="188" customWidth="1"/>
    <col min="14854" max="14854" width="11.5" style="188" customWidth="1"/>
    <col min="14855" max="14855" width="13" style="188" customWidth="1"/>
    <col min="14856" max="14857" width="14" style="188" customWidth="1"/>
    <col min="14858" max="14858" width="13.33203125" style="188" customWidth="1"/>
    <col min="14859" max="14859" width="14.6640625" style="188" customWidth="1"/>
    <col min="14860" max="15104" width="9.33203125" style="188"/>
    <col min="15105" max="15105" width="6.6640625" style="188" customWidth="1"/>
    <col min="15106" max="15106" width="24.6640625" style="188" customWidth="1"/>
    <col min="15107" max="15107" width="13" style="188" customWidth="1"/>
    <col min="15108" max="15109" width="15.5" style="188" customWidth="1"/>
    <col min="15110" max="15110" width="11.5" style="188" customWidth="1"/>
    <col min="15111" max="15111" width="13" style="188" customWidth="1"/>
    <col min="15112" max="15113" width="14" style="188" customWidth="1"/>
    <col min="15114" max="15114" width="13.33203125" style="188" customWidth="1"/>
    <col min="15115" max="15115" width="14.6640625" style="188" customWidth="1"/>
    <col min="15116" max="15360" width="9.33203125" style="188"/>
    <col min="15361" max="15361" width="6.6640625" style="188" customWidth="1"/>
    <col min="15362" max="15362" width="24.6640625" style="188" customWidth="1"/>
    <col min="15363" max="15363" width="13" style="188" customWidth="1"/>
    <col min="15364" max="15365" width="15.5" style="188" customWidth="1"/>
    <col min="15366" max="15366" width="11.5" style="188" customWidth="1"/>
    <col min="15367" max="15367" width="13" style="188" customWidth="1"/>
    <col min="15368" max="15369" width="14" style="188" customWidth="1"/>
    <col min="15370" max="15370" width="13.33203125" style="188" customWidth="1"/>
    <col min="15371" max="15371" width="14.6640625" style="188" customWidth="1"/>
    <col min="15372" max="15616" width="9.33203125" style="188"/>
    <col min="15617" max="15617" width="6.6640625" style="188" customWidth="1"/>
    <col min="15618" max="15618" width="24.6640625" style="188" customWidth="1"/>
    <col min="15619" max="15619" width="13" style="188" customWidth="1"/>
    <col min="15620" max="15621" width="15.5" style="188" customWidth="1"/>
    <col min="15622" max="15622" width="11.5" style="188" customWidth="1"/>
    <col min="15623" max="15623" width="13" style="188" customWidth="1"/>
    <col min="15624" max="15625" width="14" style="188" customWidth="1"/>
    <col min="15626" max="15626" width="13.33203125" style="188" customWidth="1"/>
    <col min="15627" max="15627" width="14.6640625" style="188" customWidth="1"/>
    <col min="15628" max="15872" width="9.33203125" style="188"/>
    <col min="15873" max="15873" width="6.6640625" style="188" customWidth="1"/>
    <col min="15874" max="15874" width="24.6640625" style="188" customWidth="1"/>
    <col min="15875" max="15875" width="13" style="188" customWidth="1"/>
    <col min="15876" max="15877" width="15.5" style="188" customWidth="1"/>
    <col min="15878" max="15878" width="11.5" style="188" customWidth="1"/>
    <col min="15879" max="15879" width="13" style="188" customWidth="1"/>
    <col min="15880" max="15881" width="14" style="188" customWidth="1"/>
    <col min="15882" max="15882" width="13.33203125" style="188" customWidth="1"/>
    <col min="15883" max="15883" width="14.6640625" style="188" customWidth="1"/>
    <col min="15884" max="16128" width="9.33203125" style="188"/>
    <col min="16129" max="16129" width="6.6640625" style="188" customWidth="1"/>
    <col min="16130" max="16130" width="24.6640625" style="188" customWidth="1"/>
    <col min="16131" max="16131" width="13" style="188" customWidth="1"/>
    <col min="16132" max="16133" width="15.5" style="188" customWidth="1"/>
    <col min="16134" max="16134" width="11.5" style="188" customWidth="1"/>
    <col min="16135" max="16135" width="13" style="188" customWidth="1"/>
    <col min="16136" max="16137" width="14" style="188" customWidth="1"/>
    <col min="16138" max="16138" width="13.33203125" style="188" customWidth="1"/>
    <col min="16139" max="16139" width="14.6640625" style="188" customWidth="1"/>
    <col min="16140" max="16384" width="9.33203125" style="188"/>
  </cols>
  <sheetData>
    <row r="1" spans="1:11" ht="41.25" customHeight="1">
      <c r="A1" s="1611" t="s">
        <v>716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</row>
    <row r="2" spans="1:11" ht="15">
      <c r="A2" s="189"/>
      <c r="B2" s="190"/>
      <c r="C2" s="190"/>
      <c r="D2" s="191"/>
      <c r="E2" s="192"/>
      <c r="F2" s="192"/>
      <c r="G2" s="193"/>
      <c r="H2" s="193"/>
      <c r="I2" s="192"/>
    </row>
    <row r="3" spans="1:11" ht="15">
      <c r="A3" s="189"/>
      <c r="B3" s="194"/>
      <c r="C3" s="194"/>
      <c r="D3" s="195"/>
      <c r="E3" s="191"/>
      <c r="F3" s="191"/>
      <c r="G3" s="191"/>
      <c r="H3" s="191"/>
      <c r="I3" s="191"/>
      <c r="K3" s="223" t="s">
        <v>1</v>
      </c>
    </row>
    <row r="4" spans="1:11" s="202" customFormat="1" ht="69.75" customHeight="1">
      <c r="A4" s="196" t="s">
        <v>403</v>
      </c>
      <c r="B4" s="197" t="s">
        <v>442</v>
      </c>
      <c r="C4" s="197" t="s">
        <v>443</v>
      </c>
      <c r="D4" s="197" t="s">
        <v>711</v>
      </c>
      <c r="E4" s="197" t="s">
        <v>444</v>
      </c>
      <c r="F4" s="197" t="s">
        <v>445</v>
      </c>
      <c r="G4" s="198" t="s">
        <v>446</v>
      </c>
      <c r="H4" s="198" t="s">
        <v>412</v>
      </c>
      <c r="I4" s="199" t="s">
        <v>447</v>
      </c>
      <c r="J4" s="200" t="s">
        <v>189</v>
      </c>
      <c r="K4" s="201" t="s">
        <v>448</v>
      </c>
    </row>
    <row r="5" spans="1:11" ht="25.15" customHeight="1">
      <c r="A5" s="623" t="s">
        <v>10</v>
      </c>
      <c r="B5" s="798" t="s">
        <v>710</v>
      </c>
      <c r="C5" s="624" t="s">
        <v>679</v>
      </c>
      <c r="D5" s="625">
        <v>19589693</v>
      </c>
      <c r="E5" s="626"/>
      <c r="F5" s="626"/>
      <c r="G5" s="627"/>
      <c r="H5" s="627"/>
      <c r="I5" s="626"/>
      <c r="J5" s="1142"/>
      <c r="K5" s="1141">
        <f>SUM(D5:J5)</f>
        <v>19589693</v>
      </c>
    </row>
    <row r="6" spans="1:11" ht="25.15" customHeight="1">
      <c r="A6" s="203"/>
      <c r="B6" s="580" t="s">
        <v>748</v>
      </c>
      <c r="C6" s="581"/>
      <c r="D6" s="582">
        <v>20238588</v>
      </c>
      <c r="E6" s="583"/>
      <c r="F6" s="583"/>
      <c r="G6" s="584"/>
      <c r="H6" s="584"/>
      <c r="I6" s="583"/>
      <c r="J6" s="598"/>
      <c r="K6" s="597">
        <f>SUM(D6:J6)</f>
        <v>20238588</v>
      </c>
    </row>
    <row r="7" spans="1:11" ht="25.15" customHeight="1">
      <c r="A7" s="203"/>
      <c r="B7" s="580" t="s">
        <v>766</v>
      </c>
      <c r="C7" s="581"/>
      <c r="D7" s="582">
        <v>19598244</v>
      </c>
      <c r="E7" s="583"/>
      <c r="F7" s="583"/>
      <c r="G7" s="584"/>
      <c r="H7" s="584"/>
      <c r="I7" s="583"/>
      <c r="J7" s="598"/>
      <c r="K7" s="608">
        <f>SUM(D7:J7)</f>
        <v>19598244</v>
      </c>
    </row>
    <row r="8" spans="1:11" ht="25.15" customHeight="1">
      <c r="A8" s="203"/>
      <c r="B8" s="609" t="s">
        <v>767</v>
      </c>
      <c r="C8" s="610"/>
      <c r="D8" s="1496">
        <f>D7/D6</f>
        <v>0.96836024331341697</v>
      </c>
      <c r="E8" s="1496"/>
      <c r="F8" s="1496"/>
      <c r="G8" s="1496"/>
      <c r="H8" s="1496"/>
      <c r="I8" s="1496"/>
      <c r="J8" s="1496"/>
      <c r="K8" s="1496">
        <f t="shared" ref="K8" si="0">K7/K6</f>
        <v>0.96836024331341697</v>
      </c>
    </row>
    <row r="9" spans="1:11" ht="25.15" customHeight="1">
      <c r="A9" s="623" t="s">
        <v>13</v>
      </c>
      <c r="B9" s="609" t="s">
        <v>712</v>
      </c>
      <c r="C9" s="610" t="s">
        <v>713</v>
      </c>
      <c r="D9" s="611"/>
      <c r="E9" s="612"/>
      <c r="F9" s="612">
        <v>414000</v>
      </c>
      <c r="G9" s="613"/>
      <c r="H9" s="613"/>
      <c r="I9" s="612"/>
      <c r="J9" s="614"/>
      <c r="K9" s="1141">
        <f>SUM(D9:J9)</f>
        <v>414000</v>
      </c>
    </row>
    <row r="10" spans="1:11" ht="25.15" customHeight="1">
      <c r="A10" s="203"/>
      <c r="B10" s="580" t="s">
        <v>748</v>
      </c>
      <c r="C10" s="581"/>
      <c r="D10" s="582"/>
      <c r="E10" s="583"/>
      <c r="F10" s="583">
        <v>714000</v>
      </c>
      <c r="G10" s="584"/>
      <c r="H10" s="584"/>
      <c r="I10" s="583"/>
      <c r="J10" s="598"/>
      <c r="K10" s="608">
        <f>SUM(D10:J10)</f>
        <v>714000</v>
      </c>
    </row>
    <row r="11" spans="1:11" ht="25.15" customHeight="1">
      <c r="A11" s="203"/>
      <c r="B11" s="580" t="s">
        <v>766</v>
      </c>
      <c r="C11" s="581"/>
      <c r="D11" s="582"/>
      <c r="E11" s="583"/>
      <c r="F11" s="583">
        <v>1256249</v>
      </c>
      <c r="G11" s="584"/>
      <c r="H11" s="584"/>
      <c r="I11" s="583"/>
      <c r="J11" s="598"/>
      <c r="K11" s="608">
        <f>SUM(D11:J11)</f>
        <v>1256249</v>
      </c>
    </row>
    <row r="12" spans="1:11" ht="25.15" customHeight="1">
      <c r="A12" s="203"/>
      <c r="B12" s="609" t="s">
        <v>767</v>
      </c>
      <c r="C12" s="610"/>
      <c r="D12" s="611"/>
      <c r="E12" s="612"/>
      <c r="F12" s="1497">
        <f>F11/F10</f>
        <v>1.759452380952381</v>
      </c>
      <c r="G12" s="1497"/>
      <c r="H12" s="1497"/>
      <c r="I12" s="1497"/>
      <c r="J12" s="1497"/>
      <c r="K12" s="1497">
        <f t="shared" ref="K12" si="1">K11/K10</f>
        <v>1.759452380952381</v>
      </c>
    </row>
    <row r="13" spans="1:11" ht="25.15" customHeight="1">
      <c r="A13" s="1136" t="s">
        <v>16</v>
      </c>
      <c r="B13" s="609" t="s">
        <v>714</v>
      </c>
      <c r="C13" s="610" t="s">
        <v>715</v>
      </c>
      <c r="D13" s="611"/>
      <c r="E13" s="612"/>
      <c r="F13" s="612">
        <v>1656000</v>
      </c>
      <c r="G13" s="613"/>
      <c r="H13" s="613"/>
      <c r="I13" s="612"/>
      <c r="J13" s="614"/>
      <c r="K13" s="615">
        <f>SUM(D13:J13)</f>
        <v>1656000</v>
      </c>
    </row>
    <row r="14" spans="1:11" ht="25.15" customHeight="1">
      <c r="A14" s="579"/>
      <c r="B14" s="580" t="s">
        <v>748</v>
      </c>
      <c r="C14" s="581"/>
      <c r="D14" s="582"/>
      <c r="E14" s="583"/>
      <c r="F14" s="583">
        <v>1656000</v>
      </c>
      <c r="G14" s="584"/>
      <c r="H14" s="584"/>
      <c r="I14" s="583"/>
      <c r="J14" s="598"/>
      <c r="K14" s="608">
        <f>SUM(D14:J14)</f>
        <v>1656000</v>
      </c>
    </row>
    <row r="15" spans="1:11" ht="25.15" customHeight="1">
      <c r="A15" s="579"/>
      <c r="B15" s="580" t="s">
        <v>766</v>
      </c>
      <c r="C15" s="581"/>
      <c r="D15" s="582"/>
      <c r="E15" s="583"/>
      <c r="F15" s="583">
        <v>0</v>
      </c>
      <c r="G15" s="584"/>
      <c r="H15" s="584"/>
      <c r="I15" s="583"/>
      <c r="J15" s="598"/>
      <c r="K15" s="608">
        <f>SUM(D15:J15)</f>
        <v>0</v>
      </c>
    </row>
    <row r="16" spans="1:11" ht="25.15" customHeight="1">
      <c r="A16" s="203"/>
      <c r="B16" s="798" t="s">
        <v>767</v>
      </c>
      <c r="C16" s="624"/>
      <c r="D16" s="625">
        <f>D13+D14</f>
        <v>0</v>
      </c>
      <c r="E16" s="625">
        <f t="shared" ref="E16:J16" si="2">E13+E14</f>
        <v>0</v>
      </c>
      <c r="F16" s="625"/>
      <c r="G16" s="625">
        <f t="shared" si="2"/>
        <v>0</v>
      </c>
      <c r="H16" s="625">
        <f t="shared" si="2"/>
        <v>0</v>
      </c>
      <c r="I16" s="625">
        <f t="shared" si="2"/>
        <v>0</v>
      </c>
      <c r="J16" s="625">
        <f t="shared" si="2"/>
        <v>0</v>
      </c>
      <c r="K16" s="799"/>
    </row>
    <row r="17" spans="1:11" ht="25.15" customHeight="1">
      <c r="A17" s="623" t="s">
        <v>19</v>
      </c>
      <c r="B17" s="798" t="s">
        <v>743</v>
      </c>
      <c r="C17" s="624" t="s">
        <v>744</v>
      </c>
      <c r="D17" s="625"/>
      <c r="E17" s="625"/>
      <c r="F17" s="625"/>
      <c r="G17" s="625"/>
      <c r="H17" s="625"/>
      <c r="I17" s="625"/>
      <c r="J17" s="625"/>
      <c r="K17" s="1141">
        <f>SUM(D17:J17)</f>
        <v>0</v>
      </c>
    </row>
    <row r="18" spans="1:11" ht="25.15" customHeight="1">
      <c r="A18" s="579"/>
      <c r="B18" s="580" t="s">
        <v>748</v>
      </c>
      <c r="C18" s="581"/>
      <c r="D18" s="582"/>
      <c r="E18" s="582"/>
      <c r="F18" s="582">
        <v>1356086</v>
      </c>
      <c r="G18" s="582"/>
      <c r="H18" s="582"/>
      <c r="I18" s="582"/>
      <c r="J18" s="582"/>
      <c r="K18" s="608">
        <f t="shared" ref="K18:K20" si="3">SUM(D18:J18)</f>
        <v>1356086</v>
      </c>
    </row>
    <row r="19" spans="1:11" ht="25.15" customHeight="1">
      <c r="A19" s="579"/>
      <c r="B19" s="580" t="s">
        <v>771</v>
      </c>
      <c r="C19" s="581"/>
      <c r="D19" s="582"/>
      <c r="E19" s="582"/>
      <c r="F19" s="582"/>
      <c r="G19" s="582"/>
      <c r="H19" s="582"/>
      <c r="I19" s="582"/>
      <c r="J19" s="582"/>
      <c r="K19" s="608"/>
    </row>
    <row r="20" spans="1:11" ht="25.15" customHeight="1">
      <c r="A20" s="802"/>
      <c r="B20" s="803" t="s">
        <v>767</v>
      </c>
      <c r="C20" s="908"/>
      <c r="D20" s="629"/>
      <c r="E20" s="629"/>
      <c r="F20" s="629"/>
      <c r="G20" s="629"/>
      <c r="H20" s="629"/>
      <c r="I20" s="629"/>
      <c r="J20" s="629"/>
      <c r="K20" s="907">
        <f t="shared" si="3"/>
        <v>0</v>
      </c>
    </row>
    <row r="21" spans="1:11" s="209" customFormat="1" ht="25.15" customHeight="1">
      <c r="A21" s="586" t="s">
        <v>709</v>
      </c>
      <c r="B21" s="206" t="s">
        <v>404</v>
      </c>
      <c r="C21" s="207"/>
      <c r="D21" s="208">
        <f>D5+D9+D13+D17</f>
        <v>19589693</v>
      </c>
      <c r="E21" s="208">
        <f t="shared" ref="E21:K21" si="4">E5+E9+E13+E17</f>
        <v>0</v>
      </c>
      <c r="F21" s="208">
        <f t="shared" si="4"/>
        <v>2070000</v>
      </c>
      <c r="G21" s="208">
        <f t="shared" si="4"/>
        <v>0</v>
      </c>
      <c r="H21" s="208">
        <f t="shared" si="4"/>
        <v>0</v>
      </c>
      <c r="I21" s="208">
        <f t="shared" si="4"/>
        <v>0</v>
      </c>
      <c r="J21" s="208">
        <f t="shared" si="4"/>
        <v>0</v>
      </c>
      <c r="K21" s="804">
        <f t="shared" si="4"/>
        <v>21659693</v>
      </c>
    </row>
    <row r="22" spans="1:11" ht="25.15" customHeight="1">
      <c r="A22" s="791" t="s">
        <v>719</v>
      </c>
      <c r="B22" s="911" t="s">
        <v>748</v>
      </c>
      <c r="C22" s="912"/>
      <c r="D22" s="910">
        <v>20238588</v>
      </c>
      <c r="E22" s="910">
        <f t="shared" ref="E22:K22" si="5">E6+E10+E14+E18</f>
        <v>0</v>
      </c>
      <c r="F22" s="910">
        <v>2070000</v>
      </c>
      <c r="G22" s="910">
        <f t="shared" si="5"/>
        <v>0</v>
      </c>
      <c r="H22" s="910">
        <f t="shared" si="5"/>
        <v>0</v>
      </c>
      <c r="I22" s="910">
        <f t="shared" si="5"/>
        <v>0</v>
      </c>
      <c r="J22" s="910">
        <f t="shared" si="5"/>
        <v>0</v>
      </c>
      <c r="K22" s="1143">
        <f t="shared" si="5"/>
        <v>23964674</v>
      </c>
    </row>
    <row r="23" spans="1:11" ht="25.15" customHeight="1">
      <c r="A23" s="791" t="s">
        <v>719</v>
      </c>
      <c r="B23" s="911" t="s">
        <v>766</v>
      </c>
      <c r="C23" s="912"/>
      <c r="D23" s="910">
        <v>19598244</v>
      </c>
      <c r="E23" s="910"/>
      <c r="F23" s="910">
        <v>1256249</v>
      </c>
      <c r="G23" s="910"/>
      <c r="H23" s="910"/>
      <c r="I23" s="910"/>
      <c r="J23" s="910"/>
      <c r="K23" s="1143">
        <f>SUM(D23:J23)</f>
        <v>20854493</v>
      </c>
    </row>
    <row r="24" spans="1:11" ht="25.15" customHeight="1">
      <c r="A24" s="791" t="s">
        <v>719</v>
      </c>
      <c r="B24" s="909" t="s">
        <v>768</v>
      </c>
      <c r="C24" s="207"/>
      <c r="D24" s="1498">
        <f>D23/D22</f>
        <v>0.96836024331341697</v>
      </c>
      <c r="E24" s="796">
        <f t="shared" ref="E24:J24" si="6">E8+E12+E16+E20</f>
        <v>0</v>
      </c>
      <c r="F24" s="1498">
        <f>F23/F22</f>
        <v>0.60688357487922706</v>
      </c>
      <c r="G24" s="796">
        <f t="shared" si="6"/>
        <v>0</v>
      </c>
      <c r="H24" s="796">
        <f t="shared" si="6"/>
        <v>0</v>
      </c>
      <c r="I24" s="796">
        <f t="shared" si="6"/>
        <v>0</v>
      </c>
      <c r="J24" s="796">
        <f t="shared" si="6"/>
        <v>0</v>
      </c>
      <c r="K24" s="1499">
        <f>K23/K22</f>
        <v>0.87021809685372731</v>
      </c>
    </row>
    <row r="25" spans="1:11" ht="42" customHeight="1">
      <c r="A25" s="210"/>
      <c r="B25" s="211"/>
      <c r="C25" s="212"/>
      <c r="D25" s="213"/>
      <c r="E25" s="192"/>
      <c r="F25" s="192"/>
      <c r="G25" s="193"/>
      <c r="H25" s="193"/>
      <c r="I25" s="193"/>
    </row>
    <row r="26" spans="1:11" ht="15">
      <c r="A26" s="189"/>
      <c r="B26" s="190"/>
      <c r="C26" s="190"/>
      <c r="D26" s="191"/>
      <c r="E26" s="191"/>
      <c r="F26" s="191"/>
      <c r="G26" s="191"/>
      <c r="H26" s="191"/>
      <c r="I26" s="191"/>
    </row>
    <row r="27" spans="1:11" s="215" customFormat="1" ht="15">
      <c r="A27" s="189"/>
      <c r="B27" s="190"/>
      <c r="C27" s="190"/>
      <c r="D27" s="191"/>
      <c r="E27" s="192"/>
      <c r="F27" s="214"/>
      <c r="G27" s="214"/>
      <c r="H27" s="214"/>
      <c r="I27" s="214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 ……/2018.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activeCell="M31" sqref="M31"/>
    </sheetView>
  </sheetViews>
  <sheetFormatPr defaultRowHeight="12.75"/>
  <cols>
    <col min="1" max="1" width="5.83203125" style="216" customWidth="1"/>
    <col min="2" max="2" width="22.33203125" style="188" customWidth="1"/>
    <col min="3" max="3" width="13" style="188" customWidth="1"/>
    <col min="4" max="4" width="11.5" style="217" bestFit="1" customWidth="1"/>
    <col min="5" max="5" width="15.5" style="217" customWidth="1"/>
    <col min="6" max="6" width="11.1640625" style="217" customWidth="1"/>
    <col min="7" max="7" width="13.33203125" style="217" customWidth="1"/>
    <col min="8" max="9" width="14" style="217" customWidth="1"/>
    <col min="10" max="10" width="13.33203125" style="188" customWidth="1"/>
    <col min="11" max="11" width="12.33203125" style="188" customWidth="1"/>
    <col min="12" max="12" width="14.33203125" style="188" customWidth="1"/>
    <col min="13" max="13" width="15.1640625" style="188" customWidth="1"/>
    <col min="14" max="256" width="9.33203125" style="188"/>
    <col min="257" max="257" width="5.83203125" style="188" customWidth="1"/>
    <col min="258" max="258" width="22.33203125" style="188" customWidth="1"/>
    <col min="259" max="259" width="13" style="188" customWidth="1"/>
    <col min="260" max="260" width="11" style="188" customWidth="1"/>
    <col min="261" max="261" width="15.5" style="188" customWidth="1"/>
    <col min="262" max="262" width="11.1640625" style="188" customWidth="1"/>
    <col min="263" max="263" width="13.33203125" style="188" customWidth="1"/>
    <col min="264" max="265" width="14" style="188" customWidth="1"/>
    <col min="266" max="266" width="13.33203125" style="188" customWidth="1"/>
    <col min="267" max="267" width="12.33203125" style="188" customWidth="1"/>
    <col min="268" max="268" width="14.33203125" style="188" customWidth="1"/>
    <col min="269" max="269" width="15.1640625" style="188" customWidth="1"/>
    <col min="270" max="512" width="9.33203125" style="188"/>
    <col min="513" max="513" width="5.83203125" style="188" customWidth="1"/>
    <col min="514" max="514" width="22.33203125" style="188" customWidth="1"/>
    <col min="515" max="515" width="13" style="188" customWidth="1"/>
    <col min="516" max="516" width="11" style="188" customWidth="1"/>
    <col min="517" max="517" width="15.5" style="188" customWidth="1"/>
    <col min="518" max="518" width="11.1640625" style="188" customWidth="1"/>
    <col min="519" max="519" width="13.33203125" style="188" customWidth="1"/>
    <col min="520" max="521" width="14" style="188" customWidth="1"/>
    <col min="522" max="522" width="13.33203125" style="188" customWidth="1"/>
    <col min="523" max="523" width="12.33203125" style="188" customWidth="1"/>
    <col min="524" max="524" width="14.33203125" style="188" customWidth="1"/>
    <col min="525" max="525" width="15.1640625" style="188" customWidth="1"/>
    <col min="526" max="768" width="9.33203125" style="188"/>
    <col min="769" max="769" width="5.83203125" style="188" customWidth="1"/>
    <col min="770" max="770" width="22.33203125" style="188" customWidth="1"/>
    <col min="771" max="771" width="13" style="188" customWidth="1"/>
    <col min="772" max="772" width="11" style="188" customWidth="1"/>
    <col min="773" max="773" width="15.5" style="188" customWidth="1"/>
    <col min="774" max="774" width="11.1640625" style="188" customWidth="1"/>
    <col min="775" max="775" width="13.33203125" style="188" customWidth="1"/>
    <col min="776" max="777" width="14" style="188" customWidth="1"/>
    <col min="778" max="778" width="13.33203125" style="188" customWidth="1"/>
    <col min="779" max="779" width="12.33203125" style="188" customWidth="1"/>
    <col min="780" max="780" width="14.33203125" style="188" customWidth="1"/>
    <col min="781" max="781" width="15.1640625" style="188" customWidth="1"/>
    <col min="782" max="1024" width="9.33203125" style="188"/>
    <col min="1025" max="1025" width="5.83203125" style="188" customWidth="1"/>
    <col min="1026" max="1026" width="22.33203125" style="188" customWidth="1"/>
    <col min="1027" max="1027" width="13" style="188" customWidth="1"/>
    <col min="1028" max="1028" width="11" style="188" customWidth="1"/>
    <col min="1029" max="1029" width="15.5" style="188" customWidth="1"/>
    <col min="1030" max="1030" width="11.1640625" style="188" customWidth="1"/>
    <col min="1031" max="1031" width="13.33203125" style="188" customWidth="1"/>
    <col min="1032" max="1033" width="14" style="188" customWidth="1"/>
    <col min="1034" max="1034" width="13.33203125" style="188" customWidth="1"/>
    <col min="1035" max="1035" width="12.33203125" style="188" customWidth="1"/>
    <col min="1036" max="1036" width="14.33203125" style="188" customWidth="1"/>
    <col min="1037" max="1037" width="15.1640625" style="188" customWidth="1"/>
    <col min="1038" max="1280" width="9.33203125" style="188"/>
    <col min="1281" max="1281" width="5.83203125" style="188" customWidth="1"/>
    <col min="1282" max="1282" width="22.33203125" style="188" customWidth="1"/>
    <col min="1283" max="1283" width="13" style="188" customWidth="1"/>
    <col min="1284" max="1284" width="11" style="188" customWidth="1"/>
    <col min="1285" max="1285" width="15.5" style="188" customWidth="1"/>
    <col min="1286" max="1286" width="11.1640625" style="188" customWidth="1"/>
    <col min="1287" max="1287" width="13.33203125" style="188" customWidth="1"/>
    <col min="1288" max="1289" width="14" style="188" customWidth="1"/>
    <col min="1290" max="1290" width="13.33203125" style="188" customWidth="1"/>
    <col min="1291" max="1291" width="12.33203125" style="188" customWidth="1"/>
    <col min="1292" max="1292" width="14.33203125" style="188" customWidth="1"/>
    <col min="1293" max="1293" width="15.1640625" style="188" customWidth="1"/>
    <col min="1294" max="1536" width="9.33203125" style="188"/>
    <col min="1537" max="1537" width="5.83203125" style="188" customWidth="1"/>
    <col min="1538" max="1538" width="22.33203125" style="188" customWidth="1"/>
    <col min="1539" max="1539" width="13" style="188" customWidth="1"/>
    <col min="1540" max="1540" width="11" style="188" customWidth="1"/>
    <col min="1541" max="1541" width="15.5" style="188" customWidth="1"/>
    <col min="1542" max="1542" width="11.1640625" style="188" customWidth="1"/>
    <col min="1543" max="1543" width="13.33203125" style="188" customWidth="1"/>
    <col min="1544" max="1545" width="14" style="188" customWidth="1"/>
    <col min="1546" max="1546" width="13.33203125" style="188" customWidth="1"/>
    <col min="1547" max="1547" width="12.33203125" style="188" customWidth="1"/>
    <col min="1548" max="1548" width="14.33203125" style="188" customWidth="1"/>
    <col min="1549" max="1549" width="15.1640625" style="188" customWidth="1"/>
    <col min="1550" max="1792" width="9.33203125" style="188"/>
    <col min="1793" max="1793" width="5.83203125" style="188" customWidth="1"/>
    <col min="1794" max="1794" width="22.33203125" style="188" customWidth="1"/>
    <col min="1795" max="1795" width="13" style="188" customWidth="1"/>
    <col min="1796" max="1796" width="11" style="188" customWidth="1"/>
    <col min="1797" max="1797" width="15.5" style="188" customWidth="1"/>
    <col min="1798" max="1798" width="11.1640625" style="188" customWidth="1"/>
    <col min="1799" max="1799" width="13.33203125" style="188" customWidth="1"/>
    <col min="1800" max="1801" width="14" style="188" customWidth="1"/>
    <col min="1802" max="1802" width="13.33203125" style="188" customWidth="1"/>
    <col min="1803" max="1803" width="12.33203125" style="188" customWidth="1"/>
    <col min="1804" max="1804" width="14.33203125" style="188" customWidth="1"/>
    <col min="1805" max="1805" width="15.1640625" style="188" customWidth="1"/>
    <col min="1806" max="2048" width="9.33203125" style="188"/>
    <col min="2049" max="2049" width="5.83203125" style="188" customWidth="1"/>
    <col min="2050" max="2050" width="22.33203125" style="188" customWidth="1"/>
    <col min="2051" max="2051" width="13" style="188" customWidth="1"/>
    <col min="2052" max="2052" width="11" style="188" customWidth="1"/>
    <col min="2053" max="2053" width="15.5" style="188" customWidth="1"/>
    <col min="2054" max="2054" width="11.1640625" style="188" customWidth="1"/>
    <col min="2055" max="2055" width="13.33203125" style="188" customWidth="1"/>
    <col min="2056" max="2057" width="14" style="188" customWidth="1"/>
    <col min="2058" max="2058" width="13.33203125" style="188" customWidth="1"/>
    <col min="2059" max="2059" width="12.33203125" style="188" customWidth="1"/>
    <col min="2060" max="2060" width="14.33203125" style="188" customWidth="1"/>
    <col min="2061" max="2061" width="15.1640625" style="188" customWidth="1"/>
    <col min="2062" max="2304" width="9.33203125" style="188"/>
    <col min="2305" max="2305" width="5.83203125" style="188" customWidth="1"/>
    <col min="2306" max="2306" width="22.33203125" style="188" customWidth="1"/>
    <col min="2307" max="2307" width="13" style="188" customWidth="1"/>
    <col min="2308" max="2308" width="11" style="188" customWidth="1"/>
    <col min="2309" max="2309" width="15.5" style="188" customWidth="1"/>
    <col min="2310" max="2310" width="11.1640625" style="188" customWidth="1"/>
    <col min="2311" max="2311" width="13.33203125" style="188" customWidth="1"/>
    <col min="2312" max="2313" width="14" style="188" customWidth="1"/>
    <col min="2314" max="2314" width="13.33203125" style="188" customWidth="1"/>
    <col min="2315" max="2315" width="12.33203125" style="188" customWidth="1"/>
    <col min="2316" max="2316" width="14.33203125" style="188" customWidth="1"/>
    <col min="2317" max="2317" width="15.1640625" style="188" customWidth="1"/>
    <col min="2318" max="2560" width="9.33203125" style="188"/>
    <col min="2561" max="2561" width="5.83203125" style="188" customWidth="1"/>
    <col min="2562" max="2562" width="22.33203125" style="188" customWidth="1"/>
    <col min="2563" max="2563" width="13" style="188" customWidth="1"/>
    <col min="2564" max="2564" width="11" style="188" customWidth="1"/>
    <col min="2565" max="2565" width="15.5" style="188" customWidth="1"/>
    <col min="2566" max="2566" width="11.1640625" style="188" customWidth="1"/>
    <col min="2567" max="2567" width="13.33203125" style="188" customWidth="1"/>
    <col min="2568" max="2569" width="14" style="188" customWidth="1"/>
    <col min="2570" max="2570" width="13.33203125" style="188" customWidth="1"/>
    <col min="2571" max="2571" width="12.33203125" style="188" customWidth="1"/>
    <col min="2572" max="2572" width="14.33203125" style="188" customWidth="1"/>
    <col min="2573" max="2573" width="15.1640625" style="188" customWidth="1"/>
    <col min="2574" max="2816" width="9.33203125" style="188"/>
    <col min="2817" max="2817" width="5.83203125" style="188" customWidth="1"/>
    <col min="2818" max="2818" width="22.33203125" style="188" customWidth="1"/>
    <col min="2819" max="2819" width="13" style="188" customWidth="1"/>
    <col min="2820" max="2820" width="11" style="188" customWidth="1"/>
    <col min="2821" max="2821" width="15.5" style="188" customWidth="1"/>
    <col min="2822" max="2822" width="11.1640625" style="188" customWidth="1"/>
    <col min="2823" max="2823" width="13.33203125" style="188" customWidth="1"/>
    <col min="2824" max="2825" width="14" style="188" customWidth="1"/>
    <col min="2826" max="2826" width="13.33203125" style="188" customWidth="1"/>
    <col min="2827" max="2827" width="12.33203125" style="188" customWidth="1"/>
    <col min="2828" max="2828" width="14.33203125" style="188" customWidth="1"/>
    <col min="2829" max="2829" width="15.1640625" style="188" customWidth="1"/>
    <col min="2830" max="3072" width="9.33203125" style="188"/>
    <col min="3073" max="3073" width="5.83203125" style="188" customWidth="1"/>
    <col min="3074" max="3074" width="22.33203125" style="188" customWidth="1"/>
    <col min="3075" max="3075" width="13" style="188" customWidth="1"/>
    <col min="3076" max="3076" width="11" style="188" customWidth="1"/>
    <col min="3077" max="3077" width="15.5" style="188" customWidth="1"/>
    <col min="3078" max="3078" width="11.1640625" style="188" customWidth="1"/>
    <col min="3079" max="3079" width="13.33203125" style="188" customWidth="1"/>
    <col min="3080" max="3081" width="14" style="188" customWidth="1"/>
    <col min="3082" max="3082" width="13.33203125" style="188" customWidth="1"/>
    <col min="3083" max="3083" width="12.33203125" style="188" customWidth="1"/>
    <col min="3084" max="3084" width="14.33203125" style="188" customWidth="1"/>
    <col min="3085" max="3085" width="15.1640625" style="188" customWidth="1"/>
    <col min="3086" max="3328" width="9.33203125" style="188"/>
    <col min="3329" max="3329" width="5.83203125" style="188" customWidth="1"/>
    <col min="3330" max="3330" width="22.33203125" style="188" customWidth="1"/>
    <col min="3331" max="3331" width="13" style="188" customWidth="1"/>
    <col min="3332" max="3332" width="11" style="188" customWidth="1"/>
    <col min="3333" max="3333" width="15.5" style="188" customWidth="1"/>
    <col min="3334" max="3334" width="11.1640625" style="188" customWidth="1"/>
    <col min="3335" max="3335" width="13.33203125" style="188" customWidth="1"/>
    <col min="3336" max="3337" width="14" style="188" customWidth="1"/>
    <col min="3338" max="3338" width="13.33203125" style="188" customWidth="1"/>
    <col min="3339" max="3339" width="12.33203125" style="188" customWidth="1"/>
    <col min="3340" max="3340" width="14.33203125" style="188" customWidth="1"/>
    <col min="3341" max="3341" width="15.1640625" style="188" customWidth="1"/>
    <col min="3342" max="3584" width="9.33203125" style="188"/>
    <col min="3585" max="3585" width="5.83203125" style="188" customWidth="1"/>
    <col min="3586" max="3586" width="22.33203125" style="188" customWidth="1"/>
    <col min="3587" max="3587" width="13" style="188" customWidth="1"/>
    <col min="3588" max="3588" width="11" style="188" customWidth="1"/>
    <col min="3589" max="3589" width="15.5" style="188" customWidth="1"/>
    <col min="3590" max="3590" width="11.1640625" style="188" customWidth="1"/>
    <col min="3591" max="3591" width="13.33203125" style="188" customWidth="1"/>
    <col min="3592" max="3593" width="14" style="188" customWidth="1"/>
    <col min="3594" max="3594" width="13.33203125" style="188" customWidth="1"/>
    <col min="3595" max="3595" width="12.33203125" style="188" customWidth="1"/>
    <col min="3596" max="3596" width="14.33203125" style="188" customWidth="1"/>
    <col min="3597" max="3597" width="15.1640625" style="188" customWidth="1"/>
    <col min="3598" max="3840" width="9.33203125" style="188"/>
    <col min="3841" max="3841" width="5.83203125" style="188" customWidth="1"/>
    <col min="3842" max="3842" width="22.33203125" style="188" customWidth="1"/>
    <col min="3843" max="3843" width="13" style="188" customWidth="1"/>
    <col min="3844" max="3844" width="11" style="188" customWidth="1"/>
    <col min="3845" max="3845" width="15.5" style="188" customWidth="1"/>
    <col min="3846" max="3846" width="11.1640625" style="188" customWidth="1"/>
    <col min="3847" max="3847" width="13.33203125" style="188" customWidth="1"/>
    <col min="3848" max="3849" width="14" style="188" customWidth="1"/>
    <col min="3850" max="3850" width="13.33203125" style="188" customWidth="1"/>
    <col min="3851" max="3851" width="12.33203125" style="188" customWidth="1"/>
    <col min="3852" max="3852" width="14.33203125" style="188" customWidth="1"/>
    <col min="3853" max="3853" width="15.1640625" style="188" customWidth="1"/>
    <col min="3854" max="4096" width="9.33203125" style="188"/>
    <col min="4097" max="4097" width="5.83203125" style="188" customWidth="1"/>
    <col min="4098" max="4098" width="22.33203125" style="188" customWidth="1"/>
    <col min="4099" max="4099" width="13" style="188" customWidth="1"/>
    <col min="4100" max="4100" width="11" style="188" customWidth="1"/>
    <col min="4101" max="4101" width="15.5" style="188" customWidth="1"/>
    <col min="4102" max="4102" width="11.1640625" style="188" customWidth="1"/>
    <col min="4103" max="4103" width="13.33203125" style="188" customWidth="1"/>
    <col min="4104" max="4105" width="14" style="188" customWidth="1"/>
    <col min="4106" max="4106" width="13.33203125" style="188" customWidth="1"/>
    <col min="4107" max="4107" width="12.33203125" style="188" customWidth="1"/>
    <col min="4108" max="4108" width="14.33203125" style="188" customWidth="1"/>
    <col min="4109" max="4109" width="15.1640625" style="188" customWidth="1"/>
    <col min="4110" max="4352" width="9.33203125" style="188"/>
    <col min="4353" max="4353" width="5.83203125" style="188" customWidth="1"/>
    <col min="4354" max="4354" width="22.33203125" style="188" customWidth="1"/>
    <col min="4355" max="4355" width="13" style="188" customWidth="1"/>
    <col min="4356" max="4356" width="11" style="188" customWidth="1"/>
    <col min="4357" max="4357" width="15.5" style="188" customWidth="1"/>
    <col min="4358" max="4358" width="11.1640625" style="188" customWidth="1"/>
    <col min="4359" max="4359" width="13.33203125" style="188" customWidth="1"/>
    <col min="4360" max="4361" width="14" style="188" customWidth="1"/>
    <col min="4362" max="4362" width="13.33203125" style="188" customWidth="1"/>
    <col min="4363" max="4363" width="12.33203125" style="188" customWidth="1"/>
    <col min="4364" max="4364" width="14.33203125" style="188" customWidth="1"/>
    <col min="4365" max="4365" width="15.1640625" style="188" customWidth="1"/>
    <col min="4366" max="4608" width="9.33203125" style="188"/>
    <col min="4609" max="4609" width="5.83203125" style="188" customWidth="1"/>
    <col min="4610" max="4610" width="22.33203125" style="188" customWidth="1"/>
    <col min="4611" max="4611" width="13" style="188" customWidth="1"/>
    <col min="4612" max="4612" width="11" style="188" customWidth="1"/>
    <col min="4613" max="4613" width="15.5" style="188" customWidth="1"/>
    <col min="4614" max="4614" width="11.1640625" style="188" customWidth="1"/>
    <col min="4615" max="4615" width="13.33203125" style="188" customWidth="1"/>
    <col min="4616" max="4617" width="14" style="188" customWidth="1"/>
    <col min="4618" max="4618" width="13.33203125" style="188" customWidth="1"/>
    <col min="4619" max="4619" width="12.33203125" style="188" customWidth="1"/>
    <col min="4620" max="4620" width="14.33203125" style="188" customWidth="1"/>
    <col min="4621" max="4621" width="15.1640625" style="188" customWidth="1"/>
    <col min="4622" max="4864" width="9.33203125" style="188"/>
    <col min="4865" max="4865" width="5.83203125" style="188" customWidth="1"/>
    <col min="4866" max="4866" width="22.33203125" style="188" customWidth="1"/>
    <col min="4867" max="4867" width="13" style="188" customWidth="1"/>
    <col min="4868" max="4868" width="11" style="188" customWidth="1"/>
    <col min="4869" max="4869" width="15.5" style="188" customWidth="1"/>
    <col min="4870" max="4870" width="11.1640625" style="188" customWidth="1"/>
    <col min="4871" max="4871" width="13.33203125" style="188" customWidth="1"/>
    <col min="4872" max="4873" width="14" style="188" customWidth="1"/>
    <col min="4874" max="4874" width="13.33203125" style="188" customWidth="1"/>
    <col min="4875" max="4875" width="12.33203125" style="188" customWidth="1"/>
    <col min="4876" max="4876" width="14.33203125" style="188" customWidth="1"/>
    <col min="4877" max="4877" width="15.1640625" style="188" customWidth="1"/>
    <col min="4878" max="5120" width="9.33203125" style="188"/>
    <col min="5121" max="5121" width="5.83203125" style="188" customWidth="1"/>
    <col min="5122" max="5122" width="22.33203125" style="188" customWidth="1"/>
    <col min="5123" max="5123" width="13" style="188" customWidth="1"/>
    <col min="5124" max="5124" width="11" style="188" customWidth="1"/>
    <col min="5125" max="5125" width="15.5" style="188" customWidth="1"/>
    <col min="5126" max="5126" width="11.1640625" style="188" customWidth="1"/>
    <col min="5127" max="5127" width="13.33203125" style="188" customWidth="1"/>
    <col min="5128" max="5129" width="14" style="188" customWidth="1"/>
    <col min="5130" max="5130" width="13.33203125" style="188" customWidth="1"/>
    <col min="5131" max="5131" width="12.33203125" style="188" customWidth="1"/>
    <col min="5132" max="5132" width="14.33203125" style="188" customWidth="1"/>
    <col min="5133" max="5133" width="15.1640625" style="188" customWidth="1"/>
    <col min="5134" max="5376" width="9.33203125" style="188"/>
    <col min="5377" max="5377" width="5.83203125" style="188" customWidth="1"/>
    <col min="5378" max="5378" width="22.33203125" style="188" customWidth="1"/>
    <col min="5379" max="5379" width="13" style="188" customWidth="1"/>
    <col min="5380" max="5380" width="11" style="188" customWidth="1"/>
    <col min="5381" max="5381" width="15.5" style="188" customWidth="1"/>
    <col min="5382" max="5382" width="11.1640625" style="188" customWidth="1"/>
    <col min="5383" max="5383" width="13.33203125" style="188" customWidth="1"/>
    <col min="5384" max="5385" width="14" style="188" customWidth="1"/>
    <col min="5386" max="5386" width="13.33203125" style="188" customWidth="1"/>
    <col min="5387" max="5387" width="12.33203125" style="188" customWidth="1"/>
    <col min="5388" max="5388" width="14.33203125" style="188" customWidth="1"/>
    <col min="5389" max="5389" width="15.1640625" style="188" customWidth="1"/>
    <col min="5390" max="5632" width="9.33203125" style="188"/>
    <col min="5633" max="5633" width="5.83203125" style="188" customWidth="1"/>
    <col min="5634" max="5634" width="22.33203125" style="188" customWidth="1"/>
    <col min="5635" max="5635" width="13" style="188" customWidth="1"/>
    <col min="5636" max="5636" width="11" style="188" customWidth="1"/>
    <col min="5637" max="5637" width="15.5" style="188" customWidth="1"/>
    <col min="5638" max="5638" width="11.1640625" style="188" customWidth="1"/>
    <col min="5639" max="5639" width="13.33203125" style="188" customWidth="1"/>
    <col min="5640" max="5641" width="14" style="188" customWidth="1"/>
    <col min="5642" max="5642" width="13.33203125" style="188" customWidth="1"/>
    <col min="5643" max="5643" width="12.33203125" style="188" customWidth="1"/>
    <col min="5644" max="5644" width="14.33203125" style="188" customWidth="1"/>
    <col min="5645" max="5645" width="15.1640625" style="188" customWidth="1"/>
    <col min="5646" max="5888" width="9.33203125" style="188"/>
    <col min="5889" max="5889" width="5.83203125" style="188" customWidth="1"/>
    <col min="5890" max="5890" width="22.33203125" style="188" customWidth="1"/>
    <col min="5891" max="5891" width="13" style="188" customWidth="1"/>
    <col min="5892" max="5892" width="11" style="188" customWidth="1"/>
    <col min="5893" max="5893" width="15.5" style="188" customWidth="1"/>
    <col min="5894" max="5894" width="11.1640625" style="188" customWidth="1"/>
    <col min="5895" max="5895" width="13.33203125" style="188" customWidth="1"/>
    <col min="5896" max="5897" width="14" style="188" customWidth="1"/>
    <col min="5898" max="5898" width="13.33203125" style="188" customWidth="1"/>
    <col min="5899" max="5899" width="12.33203125" style="188" customWidth="1"/>
    <col min="5900" max="5900" width="14.33203125" style="188" customWidth="1"/>
    <col min="5901" max="5901" width="15.1640625" style="188" customWidth="1"/>
    <col min="5902" max="6144" width="9.33203125" style="188"/>
    <col min="6145" max="6145" width="5.83203125" style="188" customWidth="1"/>
    <col min="6146" max="6146" width="22.33203125" style="188" customWidth="1"/>
    <col min="6147" max="6147" width="13" style="188" customWidth="1"/>
    <col min="6148" max="6148" width="11" style="188" customWidth="1"/>
    <col min="6149" max="6149" width="15.5" style="188" customWidth="1"/>
    <col min="6150" max="6150" width="11.1640625" style="188" customWidth="1"/>
    <col min="6151" max="6151" width="13.33203125" style="188" customWidth="1"/>
    <col min="6152" max="6153" width="14" style="188" customWidth="1"/>
    <col min="6154" max="6154" width="13.33203125" style="188" customWidth="1"/>
    <col min="6155" max="6155" width="12.33203125" style="188" customWidth="1"/>
    <col min="6156" max="6156" width="14.33203125" style="188" customWidth="1"/>
    <col min="6157" max="6157" width="15.1640625" style="188" customWidth="1"/>
    <col min="6158" max="6400" width="9.33203125" style="188"/>
    <col min="6401" max="6401" width="5.83203125" style="188" customWidth="1"/>
    <col min="6402" max="6402" width="22.33203125" style="188" customWidth="1"/>
    <col min="6403" max="6403" width="13" style="188" customWidth="1"/>
    <col min="6404" max="6404" width="11" style="188" customWidth="1"/>
    <col min="6405" max="6405" width="15.5" style="188" customWidth="1"/>
    <col min="6406" max="6406" width="11.1640625" style="188" customWidth="1"/>
    <col min="6407" max="6407" width="13.33203125" style="188" customWidth="1"/>
    <col min="6408" max="6409" width="14" style="188" customWidth="1"/>
    <col min="6410" max="6410" width="13.33203125" style="188" customWidth="1"/>
    <col min="6411" max="6411" width="12.33203125" style="188" customWidth="1"/>
    <col min="6412" max="6412" width="14.33203125" style="188" customWidth="1"/>
    <col min="6413" max="6413" width="15.1640625" style="188" customWidth="1"/>
    <col min="6414" max="6656" width="9.33203125" style="188"/>
    <col min="6657" max="6657" width="5.83203125" style="188" customWidth="1"/>
    <col min="6658" max="6658" width="22.33203125" style="188" customWidth="1"/>
    <col min="6659" max="6659" width="13" style="188" customWidth="1"/>
    <col min="6660" max="6660" width="11" style="188" customWidth="1"/>
    <col min="6661" max="6661" width="15.5" style="188" customWidth="1"/>
    <col min="6662" max="6662" width="11.1640625" style="188" customWidth="1"/>
    <col min="6663" max="6663" width="13.33203125" style="188" customWidth="1"/>
    <col min="6664" max="6665" width="14" style="188" customWidth="1"/>
    <col min="6666" max="6666" width="13.33203125" style="188" customWidth="1"/>
    <col min="6667" max="6667" width="12.33203125" style="188" customWidth="1"/>
    <col min="6668" max="6668" width="14.33203125" style="188" customWidth="1"/>
    <col min="6669" max="6669" width="15.1640625" style="188" customWidth="1"/>
    <col min="6670" max="6912" width="9.33203125" style="188"/>
    <col min="6913" max="6913" width="5.83203125" style="188" customWidth="1"/>
    <col min="6914" max="6914" width="22.33203125" style="188" customWidth="1"/>
    <col min="6915" max="6915" width="13" style="188" customWidth="1"/>
    <col min="6916" max="6916" width="11" style="188" customWidth="1"/>
    <col min="6917" max="6917" width="15.5" style="188" customWidth="1"/>
    <col min="6918" max="6918" width="11.1640625" style="188" customWidth="1"/>
    <col min="6919" max="6919" width="13.33203125" style="188" customWidth="1"/>
    <col min="6920" max="6921" width="14" style="188" customWidth="1"/>
    <col min="6922" max="6922" width="13.33203125" style="188" customWidth="1"/>
    <col min="6923" max="6923" width="12.33203125" style="188" customWidth="1"/>
    <col min="6924" max="6924" width="14.33203125" style="188" customWidth="1"/>
    <col min="6925" max="6925" width="15.1640625" style="188" customWidth="1"/>
    <col min="6926" max="7168" width="9.33203125" style="188"/>
    <col min="7169" max="7169" width="5.83203125" style="188" customWidth="1"/>
    <col min="7170" max="7170" width="22.33203125" style="188" customWidth="1"/>
    <col min="7171" max="7171" width="13" style="188" customWidth="1"/>
    <col min="7172" max="7172" width="11" style="188" customWidth="1"/>
    <col min="7173" max="7173" width="15.5" style="188" customWidth="1"/>
    <col min="7174" max="7174" width="11.1640625" style="188" customWidth="1"/>
    <col min="7175" max="7175" width="13.33203125" style="188" customWidth="1"/>
    <col min="7176" max="7177" width="14" style="188" customWidth="1"/>
    <col min="7178" max="7178" width="13.33203125" style="188" customWidth="1"/>
    <col min="7179" max="7179" width="12.33203125" style="188" customWidth="1"/>
    <col min="7180" max="7180" width="14.33203125" style="188" customWidth="1"/>
    <col min="7181" max="7181" width="15.1640625" style="188" customWidth="1"/>
    <col min="7182" max="7424" width="9.33203125" style="188"/>
    <col min="7425" max="7425" width="5.83203125" style="188" customWidth="1"/>
    <col min="7426" max="7426" width="22.33203125" style="188" customWidth="1"/>
    <col min="7427" max="7427" width="13" style="188" customWidth="1"/>
    <col min="7428" max="7428" width="11" style="188" customWidth="1"/>
    <col min="7429" max="7429" width="15.5" style="188" customWidth="1"/>
    <col min="7430" max="7430" width="11.1640625" style="188" customWidth="1"/>
    <col min="7431" max="7431" width="13.33203125" style="188" customWidth="1"/>
    <col min="7432" max="7433" width="14" style="188" customWidth="1"/>
    <col min="7434" max="7434" width="13.33203125" style="188" customWidth="1"/>
    <col min="7435" max="7435" width="12.33203125" style="188" customWidth="1"/>
    <col min="7436" max="7436" width="14.33203125" style="188" customWidth="1"/>
    <col min="7437" max="7437" width="15.1640625" style="188" customWidth="1"/>
    <col min="7438" max="7680" width="9.33203125" style="188"/>
    <col min="7681" max="7681" width="5.83203125" style="188" customWidth="1"/>
    <col min="7682" max="7682" width="22.33203125" style="188" customWidth="1"/>
    <col min="7683" max="7683" width="13" style="188" customWidth="1"/>
    <col min="7684" max="7684" width="11" style="188" customWidth="1"/>
    <col min="7685" max="7685" width="15.5" style="188" customWidth="1"/>
    <col min="7686" max="7686" width="11.1640625" style="188" customWidth="1"/>
    <col min="7687" max="7687" width="13.33203125" style="188" customWidth="1"/>
    <col min="7688" max="7689" width="14" style="188" customWidth="1"/>
    <col min="7690" max="7690" width="13.33203125" style="188" customWidth="1"/>
    <col min="7691" max="7691" width="12.33203125" style="188" customWidth="1"/>
    <col min="7692" max="7692" width="14.33203125" style="188" customWidth="1"/>
    <col min="7693" max="7693" width="15.1640625" style="188" customWidth="1"/>
    <col min="7694" max="7936" width="9.33203125" style="188"/>
    <col min="7937" max="7937" width="5.83203125" style="188" customWidth="1"/>
    <col min="7938" max="7938" width="22.33203125" style="188" customWidth="1"/>
    <col min="7939" max="7939" width="13" style="188" customWidth="1"/>
    <col min="7940" max="7940" width="11" style="188" customWidth="1"/>
    <col min="7941" max="7941" width="15.5" style="188" customWidth="1"/>
    <col min="7942" max="7942" width="11.1640625" style="188" customWidth="1"/>
    <col min="7943" max="7943" width="13.33203125" style="188" customWidth="1"/>
    <col min="7944" max="7945" width="14" style="188" customWidth="1"/>
    <col min="7946" max="7946" width="13.33203125" style="188" customWidth="1"/>
    <col min="7947" max="7947" width="12.33203125" style="188" customWidth="1"/>
    <col min="7948" max="7948" width="14.33203125" style="188" customWidth="1"/>
    <col min="7949" max="7949" width="15.1640625" style="188" customWidth="1"/>
    <col min="7950" max="8192" width="9.33203125" style="188"/>
    <col min="8193" max="8193" width="5.83203125" style="188" customWidth="1"/>
    <col min="8194" max="8194" width="22.33203125" style="188" customWidth="1"/>
    <col min="8195" max="8195" width="13" style="188" customWidth="1"/>
    <col min="8196" max="8196" width="11" style="188" customWidth="1"/>
    <col min="8197" max="8197" width="15.5" style="188" customWidth="1"/>
    <col min="8198" max="8198" width="11.1640625" style="188" customWidth="1"/>
    <col min="8199" max="8199" width="13.33203125" style="188" customWidth="1"/>
    <col min="8200" max="8201" width="14" style="188" customWidth="1"/>
    <col min="8202" max="8202" width="13.33203125" style="188" customWidth="1"/>
    <col min="8203" max="8203" width="12.33203125" style="188" customWidth="1"/>
    <col min="8204" max="8204" width="14.33203125" style="188" customWidth="1"/>
    <col min="8205" max="8205" width="15.1640625" style="188" customWidth="1"/>
    <col min="8206" max="8448" width="9.33203125" style="188"/>
    <col min="8449" max="8449" width="5.83203125" style="188" customWidth="1"/>
    <col min="8450" max="8450" width="22.33203125" style="188" customWidth="1"/>
    <col min="8451" max="8451" width="13" style="188" customWidth="1"/>
    <col min="8452" max="8452" width="11" style="188" customWidth="1"/>
    <col min="8453" max="8453" width="15.5" style="188" customWidth="1"/>
    <col min="8454" max="8454" width="11.1640625" style="188" customWidth="1"/>
    <col min="8455" max="8455" width="13.33203125" style="188" customWidth="1"/>
    <col min="8456" max="8457" width="14" style="188" customWidth="1"/>
    <col min="8458" max="8458" width="13.33203125" style="188" customWidth="1"/>
    <col min="8459" max="8459" width="12.33203125" style="188" customWidth="1"/>
    <col min="8460" max="8460" width="14.33203125" style="188" customWidth="1"/>
    <col min="8461" max="8461" width="15.1640625" style="188" customWidth="1"/>
    <col min="8462" max="8704" width="9.33203125" style="188"/>
    <col min="8705" max="8705" width="5.83203125" style="188" customWidth="1"/>
    <col min="8706" max="8706" width="22.33203125" style="188" customWidth="1"/>
    <col min="8707" max="8707" width="13" style="188" customWidth="1"/>
    <col min="8708" max="8708" width="11" style="188" customWidth="1"/>
    <col min="8709" max="8709" width="15.5" style="188" customWidth="1"/>
    <col min="8710" max="8710" width="11.1640625" style="188" customWidth="1"/>
    <col min="8711" max="8711" width="13.33203125" style="188" customWidth="1"/>
    <col min="8712" max="8713" width="14" style="188" customWidth="1"/>
    <col min="8714" max="8714" width="13.33203125" style="188" customWidth="1"/>
    <col min="8715" max="8715" width="12.33203125" style="188" customWidth="1"/>
    <col min="8716" max="8716" width="14.33203125" style="188" customWidth="1"/>
    <col min="8717" max="8717" width="15.1640625" style="188" customWidth="1"/>
    <col min="8718" max="8960" width="9.33203125" style="188"/>
    <col min="8961" max="8961" width="5.83203125" style="188" customWidth="1"/>
    <col min="8962" max="8962" width="22.33203125" style="188" customWidth="1"/>
    <col min="8963" max="8963" width="13" style="188" customWidth="1"/>
    <col min="8964" max="8964" width="11" style="188" customWidth="1"/>
    <col min="8965" max="8965" width="15.5" style="188" customWidth="1"/>
    <col min="8966" max="8966" width="11.1640625" style="188" customWidth="1"/>
    <col min="8967" max="8967" width="13.33203125" style="188" customWidth="1"/>
    <col min="8968" max="8969" width="14" style="188" customWidth="1"/>
    <col min="8970" max="8970" width="13.33203125" style="188" customWidth="1"/>
    <col min="8971" max="8971" width="12.33203125" style="188" customWidth="1"/>
    <col min="8972" max="8972" width="14.33203125" style="188" customWidth="1"/>
    <col min="8973" max="8973" width="15.1640625" style="188" customWidth="1"/>
    <col min="8974" max="9216" width="9.33203125" style="188"/>
    <col min="9217" max="9217" width="5.83203125" style="188" customWidth="1"/>
    <col min="9218" max="9218" width="22.33203125" style="188" customWidth="1"/>
    <col min="9219" max="9219" width="13" style="188" customWidth="1"/>
    <col min="9220" max="9220" width="11" style="188" customWidth="1"/>
    <col min="9221" max="9221" width="15.5" style="188" customWidth="1"/>
    <col min="9222" max="9222" width="11.1640625" style="188" customWidth="1"/>
    <col min="9223" max="9223" width="13.33203125" style="188" customWidth="1"/>
    <col min="9224" max="9225" width="14" style="188" customWidth="1"/>
    <col min="9226" max="9226" width="13.33203125" style="188" customWidth="1"/>
    <col min="9227" max="9227" width="12.33203125" style="188" customWidth="1"/>
    <col min="9228" max="9228" width="14.33203125" style="188" customWidth="1"/>
    <col min="9229" max="9229" width="15.1640625" style="188" customWidth="1"/>
    <col min="9230" max="9472" width="9.33203125" style="188"/>
    <col min="9473" max="9473" width="5.83203125" style="188" customWidth="1"/>
    <col min="9474" max="9474" width="22.33203125" style="188" customWidth="1"/>
    <col min="9475" max="9475" width="13" style="188" customWidth="1"/>
    <col min="9476" max="9476" width="11" style="188" customWidth="1"/>
    <col min="9477" max="9477" width="15.5" style="188" customWidth="1"/>
    <col min="9478" max="9478" width="11.1640625" style="188" customWidth="1"/>
    <col min="9479" max="9479" width="13.33203125" style="188" customWidth="1"/>
    <col min="9480" max="9481" width="14" style="188" customWidth="1"/>
    <col min="9482" max="9482" width="13.33203125" style="188" customWidth="1"/>
    <col min="9483" max="9483" width="12.33203125" style="188" customWidth="1"/>
    <col min="9484" max="9484" width="14.33203125" style="188" customWidth="1"/>
    <col min="9485" max="9485" width="15.1640625" style="188" customWidth="1"/>
    <col min="9486" max="9728" width="9.33203125" style="188"/>
    <col min="9729" max="9729" width="5.83203125" style="188" customWidth="1"/>
    <col min="9730" max="9730" width="22.33203125" style="188" customWidth="1"/>
    <col min="9731" max="9731" width="13" style="188" customWidth="1"/>
    <col min="9732" max="9732" width="11" style="188" customWidth="1"/>
    <col min="9733" max="9733" width="15.5" style="188" customWidth="1"/>
    <col min="9734" max="9734" width="11.1640625" style="188" customWidth="1"/>
    <col min="9735" max="9735" width="13.33203125" style="188" customWidth="1"/>
    <col min="9736" max="9737" width="14" style="188" customWidth="1"/>
    <col min="9738" max="9738" width="13.33203125" style="188" customWidth="1"/>
    <col min="9739" max="9739" width="12.33203125" style="188" customWidth="1"/>
    <col min="9740" max="9740" width="14.33203125" style="188" customWidth="1"/>
    <col min="9741" max="9741" width="15.1640625" style="188" customWidth="1"/>
    <col min="9742" max="9984" width="9.33203125" style="188"/>
    <col min="9985" max="9985" width="5.83203125" style="188" customWidth="1"/>
    <col min="9986" max="9986" width="22.33203125" style="188" customWidth="1"/>
    <col min="9987" max="9987" width="13" style="188" customWidth="1"/>
    <col min="9988" max="9988" width="11" style="188" customWidth="1"/>
    <col min="9989" max="9989" width="15.5" style="188" customWidth="1"/>
    <col min="9990" max="9990" width="11.1640625" style="188" customWidth="1"/>
    <col min="9991" max="9991" width="13.33203125" style="188" customWidth="1"/>
    <col min="9992" max="9993" width="14" style="188" customWidth="1"/>
    <col min="9994" max="9994" width="13.33203125" style="188" customWidth="1"/>
    <col min="9995" max="9995" width="12.33203125" style="188" customWidth="1"/>
    <col min="9996" max="9996" width="14.33203125" style="188" customWidth="1"/>
    <col min="9997" max="9997" width="15.1640625" style="188" customWidth="1"/>
    <col min="9998" max="10240" width="9.33203125" style="188"/>
    <col min="10241" max="10241" width="5.83203125" style="188" customWidth="1"/>
    <col min="10242" max="10242" width="22.33203125" style="188" customWidth="1"/>
    <col min="10243" max="10243" width="13" style="188" customWidth="1"/>
    <col min="10244" max="10244" width="11" style="188" customWidth="1"/>
    <col min="10245" max="10245" width="15.5" style="188" customWidth="1"/>
    <col min="10246" max="10246" width="11.1640625" style="188" customWidth="1"/>
    <col min="10247" max="10247" width="13.33203125" style="188" customWidth="1"/>
    <col min="10248" max="10249" width="14" style="188" customWidth="1"/>
    <col min="10250" max="10250" width="13.33203125" style="188" customWidth="1"/>
    <col min="10251" max="10251" width="12.33203125" style="188" customWidth="1"/>
    <col min="10252" max="10252" width="14.33203125" style="188" customWidth="1"/>
    <col min="10253" max="10253" width="15.1640625" style="188" customWidth="1"/>
    <col min="10254" max="10496" width="9.33203125" style="188"/>
    <col min="10497" max="10497" width="5.83203125" style="188" customWidth="1"/>
    <col min="10498" max="10498" width="22.33203125" style="188" customWidth="1"/>
    <col min="10499" max="10499" width="13" style="188" customWidth="1"/>
    <col min="10500" max="10500" width="11" style="188" customWidth="1"/>
    <col min="10501" max="10501" width="15.5" style="188" customWidth="1"/>
    <col min="10502" max="10502" width="11.1640625" style="188" customWidth="1"/>
    <col min="10503" max="10503" width="13.33203125" style="188" customWidth="1"/>
    <col min="10504" max="10505" width="14" style="188" customWidth="1"/>
    <col min="10506" max="10506" width="13.33203125" style="188" customWidth="1"/>
    <col min="10507" max="10507" width="12.33203125" style="188" customWidth="1"/>
    <col min="10508" max="10508" width="14.33203125" style="188" customWidth="1"/>
    <col min="10509" max="10509" width="15.1640625" style="188" customWidth="1"/>
    <col min="10510" max="10752" width="9.33203125" style="188"/>
    <col min="10753" max="10753" width="5.83203125" style="188" customWidth="1"/>
    <col min="10754" max="10754" width="22.33203125" style="188" customWidth="1"/>
    <col min="10755" max="10755" width="13" style="188" customWidth="1"/>
    <col min="10756" max="10756" width="11" style="188" customWidth="1"/>
    <col min="10757" max="10757" width="15.5" style="188" customWidth="1"/>
    <col min="10758" max="10758" width="11.1640625" style="188" customWidth="1"/>
    <col min="10759" max="10759" width="13.33203125" style="188" customWidth="1"/>
    <col min="10760" max="10761" width="14" style="188" customWidth="1"/>
    <col min="10762" max="10762" width="13.33203125" style="188" customWidth="1"/>
    <col min="10763" max="10763" width="12.33203125" style="188" customWidth="1"/>
    <col min="10764" max="10764" width="14.33203125" style="188" customWidth="1"/>
    <col min="10765" max="10765" width="15.1640625" style="188" customWidth="1"/>
    <col min="10766" max="11008" width="9.33203125" style="188"/>
    <col min="11009" max="11009" width="5.83203125" style="188" customWidth="1"/>
    <col min="11010" max="11010" width="22.33203125" style="188" customWidth="1"/>
    <col min="11011" max="11011" width="13" style="188" customWidth="1"/>
    <col min="11012" max="11012" width="11" style="188" customWidth="1"/>
    <col min="11013" max="11013" width="15.5" style="188" customWidth="1"/>
    <col min="11014" max="11014" width="11.1640625" style="188" customWidth="1"/>
    <col min="11015" max="11015" width="13.33203125" style="188" customWidth="1"/>
    <col min="11016" max="11017" width="14" style="188" customWidth="1"/>
    <col min="11018" max="11018" width="13.33203125" style="188" customWidth="1"/>
    <col min="11019" max="11019" width="12.33203125" style="188" customWidth="1"/>
    <col min="11020" max="11020" width="14.33203125" style="188" customWidth="1"/>
    <col min="11021" max="11021" width="15.1640625" style="188" customWidth="1"/>
    <col min="11022" max="11264" width="9.33203125" style="188"/>
    <col min="11265" max="11265" width="5.83203125" style="188" customWidth="1"/>
    <col min="11266" max="11266" width="22.33203125" style="188" customWidth="1"/>
    <col min="11267" max="11267" width="13" style="188" customWidth="1"/>
    <col min="11268" max="11268" width="11" style="188" customWidth="1"/>
    <col min="11269" max="11269" width="15.5" style="188" customWidth="1"/>
    <col min="11270" max="11270" width="11.1640625" style="188" customWidth="1"/>
    <col min="11271" max="11271" width="13.33203125" style="188" customWidth="1"/>
    <col min="11272" max="11273" width="14" style="188" customWidth="1"/>
    <col min="11274" max="11274" width="13.33203125" style="188" customWidth="1"/>
    <col min="11275" max="11275" width="12.33203125" style="188" customWidth="1"/>
    <col min="11276" max="11276" width="14.33203125" style="188" customWidth="1"/>
    <col min="11277" max="11277" width="15.1640625" style="188" customWidth="1"/>
    <col min="11278" max="11520" width="9.33203125" style="188"/>
    <col min="11521" max="11521" width="5.83203125" style="188" customWidth="1"/>
    <col min="11522" max="11522" width="22.33203125" style="188" customWidth="1"/>
    <col min="11523" max="11523" width="13" style="188" customWidth="1"/>
    <col min="11524" max="11524" width="11" style="188" customWidth="1"/>
    <col min="11525" max="11525" width="15.5" style="188" customWidth="1"/>
    <col min="11526" max="11526" width="11.1640625" style="188" customWidth="1"/>
    <col min="11527" max="11527" width="13.33203125" style="188" customWidth="1"/>
    <col min="11528" max="11529" width="14" style="188" customWidth="1"/>
    <col min="11530" max="11530" width="13.33203125" style="188" customWidth="1"/>
    <col min="11531" max="11531" width="12.33203125" style="188" customWidth="1"/>
    <col min="11532" max="11532" width="14.33203125" style="188" customWidth="1"/>
    <col min="11533" max="11533" width="15.1640625" style="188" customWidth="1"/>
    <col min="11534" max="11776" width="9.33203125" style="188"/>
    <col min="11777" max="11777" width="5.83203125" style="188" customWidth="1"/>
    <col min="11778" max="11778" width="22.33203125" style="188" customWidth="1"/>
    <col min="11779" max="11779" width="13" style="188" customWidth="1"/>
    <col min="11780" max="11780" width="11" style="188" customWidth="1"/>
    <col min="11781" max="11781" width="15.5" style="188" customWidth="1"/>
    <col min="11782" max="11782" width="11.1640625" style="188" customWidth="1"/>
    <col min="11783" max="11783" width="13.33203125" style="188" customWidth="1"/>
    <col min="11784" max="11785" width="14" style="188" customWidth="1"/>
    <col min="11786" max="11786" width="13.33203125" style="188" customWidth="1"/>
    <col min="11787" max="11787" width="12.33203125" style="188" customWidth="1"/>
    <col min="11788" max="11788" width="14.33203125" style="188" customWidth="1"/>
    <col min="11789" max="11789" width="15.1640625" style="188" customWidth="1"/>
    <col min="11790" max="12032" width="9.33203125" style="188"/>
    <col min="12033" max="12033" width="5.83203125" style="188" customWidth="1"/>
    <col min="12034" max="12034" width="22.33203125" style="188" customWidth="1"/>
    <col min="12035" max="12035" width="13" style="188" customWidth="1"/>
    <col min="12036" max="12036" width="11" style="188" customWidth="1"/>
    <col min="12037" max="12037" width="15.5" style="188" customWidth="1"/>
    <col min="12038" max="12038" width="11.1640625" style="188" customWidth="1"/>
    <col min="12039" max="12039" width="13.33203125" style="188" customWidth="1"/>
    <col min="12040" max="12041" width="14" style="188" customWidth="1"/>
    <col min="12042" max="12042" width="13.33203125" style="188" customWidth="1"/>
    <col min="12043" max="12043" width="12.33203125" style="188" customWidth="1"/>
    <col min="12044" max="12044" width="14.33203125" style="188" customWidth="1"/>
    <col min="12045" max="12045" width="15.1640625" style="188" customWidth="1"/>
    <col min="12046" max="12288" width="9.33203125" style="188"/>
    <col min="12289" max="12289" width="5.83203125" style="188" customWidth="1"/>
    <col min="12290" max="12290" width="22.33203125" style="188" customWidth="1"/>
    <col min="12291" max="12291" width="13" style="188" customWidth="1"/>
    <col min="12292" max="12292" width="11" style="188" customWidth="1"/>
    <col min="12293" max="12293" width="15.5" style="188" customWidth="1"/>
    <col min="12294" max="12294" width="11.1640625" style="188" customWidth="1"/>
    <col min="12295" max="12295" width="13.33203125" style="188" customWidth="1"/>
    <col min="12296" max="12297" width="14" style="188" customWidth="1"/>
    <col min="12298" max="12298" width="13.33203125" style="188" customWidth="1"/>
    <col min="12299" max="12299" width="12.33203125" style="188" customWidth="1"/>
    <col min="12300" max="12300" width="14.33203125" style="188" customWidth="1"/>
    <col min="12301" max="12301" width="15.1640625" style="188" customWidth="1"/>
    <col min="12302" max="12544" width="9.33203125" style="188"/>
    <col min="12545" max="12545" width="5.83203125" style="188" customWidth="1"/>
    <col min="12546" max="12546" width="22.33203125" style="188" customWidth="1"/>
    <col min="12547" max="12547" width="13" style="188" customWidth="1"/>
    <col min="12548" max="12548" width="11" style="188" customWidth="1"/>
    <col min="12549" max="12549" width="15.5" style="188" customWidth="1"/>
    <col min="12550" max="12550" width="11.1640625" style="188" customWidth="1"/>
    <col min="12551" max="12551" width="13.33203125" style="188" customWidth="1"/>
    <col min="12552" max="12553" width="14" style="188" customWidth="1"/>
    <col min="12554" max="12554" width="13.33203125" style="188" customWidth="1"/>
    <col min="12555" max="12555" width="12.33203125" style="188" customWidth="1"/>
    <col min="12556" max="12556" width="14.33203125" style="188" customWidth="1"/>
    <col min="12557" max="12557" width="15.1640625" style="188" customWidth="1"/>
    <col min="12558" max="12800" width="9.33203125" style="188"/>
    <col min="12801" max="12801" width="5.83203125" style="188" customWidth="1"/>
    <col min="12802" max="12802" width="22.33203125" style="188" customWidth="1"/>
    <col min="12803" max="12803" width="13" style="188" customWidth="1"/>
    <col min="12804" max="12804" width="11" style="188" customWidth="1"/>
    <col min="12805" max="12805" width="15.5" style="188" customWidth="1"/>
    <col min="12806" max="12806" width="11.1640625" style="188" customWidth="1"/>
    <col min="12807" max="12807" width="13.33203125" style="188" customWidth="1"/>
    <col min="12808" max="12809" width="14" style="188" customWidth="1"/>
    <col min="12810" max="12810" width="13.33203125" style="188" customWidth="1"/>
    <col min="12811" max="12811" width="12.33203125" style="188" customWidth="1"/>
    <col min="12812" max="12812" width="14.33203125" style="188" customWidth="1"/>
    <col min="12813" max="12813" width="15.1640625" style="188" customWidth="1"/>
    <col min="12814" max="13056" width="9.33203125" style="188"/>
    <col min="13057" max="13057" width="5.83203125" style="188" customWidth="1"/>
    <col min="13058" max="13058" width="22.33203125" style="188" customWidth="1"/>
    <col min="13059" max="13059" width="13" style="188" customWidth="1"/>
    <col min="13060" max="13060" width="11" style="188" customWidth="1"/>
    <col min="13061" max="13061" width="15.5" style="188" customWidth="1"/>
    <col min="13062" max="13062" width="11.1640625" style="188" customWidth="1"/>
    <col min="13063" max="13063" width="13.33203125" style="188" customWidth="1"/>
    <col min="13064" max="13065" width="14" style="188" customWidth="1"/>
    <col min="13066" max="13066" width="13.33203125" style="188" customWidth="1"/>
    <col min="13067" max="13067" width="12.33203125" style="188" customWidth="1"/>
    <col min="13068" max="13068" width="14.33203125" style="188" customWidth="1"/>
    <col min="13069" max="13069" width="15.1640625" style="188" customWidth="1"/>
    <col min="13070" max="13312" width="9.33203125" style="188"/>
    <col min="13313" max="13313" width="5.83203125" style="188" customWidth="1"/>
    <col min="13314" max="13314" width="22.33203125" style="188" customWidth="1"/>
    <col min="13315" max="13315" width="13" style="188" customWidth="1"/>
    <col min="13316" max="13316" width="11" style="188" customWidth="1"/>
    <col min="13317" max="13317" width="15.5" style="188" customWidth="1"/>
    <col min="13318" max="13318" width="11.1640625" style="188" customWidth="1"/>
    <col min="13319" max="13319" width="13.33203125" style="188" customWidth="1"/>
    <col min="13320" max="13321" width="14" style="188" customWidth="1"/>
    <col min="13322" max="13322" width="13.33203125" style="188" customWidth="1"/>
    <col min="13323" max="13323" width="12.33203125" style="188" customWidth="1"/>
    <col min="13324" max="13324" width="14.33203125" style="188" customWidth="1"/>
    <col min="13325" max="13325" width="15.1640625" style="188" customWidth="1"/>
    <col min="13326" max="13568" width="9.33203125" style="188"/>
    <col min="13569" max="13569" width="5.83203125" style="188" customWidth="1"/>
    <col min="13570" max="13570" width="22.33203125" style="188" customWidth="1"/>
    <col min="13571" max="13571" width="13" style="188" customWidth="1"/>
    <col min="13572" max="13572" width="11" style="188" customWidth="1"/>
    <col min="13573" max="13573" width="15.5" style="188" customWidth="1"/>
    <col min="13574" max="13574" width="11.1640625" style="188" customWidth="1"/>
    <col min="13575" max="13575" width="13.33203125" style="188" customWidth="1"/>
    <col min="13576" max="13577" width="14" style="188" customWidth="1"/>
    <col min="13578" max="13578" width="13.33203125" style="188" customWidth="1"/>
    <col min="13579" max="13579" width="12.33203125" style="188" customWidth="1"/>
    <col min="13580" max="13580" width="14.33203125" style="188" customWidth="1"/>
    <col min="13581" max="13581" width="15.1640625" style="188" customWidth="1"/>
    <col min="13582" max="13824" width="9.33203125" style="188"/>
    <col min="13825" max="13825" width="5.83203125" style="188" customWidth="1"/>
    <col min="13826" max="13826" width="22.33203125" style="188" customWidth="1"/>
    <col min="13827" max="13827" width="13" style="188" customWidth="1"/>
    <col min="13828" max="13828" width="11" style="188" customWidth="1"/>
    <col min="13829" max="13829" width="15.5" style="188" customWidth="1"/>
    <col min="13830" max="13830" width="11.1640625" style="188" customWidth="1"/>
    <col min="13831" max="13831" width="13.33203125" style="188" customWidth="1"/>
    <col min="13832" max="13833" width="14" style="188" customWidth="1"/>
    <col min="13834" max="13834" width="13.33203125" style="188" customWidth="1"/>
    <col min="13835" max="13835" width="12.33203125" style="188" customWidth="1"/>
    <col min="13836" max="13836" width="14.33203125" style="188" customWidth="1"/>
    <col min="13837" max="13837" width="15.1640625" style="188" customWidth="1"/>
    <col min="13838" max="14080" width="9.33203125" style="188"/>
    <col min="14081" max="14081" width="5.83203125" style="188" customWidth="1"/>
    <col min="14082" max="14082" width="22.33203125" style="188" customWidth="1"/>
    <col min="14083" max="14083" width="13" style="188" customWidth="1"/>
    <col min="14084" max="14084" width="11" style="188" customWidth="1"/>
    <col min="14085" max="14085" width="15.5" style="188" customWidth="1"/>
    <col min="14086" max="14086" width="11.1640625" style="188" customWidth="1"/>
    <col min="14087" max="14087" width="13.33203125" style="188" customWidth="1"/>
    <col min="14088" max="14089" width="14" style="188" customWidth="1"/>
    <col min="14090" max="14090" width="13.33203125" style="188" customWidth="1"/>
    <col min="14091" max="14091" width="12.33203125" style="188" customWidth="1"/>
    <col min="14092" max="14092" width="14.33203125" style="188" customWidth="1"/>
    <col min="14093" max="14093" width="15.1640625" style="188" customWidth="1"/>
    <col min="14094" max="14336" width="9.33203125" style="188"/>
    <col min="14337" max="14337" width="5.83203125" style="188" customWidth="1"/>
    <col min="14338" max="14338" width="22.33203125" style="188" customWidth="1"/>
    <col min="14339" max="14339" width="13" style="188" customWidth="1"/>
    <col min="14340" max="14340" width="11" style="188" customWidth="1"/>
    <col min="14341" max="14341" width="15.5" style="188" customWidth="1"/>
    <col min="14342" max="14342" width="11.1640625" style="188" customWidth="1"/>
    <col min="14343" max="14343" width="13.33203125" style="188" customWidth="1"/>
    <col min="14344" max="14345" width="14" style="188" customWidth="1"/>
    <col min="14346" max="14346" width="13.33203125" style="188" customWidth="1"/>
    <col min="14347" max="14347" width="12.33203125" style="188" customWidth="1"/>
    <col min="14348" max="14348" width="14.33203125" style="188" customWidth="1"/>
    <col min="14349" max="14349" width="15.1640625" style="188" customWidth="1"/>
    <col min="14350" max="14592" width="9.33203125" style="188"/>
    <col min="14593" max="14593" width="5.83203125" style="188" customWidth="1"/>
    <col min="14594" max="14594" width="22.33203125" style="188" customWidth="1"/>
    <col min="14595" max="14595" width="13" style="188" customWidth="1"/>
    <col min="14596" max="14596" width="11" style="188" customWidth="1"/>
    <col min="14597" max="14597" width="15.5" style="188" customWidth="1"/>
    <col min="14598" max="14598" width="11.1640625" style="188" customWidth="1"/>
    <col min="14599" max="14599" width="13.33203125" style="188" customWidth="1"/>
    <col min="14600" max="14601" width="14" style="188" customWidth="1"/>
    <col min="14602" max="14602" width="13.33203125" style="188" customWidth="1"/>
    <col min="14603" max="14603" width="12.33203125" style="188" customWidth="1"/>
    <col min="14604" max="14604" width="14.33203125" style="188" customWidth="1"/>
    <col min="14605" max="14605" width="15.1640625" style="188" customWidth="1"/>
    <col min="14606" max="14848" width="9.33203125" style="188"/>
    <col min="14849" max="14849" width="5.83203125" style="188" customWidth="1"/>
    <col min="14850" max="14850" width="22.33203125" style="188" customWidth="1"/>
    <col min="14851" max="14851" width="13" style="188" customWidth="1"/>
    <col min="14852" max="14852" width="11" style="188" customWidth="1"/>
    <col min="14853" max="14853" width="15.5" style="188" customWidth="1"/>
    <col min="14854" max="14854" width="11.1640625" style="188" customWidth="1"/>
    <col min="14855" max="14855" width="13.33203125" style="188" customWidth="1"/>
    <col min="14856" max="14857" width="14" style="188" customWidth="1"/>
    <col min="14858" max="14858" width="13.33203125" style="188" customWidth="1"/>
    <col min="14859" max="14859" width="12.33203125" style="188" customWidth="1"/>
    <col min="14860" max="14860" width="14.33203125" style="188" customWidth="1"/>
    <col min="14861" max="14861" width="15.1640625" style="188" customWidth="1"/>
    <col min="14862" max="15104" width="9.33203125" style="188"/>
    <col min="15105" max="15105" width="5.83203125" style="188" customWidth="1"/>
    <col min="15106" max="15106" width="22.33203125" style="188" customWidth="1"/>
    <col min="15107" max="15107" width="13" style="188" customWidth="1"/>
    <col min="15108" max="15108" width="11" style="188" customWidth="1"/>
    <col min="15109" max="15109" width="15.5" style="188" customWidth="1"/>
    <col min="15110" max="15110" width="11.1640625" style="188" customWidth="1"/>
    <col min="15111" max="15111" width="13.33203125" style="188" customWidth="1"/>
    <col min="15112" max="15113" width="14" style="188" customWidth="1"/>
    <col min="15114" max="15114" width="13.33203125" style="188" customWidth="1"/>
    <col min="15115" max="15115" width="12.33203125" style="188" customWidth="1"/>
    <col min="15116" max="15116" width="14.33203125" style="188" customWidth="1"/>
    <col min="15117" max="15117" width="15.1640625" style="188" customWidth="1"/>
    <col min="15118" max="15360" width="9.33203125" style="188"/>
    <col min="15361" max="15361" width="5.83203125" style="188" customWidth="1"/>
    <col min="15362" max="15362" width="22.33203125" style="188" customWidth="1"/>
    <col min="15363" max="15363" width="13" style="188" customWidth="1"/>
    <col min="15364" max="15364" width="11" style="188" customWidth="1"/>
    <col min="15365" max="15365" width="15.5" style="188" customWidth="1"/>
    <col min="15366" max="15366" width="11.1640625" style="188" customWidth="1"/>
    <col min="15367" max="15367" width="13.33203125" style="188" customWidth="1"/>
    <col min="15368" max="15369" width="14" style="188" customWidth="1"/>
    <col min="15370" max="15370" width="13.33203125" style="188" customWidth="1"/>
    <col min="15371" max="15371" width="12.33203125" style="188" customWidth="1"/>
    <col min="15372" max="15372" width="14.33203125" style="188" customWidth="1"/>
    <col min="15373" max="15373" width="15.1640625" style="188" customWidth="1"/>
    <col min="15374" max="15616" width="9.33203125" style="188"/>
    <col min="15617" max="15617" width="5.83203125" style="188" customWidth="1"/>
    <col min="15618" max="15618" width="22.33203125" style="188" customWidth="1"/>
    <col min="15619" max="15619" width="13" style="188" customWidth="1"/>
    <col min="15620" max="15620" width="11" style="188" customWidth="1"/>
    <col min="15621" max="15621" width="15.5" style="188" customWidth="1"/>
    <col min="15622" max="15622" width="11.1640625" style="188" customWidth="1"/>
    <col min="15623" max="15623" width="13.33203125" style="188" customWidth="1"/>
    <col min="15624" max="15625" width="14" style="188" customWidth="1"/>
    <col min="15626" max="15626" width="13.33203125" style="188" customWidth="1"/>
    <col min="15627" max="15627" width="12.33203125" style="188" customWidth="1"/>
    <col min="15628" max="15628" width="14.33203125" style="188" customWidth="1"/>
    <col min="15629" max="15629" width="15.1640625" style="188" customWidth="1"/>
    <col min="15630" max="15872" width="9.33203125" style="188"/>
    <col min="15873" max="15873" width="5.83203125" style="188" customWidth="1"/>
    <col min="15874" max="15874" width="22.33203125" style="188" customWidth="1"/>
    <col min="15875" max="15875" width="13" style="188" customWidth="1"/>
    <col min="15876" max="15876" width="11" style="188" customWidth="1"/>
    <col min="15877" max="15877" width="15.5" style="188" customWidth="1"/>
    <col min="15878" max="15878" width="11.1640625" style="188" customWidth="1"/>
    <col min="15879" max="15879" width="13.33203125" style="188" customWidth="1"/>
    <col min="15880" max="15881" width="14" style="188" customWidth="1"/>
    <col min="15882" max="15882" width="13.33203125" style="188" customWidth="1"/>
    <col min="15883" max="15883" width="12.33203125" style="188" customWidth="1"/>
    <col min="15884" max="15884" width="14.33203125" style="188" customWidth="1"/>
    <col min="15885" max="15885" width="15.1640625" style="188" customWidth="1"/>
    <col min="15886" max="16128" width="9.33203125" style="188"/>
    <col min="16129" max="16129" width="5.83203125" style="188" customWidth="1"/>
    <col min="16130" max="16130" width="22.33203125" style="188" customWidth="1"/>
    <col min="16131" max="16131" width="13" style="188" customWidth="1"/>
    <col min="16132" max="16132" width="11" style="188" customWidth="1"/>
    <col min="16133" max="16133" width="15.5" style="188" customWidth="1"/>
    <col min="16134" max="16134" width="11.1640625" style="188" customWidth="1"/>
    <col min="16135" max="16135" width="13.33203125" style="188" customWidth="1"/>
    <col min="16136" max="16137" width="14" style="188" customWidth="1"/>
    <col min="16138" max="16138" width="13.33203125" style="188" customWidth="1"/>
    <col min="16139" max="16139" width="12.33203125" style="188" customWidth="1"/>
    <col min="16140" max="16140" width="14.33203125" style="188" customWidth="1"/>
    <col min="16141" max="16141" width="15.1640625" style="188" customWidth="1"/>
    <col min="16142" max="16384" width="9.33203125" style="188"/>
  </cols>
  <sheetData>
    <row r="1" spans="1:13" ht="18.75">
      <c r="A1" s="1611" t="s">
        <v>717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</row>
    <row r="2" spans="1:13" ht="15">
      <c r="A2" s="189"/>
      <c r="B2" s="190"/>
      <c r="C2" s="190"/>
      <c r="D2" s="191"/>
      <c r="E2" s="192"/>
      <c r="F2" s="192"/>
      <c r="G2" s="193"/>
      <c r="H2" s="193"/>
      <c r="I2" s="192"/>
    </row>
    <row r="3" spans="1:13" ht="15">
      <c r="A3" s="189"/>
      <c r="B3" s="194"/>
      <c r="C3" s="194"/>
      <c r="D3" s="195"/>
      <c r="E3" s="191"/>
      <c r="F3" s="191"/>
      <c r="G3" s="191"/>
      <c r="H3" s="191"/>
      <c r="I3" s="191"/>
      <c r="K3" s="1614" t="s">
        <v>718</v>
      </c>
      <c r="L3" s="1614"/>
      <c r="M3" s="1614"/>
    </row>
    <row r="4" spans="1:13" s="202" customFormat="1" ht="75.75" customHeight="1">
      <c r="A4" s="196" t="s">
        <v>403</v>
      </c>
      <c r="B4" s="197" t="s">
        <v>442</v>
      </c>
      <c r="C4" s="197" t="s">
        <v>443</v>
      </c>
      <c r="D4" s="197" t="s">
        <v>449</v>
      </c>
      <c r="E4" s="197" t="s">
        <v>206</v>
      </c>
      <c r="F4" s="197" t="s">
        <v>450</v>
      </c>
      <c r="G4" s="198" t="s">
        <v>210</v>
      </c>
      <c r="H4" s="198" t="s">
        <v>451</v>
      </c>
      <c r="I4" s="198" t="s">
        <v>231</v>
      </c>
      <c r="J4" s="200" t="s">
        <v>233</v>
      </c>
      <c r="K4" s="199" t="s">
        <v>235</v>
      </c>
      <c r="L4" s="200" t="s">
        <v>452</v>
      </c>
      <c r="M4" s="201" t="s">
        <v>453</v>
      </c>
    </row>
    <row r="5" spans="1:13" s="202" customFormat="1" ht="25.5">
      <c r="A5" s="1121" t="s">
        <v>10</v>
      </c>
      <c r="B5" s="1144" t="s">
        <v>720</v>
      </c>
      <c r="C5" s="1145" t="s">
        <v>722</v>
      </c>
      <c r="D5" s="1146">
        <v>7706219</v>
      </c>
      <c r="E5" s="1146">
        <v>1702718</v>
      </c>
      <c r="F5" s="1146"/>
      <c r="G5" s="1147"/>
      <c r="H5" s="1147"/>
      <c r="I5" s="1147"/>
      <c r="J5" s="1148"/>
      <c r="K5" s="1149"/>
      <c r="L5" s="1148"/>
      <c r="M5" s="1150">
        <f>SUM(D5:L5)</f>
        <v>9408937</v>
      </c>
    </row>
    <row r="6" spans="1:13" s="202" customFormat="1" ht="19.899999999999999" customHeight="1">
      <c r="A6" s="203"/>
      <c r="B6" s="587" t="s">
        <v>748</v>
      </c>
      <c r="C6" s="600"/>
      <c r="D6" s="601">
        <v>9740619</v>
      </c>
      <c r="E6" s="601">
        <v>2196446</v>
      </c>
      <c r="F6" s="601"/>
      <c r="G6" s="602"/>
      <c r="H6" s="602"/>
      <c r="I6" s="602"/>
      <c r="J6" s="603"/>
      <c r="K6" s="604"/>
      <c r="L6" s="603"/>
      <c r="M6" s="913">
        <f t="shared" ref="M6" si="0">SUM(D6:L6)</f>
        <v>11937065</v>
      </c>
    </row>
    <row r="7" spans="1:13" s="202" customFormat="1" ht="19.899999999999999" customHeight="1">
      <c r="A7" s="203"/>
      <c r="B7" s="587" t="s">
        <v>766</v>
      </c>
      <c r="C7" s="600"/>
      <c r="D7" s="601">
        <v>9693626</v>
      </c>
      <c r="E7" s="601">
        <v>2193803</v>
      </c>
      <c r="F7" s="601"/>
      <c r="G7" s="602"/>
      <c r="H7" s="602"/>
      <c r="I7" s="602"/>
      <c r="J7" s="603"/>
      <c r="K7" s="604"/>
      <c r="L7" s="603"/>
      <c r="M7" s="913">
        <f>SUM(D7:L7)</f>
        <v>11887429</v>
      </c>
    </row>
    <row r="8" spans="1:13" s="202" customFormat="1" ht="19.899999999999999" customHeight="1">
      <c r="A8" s="203"/>
      <c r="B8" s="617" t="s">
        <v>767</v>
      </c>
      <c r="C8" s="618"/>
      <c r="D8" s="1500">
        <f>D7/D6</f>
        <v>0.99517556327785739</v>
      </c>
      <c r="E8" s="1500">
        <f t="shared" ref="E8:M8" si="1">E7/E6</f>
        <v>0.99879669247502556</v>
      </c>
      <c r="F8" s="1500"/>
      <c r="G8" s="1500"/>
      <c r="H8" s="1500"/>
      <c r="I8" s="1500"/>
      <c r="J8" s="1500"/>
      <c r="K8" s="1500"/>
      <c r="L8" s="1500"/>
      <c r="M8" s="1500">
        <f t="shared" si="1"/>
        <v>0.99584185894941513</v>
      </c>
    </row>
    <row r="9" spans="1:13" s="202" customFormat="1" ht="19.899999999999999" customHeight="1">
      <c r="A9" s="623" t="s">
        <v>13</v>
      </c>
      <c r="B9" s="617" t="s">
        <v>721</v>
      </c>
      <c r="C9" s="618" t="s">
        <v>723</v>
      </c>
      <c r="D9" s="619"/>
      <c r="E9" s="619"/>
      <c r="F9" s="619">
        <v>200000</v>
      </c>
      <c r="G9" s="620"/>
      <c r="H9" s="620"/>
      <c r="I9" s="620"/>
      <c r="J9" s="621"/>
      <c r="K9" s="622"/>
      <c r="L9" s="621"/>
      <c r="M9" s="914">
        <f t="shared" ref="M9:M26" si="2">SUM(D9:L9)</f>
        <v>200000</v>
      </c>
    </row>
    <row r="10" spans="1:13" s="202" customFormat="1" ht="19.899999999999999" customHeight="1">
      <c r="A10" s="203"/>
      <c r="B10" s="587" t="s">
        <v>748</v>
      </c>
      <c r="C10" s="600"/>
      <c r="D10" s="601"/>
      <c r="E10" s="601"/>
      <c r="F10" s="601">
        <v>200000</v>
      </c>
      <c r="G10" s="602"/>
      <c r="H10" s="602"/>
      <c r="I10" s="602"/>
      <c r="J10" s="603"/>
      <c r="K10" s="604"/>
      <c r="L10" s="603"/>
      <c r="M10" s="914">
        <f t="shared" si="2"/>
        <v>200000</v>
      </c>
    </row>
    <row r="11" spans="1:13" s="202" customFormat="1" ht="19.899999999999999" customHeight="1">
      <c r="A11" s="203"/>
      <c r="B11" s="587" t="s">
        <v>766</v>
      </c>
      <c r="C11" s="600"/>
      <c r="D11" s="601"/>
      <c r="E11" s="601"/>
      <c r="F11" s="601">
        <v>135000</v>
      </c>
      <c r="G11" s="602"/>
      <c r="H11" s="602"/>
      <c r="I11" s="602"/>
      <c r="J11" s="603"/>
      <c r="K11" s="604"/>
      <c r="L11" s="603"/>
      <c r="M11" s="914">
        <v>135000</v>
      </c>
    </row>
    <row r="12" spans="1:13" s="202" customFormat="1" ht="19.899999999999999" customHeight="1">
      <c r="A12" s="203"/>
      <c r="B12" s="617" t="s">
        <v>767</v>
      </c>
      <c r="C12" s="600"/>
      <c r="D12" s="601"/>
      <c r="E12" s="601"/>
      <c r="F12" s="1500">
        <f>F11/F10</f>
        <v>0.67500000000000004</v>
      </c>
      <c r="G12" s="1500"/>
      <c r="H12" s="1500"/>
      <c r="I12" s="1500"/>
      <c r="J12" s="1500"/>
      <c r="K12" s="1500"/>
      <c r="L12" s="1500"/>
      <c r="M12" s="1500">
        <f t="shared" ref="M12" si="3">M11/M10</f>
        <v>0.67500000000000004</v>
      </c>
    </row>
    <row r="13" spans="1:13" s="202" customFormat="1" ht="25.5">
      <c r="A13" s="623" t="s">
        <v>16</v>
      </c>
      <c r="B13" s="617" t="s">
        <v>724</v>
      </c>
      <c r="C13" s="618" t="s">
        <v>725</v>
      </c>
      <c r="D13" s="619">
        <v>1975602</v>
      </c>
      <c r="E13" s="619">
        <v>456310</v>
      </c>
      <c r="F13" s="619">
        <v>834000</v>
      </c>
      <c r="G13" s="620"/>
      <c r="H13" s="620"/>
      <c r="I13" s="620"/>
      <c r="J13" s="621"/>
      <c r="K13" s="622"/>
      <c r="L13" s="621"/>
      <c r="M13" s="914">
        <f t="shared" si="2"/>
        <v>3265912</v>
      </c>
    </row>
    <row r="14" spans="1:13" s="202" customFormat="1" ht="19.899999999999999" customHeight="1">
      <c r="A14" s="203"/>
      <c r="B14" s="587" t="s">
        <v>748</v>
      </c>
      <c r="C14" s="600"/>
      <c r="D14" s="601">
        <v>0</v>
      </c>
      <c r="E14" s="601">
        <v>134</v>
      </c>
      <c r="F14" s="601">
        <v>1347326</v>
      </c>
      <c r="G14" s="602"/>
      <c r="H14" s="602"/>
      <c r="I14" s="602"/>
      <c r="J14" s="603"/>
      <c r="K14" s="604"/>
      <c r="L14" s="603"/>
      <c r="M14" s="913">
        <v>1347460</v>
      </c>
    </row>
    <row r="15" spans="1:13" s="202" customFormat="1" ht="19.899999999999999" customHeight="1">
      <c r="A15" s="203"/>
      <c r="B15" s="587" t="s">
        <v>766</v>
      </c>
      <c r="C15" s="600"/>
      <c r="D15" s="601">
        <v>0</v>
      </c>
      <c r="E15" s="601"/>
      <c r="F15" s="601">
        <v>1335770</v>
      </c>
      <c r="G15" s="602"/>
      <c r="H15" s="602"/>
      <c r="I15" s="602"/>
      <c r="J15" s="603"/>
      <c r="K15" s="604"/>
      <c r="L15" s="603"/>
      <c r="M15" s="913">
        <v>1335770</v>
      </c>
    </row>
    <row r="16" spans="1:13" s="202" customFormat="1" ht="19.899999999999999" customHeight="1">
      <c r="A16" s="623"/>
      <c r="B16" s="617" t="s">
        <v>767</v>
      </c>
      <c r="C16" s="618"/>
      <c r="D16" s="619"/>
      <c r="E16" s="619"/>
      <c r="F16" s="1500">
        <f>F15/F14</f>
        <v>0.99142301120886855</v>
      </c>
      <c r="G16" s="620"/>
      <c r="H16" s="620"/>
      <c r="I16" s="620"/>
      <c r="J16" s="621"/>
      <c r="K16" s="622"/>
      <c r="L16" s="621"/>
      <c r="M16" s="1501">
        <f t="shared" si="2"/>
        <v>0.99142301120886855</v>
      </c>
    </row>
    <row r="17" spans="1:13" ht="19.899999999999999" customHeight="1">
      <c r="A17" s="623" t="s">
        <v>19</v>
      </c>
      <c r="B17" s="617" t="s">
        <v>726</v>
      </c>
      <c r="C17" s="624" t="s">
        <v>727</v>
      </c>
      <c r="D17" s="625">
        <v>1763461</v>
      </c>
      <c r="E17" s="626">
        <v>394423</v>
      </c>
      <c r="F17" s="626">
        <v>2197000</v>
      </c>
      <c r="G17" s="627"/>
      <c r="H17" s="627"/>
      <c r="I17" s="626"/>
      <c r="J17" s="628"/>
      <c r="K17" s="628"/>
      <c r="L17" s="628"/>
      <c r="M17" s="914">
        <f t="shared" si="2"/>
        <v>4354884</v>
      </c>
    </row>
    <row r="18" spans="1:13" ht="19.899999999999999" customHeight="1">
      <c r="A18" s="623"/>
      <c r="B18" s="587" t="s">
        <v>748</v>
      </c>
      <c r="C18" s="624"/>
      <c r="D18" s="625">
        <v>2413480</v>
      </c>
      <c r="E18" s="626">
        <v>468423</v>
      </c>
      <c r="F18" s="626">
        <v>2643005</v>
      </c>
      <c r="G18" s="627"/>
      <c r="H18" s="627"/>
      <c r="I18" s="626"/>
      <c r="J18" s="628"/>
      <c r="K18" s="628"/>
      <c r="L18" s="628"/>
      <c r="M18" s="914">
        <f t="shared" si="2"/>
        <v>5524908</v>
      </c>
    </row>
    <row r="19" spans="1:13" ht="19.899999999999999" customHeight="1">
      <c r="A19" s="623"/>
      <c r="B19" s="587" t="s">
        <v>766</v>
      </c>
      <c r="C19" s="624"/>
      <c r="D19" s="625">
        <v>2132665</v>
      </c>
      <c r="E19" s="626">
        <v>454543</v>
      </c>
      <c r="F19" s="626">
        <v>1507991</v>
      </c>
      <c r="G19" s="627"/>
      <c r="H19" s="627"/>
      <c r="I19" s="626"/>
      <c r="J19" s="628"/>
      <c r="K19" s="628"/>
      <c r="L19" s="628"/>
      <c r="M19" s="914">
        <f>SUM(D19:L19)</f>
        <v>4095199</v>
      </c>
    </row>
    <row r="20" spans="1:13" ht="19.899999999999999" customHeight="1">
      <c r="A20" s="623"/>
      <c r="B20" s="617" t="s">
        <v>767</v>
      </c>
      <c r="C20" s="624"/>
      <c r="D20" s="1502">
        <f>D19/D18</f>
        <v>0.88364726453088482</v>
      </c>
      <c r="E20" s="1502">
        <f t="shared" ref="E20:M20" si="4">E19/E18</f>
        <v>0.97036866251230192</v>
      </c>
      <c r="F20" s="1502">
        <f t="shared" si="4"/>
        <v>0.5705592687111829</v>
      </c>
      <c r="G20" s="1502"/>
      <c r="H20" s="1502"/>
      <c r="I20" s="1502"/>
      <c r="J20" s="1502"/>
      <c r="K20" s="1502"/>
      <c r="L20" s="1502"/>
      <c r="M20" s="1503">
        <f t="shared" si="4"/>
        <v>0.74122483125510863</v>
      </c>
    </row>
    <row r="21" spans="1:13" ht="19.899999999999999" customHeight="1">
      <c r="A21" s="623" t="s">
        <v>22</v>
      </c>
      <c r="B21" s="617" t="s">
        <v>728</v>
      </c>
      <c r="C21" s="624" t="s">
        <v>713</v>
      </c>
      <c r="D21" s="625">
        <v>359890</v>
      </c>
      <c r="E21" s="626">
        <v>80495</v>
      </c>
      <c r="F21" s="626">
        <v>437000</v>
      </c>
      <c r="G21" s="627"/>
      <c r="H21" s="627"/>
      <c r="I21" s="626"/>
      <c r="J21" s="628"/>
      <c r="K21" s="628"/>
      <c r="L21" s="628"/>
      <c r="M21" s="914">
        <f t="shared" si="2"/>
        <v>877385</v>
      </c>
    </row>
    <row r="22" spans="1:13" ht="19.899999999999999" customHeight="1">
      <c r="A22" s="623"/>
      <c r="B22" s="587" t="s">
        <v>748</v>
      </c>
      <c r="C22" s="624"/>
      <c r="D22" s="625">
        <v>470890</v>
      </c>
      <c r="E22" s="626">
        <v>105495</v>
      </c>
      <c r="F22" s="626">
        <v>484895</v>
      </c>
      <c r="G22" s="627"/>
      <c r="H22" s="627"/>
      <c r="I22" s="626"/>
      <c r="J22" s="628"/>
      <c r="K22" s="628"/>
      <c r="L22" s="628"/>
      <c r="M22" s="914">
        <f t="shared" si="2"/>
        <v>1061280</v>
      </c>
    </row>
    <row r="23" spans="1:13" ht="19.899999999999999" customHeight="1">
      <c r="A23" s="623"/>
      <c r="B23" s="587" t="s">
        <v>766</v>
      </c>
      <c r="C23" s="624"/>
      <c r="D23" s="625">
        <v>1497644</v>
      </c>
      <c r="E23" s="626">
        <v>334384</v>
      </c>
      <c r="F23" s="626">
        <v>1436825</v>
      </c>
      <c r="G23" s="627"/>
      <c r="H23" s="627"/>
      <c r="I23" s="626"/>
      <c r="J23" s="628"/>
      <c r="K23" s="628"/>
      <c r="L23" s="628"/>
      <c r="M23" s="914">
        <f t="shared" si="2"/>
        <v>3268853</v>
      </c>
    </row>
    <row r="24" spans="1:13" ht="19.899999999999999" customHeight="1">
      <c r="A24" s="623"/>
      <c r="B24" s="617" t="s">
        <v>767</v>
      </c>
      <c r="C24" s="624"/>
      <c r="D24" s="1502">
        <f>D23/D22</f>
        <v>3.1804540338507934</v>
      </c>
      <c r="E24" s="1502">
        <f t="shared" ref="E24:M24" si="5">E23/E22</f>
        <v>3.1696668088535001</v>
      </c>
      <c r="F24" s="1502">
        <f t="shared" si="5"/>
        <v>2.9631672836387257</v>
      </c>
      <c r="G24" s="1502"/>
      <c r="H24" s="1502"/>
      <c r="I24" s="1502"/>
      <c r="J24" s="1502"/>
      <c r="K24" s="1502"/>
      <c r="L24" s="1502"/>
      <c r="M24" s="1502">
        <f t="shared" si="5"/>
        <v>3.0801042137795869</v>
      </c>
    </row>
    <row r="25" spans="1:13" ht="38.25">
      <c r="A25" s="623" t="s">
        <v>25</v>
      </c>
      <c r="B25" s="617" t="s">
        <v>964</v>
      </c>
      <c r="C25" s="624" t="s">
        <v>744</v>
      </c>
      <c r="D25" s="625">
        <v>0</v>
      </c>
      <c r="E25" s="626">
        <v>0</v>
      </c>
      <c r="F25" s="626">
        <v>0</v>
      </c>
      <c r="G25" s="627"/>
      <c r="H25" s="627"/>
      <c r="I25" s="626"/>
      <c r="J25" s="628"/>
      <c r="K25" s="628"/>
      <c r="L25" s="1137"/>
      <c r="M25" s="914">
        <f t="shared" si="2"/>
        <v>0</v>
      </c>
    </row>
    <row r="26" spans="1:13" ht="19.899999999999999" customHeight="1">
      <c r="A26" s="579"/>
      <c r="B26" s="1151" t="s">
        <v>748</v>
      </c>
      <c r="C26" s="581"/>
      <c r="D26" s="582">
        <v>1042600</v>
      </c>
      <c r="E26" s="583">
        <v>230609</v>
      </c>
      <c r="F26" s="583">
        <v>993483</v>
      </c>
      <c r="G26" s="584"/>
      <c r="H26" s="584"/>
      <c r="I26" s="583"/>
      <c r="J26" s="585"/>
      <c r="K26" s="585"/>
      <c r="L26" s="599"/>
      <c r="M26" s="915">
        <f t="shared" si="2"/>
        <v>2266692</v>
      </c>
    </row>
    <row r="27" spans="1:13" ht="19.899999999999999" customHeight="1">
      <c r="A27" s="579"/>
      <c r="B27" s="1151" t="s">
        <v>766</v>
      </c>
      <c r="C27" s="581"/>
      <c r="D27" s="582">
        <v>0</v>
      </c>
      <c r="E27" s="583">
        <v>0</v>
      </c>
      <c r="F27" s="583">
        <v>0</v>
      </c>
      <c r="G27" s="584"/>
      <c r="H27" s="584"/>
      <c r="I27" s="583"/>
      <c r="J27" s="585"/>
      <c r="K27" s="585"/>
      <c r="L27" s="599"/>
      <c r="M27" s="915">
        <f>SUM(D27:L27)</f>
        <v>0</v>
      </c>
    </row>
    <row r="28" spans="1:13" ht="19.899999999999999" customHeight="1">
      <c r="A28" s="1152"/>
      <c r="B28" s="1153" t="s">
        <v>767</v>
      </c>
      <c r="C28" s="908"/>
      <c r="D28" s="629"/>
      <c r="E28" s="1154"/>
      <c r="F28" s="1154"/>
      <c r="G28" s="1155"/>
      <c r="H28" s="1155"/>
      <c r="I28" s="1154"/>
      <c r="J28" s="1156"/>
      <c r="K28" s="1156"/>
      <c r="L28" s="1157"/>
      <c r="M28" s="1158"/>
    </row>
    <row r="29" spans="1:13" s="209" customFormat="1" ht="19.899999999999999" customHeight="1">
      <c r="A29" s="586" t="s">
        <v>755</v>
      </c>
      <c r="B29" s="206" t="s">
        <v>404</v>
      </c>
      <c r="C29" s="207"/>
      <c r="D29" s="208">
        <v>13280721</v>
      </c>
      <c r="E29" s="208">
        <v>2963972</v>
      </c>
      <c r="F29" s="208">
        <v>5415000</v>
      </c>
      <c r="G29" s="208">
        <f t="shared" ref="G29:L29" si="6">G5+G9+G13+G17+G21+G25</f>
        <v>0</v>
      </c>
      <c r="H29" s="208">
        <f t="shared" si="6"/>
        <v>0</v>
      </c>
      <c r="I29" s="208">
        <f t="shared" si="6"/>
        <v>0</v>
      </c>
      <c r="J29" s="208">
        <f t="shared" si="6"/>
        <v>0</v>
      </c>
      <c r="K29" s="208">
        <f t="shared" si="6"/>
        <v>0</v>
      </c>
      <c r="L29" s="208">
        <f t="shared" si="6"/>
        <v>0</v>
      </c>
      <c r="M29" s="804">
        <f>SUM(D29:L29)</f>
        <v>21659693</v>
      </c>
    </row>
    <row r="30" spans="1:13" ht="19.899999999999999" customHeight="1">
      <c r="A30" s="791" t="s">
        <v>755</v>
      </c>
      <c r="B30" s="911" t="s">
        <v>748</v>
      </c>
      <c r="C30" s="207"/>
      <c r="D30" s="910">
        <v>13667589</v>
      </c>
      <c r="E30" s="910">
        <v>3001107</v>
      </c>
      <c r="F30" s="910">
        <f t="shared" ref="F30:L30" si="7">F6+F10+F14+F18+F22+F26</f>
        <v>5668709</v>
      </c>
      <c r="G30" s="910">
        <f t="shared" si="7"/>
        <v>0</v>
      </c>
      <c r="H30" s="910">
        <f t="shared" si="7"/>
        <v>0</v>
      </c>
      <c r="I30" s="910">
        <f t="shared" si="7"/>
        <v>0</v>
      </c>
      <c r="J30" s="910">
        <f t="shared" si="7"/>
        <v>0</v>
      </c>
      <c r="K30" s="910">
        <f t="shared" si="7"/>
        <v>0</v>
      </c>
      <c r="L30" s="910">
        <f t="shared" si="7"/>
        <v>0</v>
      </c>
      <c r="M30" s="1143">
        <f>SUM(D30:L30)</f>
        <v>22337405</v>
      </c>
    </row>
    <row r="31" spans="1:13" ht="19.899999999999999" customHeight="1">
      <c r="A31" s="791" t="s">
        <v>755</v>
      </c>
      <c r="B31" s="911" t="s">
        <v>766</v>
      </c>
      <c r="C31" s="207"/>
      <c r="D31" s="910">
        <v>13323935</v>
      </c>
      <c r="E31" s="910">
        <v>2982730</v>
      </c>
      <c r="F31" s="910">
        <v>4415586</v>
      </c>
      <c r="G31" s="910"/>
      <c r="H31" s="910"/>
      <c r="I31" s="910"/>
      <c r="J31" s="910"/>
      <c r="K31" s="910"/>
      <c r="L31" s="910"/>
      <c r="M31" s="1143">
        <f>SUM(D31:L31)</f>
        <v>20722251</v>
      </c>
    </row>
    <row r="32" spans="1:13" ht="19.899999999999999" customHeight="1">
      <c r="A32" s="1159" t="s">
        <v>755</v>
      </c>
      <c r="B32" s="909" t="s">
        <v>767</v>
      </c>
      <c r="C32" s="207"/>
      <c r="D32" s="1498">
        <f>D31/D30</f>
        <v>0.9748562822601704</v>
      </c>
      <c r="E32" s="1498">
        <f t="shared" ref="E32:F32" si="8">E31/E30</f>
        <v>0.99387659287056407</v>
      </c>
      <c r="F32" s="1498">
        <f t="shared" si="8"/>
        <v>0.77894031956835319</v>
      </c>
      <c r="G32" s="1498"/>
      <c r="H32" s="1498"/>
      <c r="I32" s="1498"/>
      <c r="J32" s="1498"/>
      <c r="K32" s="1498"/>
      <c r="L32" s="1498"/>
      <c r="M32" s="1498">
        <f>M31/M30</f>
        <v>0.92769285420575931</v>
      </c>
    </row>
    <row r="33" spans="1:9" ht="42" customHeight="1">
      <c r="A33" s="210"/>
      <c r="B33" s="211"/>
      <c r="C33" s="212"/>
      <c r="D33" s="213"/>
      <c r="E33" s="192"/>
      <c r="F33" s="192"/>
      <c r="G33" s="193"/>
      <c r="H33" s="193"/>
      <c r="I33" s="193"/>
    </row>
    <row r="34" spans="1:9" ht="15">
      <c r="A34" s="189"/>
      <c r="B34" s="190"/>
      <c r="C34" s="190"/>
      <c r="D34" s="191"/>
      <c r="E34" s="191"/>
      <c r="F34" s="191"/>
      <c r="G34" s="191"/>
      <c r="H34" s="191"/>
      <c r="I34" s="191"/>
    </row>
    <row r="35" spans="1:9" s="215" customFormat="1" ht="15">
      <c r="A35" s="189"/>
      <c r="B35" s="190"/>
      <c r="C35" s="190"/>
      <c r="D35" s="191"/>
      <c r="E35" s="192"/>
      <c r="F35" s="214"/>
      <c r="G35" s="214"/>
      <c r="H35" s="214"/>
      <c r="I35" s="214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……/2018.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O26"/>
  <sheetViews>
    <sheetView workbookViewId="0">
      <selection sqref="A1:O1"/>
    </sheetView>
  </sheetViews>
  <sheetFormatPr defaultRowHeight="15.75"/>
  <cols>
    <col min="1" max="1" width="5.5" style="252" customWidth="1"/>
    <col min="2" max="2" width="28.83203125" style="251" customWidth="1"/>
    <col min="3" max="14" width="11.33203125" style="251" customWidth="1"/>
    <col min="15" max="15" width="11.33203125" style="252" customWidth="1"/>
    <col min="16" max="256" width="9.33203125" style="251"/>
    <col min="257" max="257" width="5.5" style="251" customWidth="1"/>
    <col min="258" max="258" width="28.83203125" style="251" customWidth="1"/>
    <col min="259" max="271" width="11.33203125" style="251" customWidth="1"/>
    <col min="272" max="512" width="9.33203125" style="251"/>
    <col min="513" max="513" width="5.5" style="251" customWidth="1"/>
    <col min="514" max="514" width="28.83203125" style="251" customWidth="1"/>
    <col min="515" max="527" width="11.33203125" style="251" customWidth="1"/>
    <col min="528" max="768" width="9.33203125" style="251"/>
    <col min="769" max="769" width="5.5" style="251" customWidth="1"/>
    <col min="770" max="770" width="28.83203125" style="251" customWidth="1"/>
    <col min="771" max="783" width="11.33203125" style="251" customWidth="1"/>
    <col min="784" max="1024" width="9.33203125" style="251"/>
    <col min="1025" max="1025" width="5.5" style="251" customWidth="1"/>
    <col min="1026" max="1026" width="28.83203125" style="251" customWidth="1"/>
    <col min="1027" max="1039" width="11.33203125" style="251" customWidth="1"/>
    <col min="1040" max="1280" width="9.33203125" style="251"/>
    <col min="1281" max="1281" width="5.5" style="251" customWidth="1"/>
    <col min="1282" max="1282" width="28.83203125" style="251" customWidth="1"/>
    <col min="1283" max="1295" width="11.33203125" style="251" customWidth="1"/>
    <col min="1296" max="1536" width="9.33203125" style="251"/>
    <col min="1537" max="1537" width="5.5" style="251" customWidth="1"/>
    <col min="1538" max="1538" width="28.83203125" style="251" customWidth="1"/>
    <col min="1539" max="1551" width="11.33203125" style="251" customWidth="1"/>
    <col min="1552" max="1792" width="9.33203125" style="251"/>
    <col min="1793" max="1793" width="5.5" style="251" customWidth="1"/>
    <col min="1794" max="1794" width="28.83203125" style="251" customWidth="1"/>
    <col min="1795" max="1807" width="11.33203125" style="251" customWidth="1"/>
    <col min="1808" max="2048" width="9.33203125" style="251"/>
    <col min="2049" max="2049" width="5.5" style="251" customWidth="1"/>
    <col min="2050" max="2050" width="28.83203125" style="251" customWidth="1"/>
    <col min="2051" max="2063" width="11.33203125" style="251" customWidth="1"/>
    <col min="2064" max="2304" width="9.33203125" style="251"/>
    <col min="2305" max="2305" width="5.5" style="251" customWidth="1"/>
    <col min="2306" max="2306" width="28.83203125" style="251" customWidth="1"/>
    <col min="2307" max="2319" width="11.33203125" style="251" customWidth="1"/>
    <col min="2320" max="2560" width="9.33203125" style="251"/>
    <col min="2561" max="2561" width="5.5" style="251" customWidth="1"/>
    <col min="2562" max="2562" width="28.83203125" style="251" customWidth="1"/>
    <col min="2563" max="2575" width="11.33203125" style="251" customWidth="1"/>
    <col min="2576" max="2816" width="9.33203125" style="251"/>
    <col min="2817" max="2817" width="5.5" style="251" customWidth="1"/>
    <col min="2818" max="2818" width="28.83203125" style="251" customWidth="1"/>
    <col min="2819" max="2831" width="11.33203125" style="251" customWidth="1"/>
    <col min="2832" max="3072" width="9.33203125" style="251"/>
    <col min="3073" max="3073" width="5.5" style="251" customWidth="1"/>
    <col min="3074" max="3074" width="28.83203125" style="251" customWidth="1"/>
    <col min="3075" max="3087" width="11.33203125" style="251" customWidth="1"/>
    <col min="3088" max="3328" width="9.33203125" style="251"/>
    <col min="3329" max="3329" width="5.5" style="251" customWidth="1"/>
    <col min="3330" max="3330" width="28.83203125" style="251" customWidth="1"/>
    <col min="3331" max="3343" width="11.33203125" style="251" customWidth="1"/>
    <col min="3344" max="3584" width="9.33203125" style="251"/>
    <col min="3585" max="3585" width="5.5" style="251" customWidth="1"/>
    <col min="3586" max="3586" width="28.83203125" style="251" customWidth="1"/>
    <col min="3587" max="3599" width="11.33203125" style="251" customWidth="1"/>
    <col min="3600" max="3840" width="9.33203125" style="251"/>
    <col min="3841" max="3841" width="5.5" style="251" customWidth="1"/>
    <col min="3842" max="3842" width="28.83203125" style="251" customWidth="1"/>
    <col min="3843" max="3855" width="11.33203125" style="251" customWidth="1"/>
    <col min="3856" max="4096" width="9.33203125" style="251"/>
    <col min="4097" max="4097" width="5.5" style="251" customWidth="1"/>
    <col min="4098" max="4098" width="28.83203125" style="251" customWidth="1"/>
    <col min="4099" max="4111" width="11.33203125" style="251" customWidth="1"/>
    <col min="4112" max="4352" width="9.33203125" style="251"/>
    <col min="4353" max="4353" width="5.5" style="251" customWidth="1"/>
    <col min="4354" max="4354" width="28.83203125" style="251" customWidth="1"/>
    <col min="4355" max="4367" width="11.33203125" style="251" customWidth="1"/>
    <col min="4368" max="4608" width="9.33203125" style="251"/>
    <col min="4609" max="4609" width="5.5" style="251" customWidth="1"/>
    <col min="4610" max="4610" width="28.83203125" style="251" customWidth="1"/>
    <col min="4611" max="4623" width="11.33203125" style="251" customWidth="1"/>
    <col min="4624" max="4864" width="9.33203125" style="251"/>
    <col min="4865" max="4865" width="5.5" style="251" customWidth="1"/>
    <col min="4866" max="4866" width="28.83203125" style="251" customWidth="1"/>
    <col min="4867" max="4879" width="11.33203125" style="251" customWidth="1"/>
    <col min="4880" max="5120" width="9.33203125" style="251"/>
    <col min="5121" max="5121" width="5.5" style="251" customWidth="1"/>
    <col min="5122" max="5122" width="28.83203125" style="251" customWidth="1"/>
    <col min="5123" max="5135" width="11.33203125" style="251" customWidth="1"/>
    <col min="5136" max="5376" width="9.33203125" style="251"/>
    <col min="5377" max="5377" width="5.5" style="251" customWidth="1"/>
    <col min="5378" max="5378" width="28.83203125" style="251" customWidth="1"/>
    <col min="5379" max="5391" width="11.33203125" style="251" customWidth="1"/>
    <col min="5392" max="5632" width="9.33203125" style="251"/>
    <col min="5633" max="5633" width="5.5" style="251" customWidth="1"/>
    <col min="5634" max="5634" width="28.83203125" style="251" customWidth="1"/>
    <col min="5635" max="5647" width="11.33203125" style="251" customWidth="1"/>
    <col min="5648" max="5888" width="9.33203125" style="251"/>
    <col min="5889" max="5889" width="5.5" style="251" customWidth="1"/>
    <col min="5890" max="5890" width="28.83203125" style="251" customWidth="1"/>
    <col min="5891" max="5903" width="11.33203125" style="251" customWidth="1"/>
    <col min="5904" max="6144" width="9.33203125" style="251"/>
    <col min="6145" max="6145" width="5.5" style="251" customWidth="1"/>
    <col min="6146" max="6146" width="28.83203125" style="251" customWidth="1"/>
    <col min="6147" max="6159" width="11.33203125" style="251" customWidth="1"/>
    <col min="6160" max="6400" width="9.33203125" style="251"/>
    <col min="6401" max="6401" width="5.5" style="251" customWidth="1"/>
    <col min="6402" max="6402" width="28.83203125" style="251" customWidth="1"/>
    <col min="6403" max="6415" width="11.33203125" style="251" customWidth="1"/>
    <col min="6416" max="6656" width="9.33203125" style="251"/>
    <col min="6657" max="6657" width="5.5" style="251" customWidth="1"/>
    <col min="6658" max="6658" width="28.83203125" style="251" customWidth="1"/>
    <col min="6659" max="6671" width="11.33203125" style="251" customWidth="1"/>
    <col min="6672" max="6912" width="9.33203125" style="251"/>
    <col min="6913" max="6913" width="5.5" style="251" customWidth="1"/>
    <col min="6914" max="6914" width="28.83203125" style="251" customWidth="1"/>
    <col min="6915" max="6927" width="11.33203125" style="251" customWidth="1"/>
    <col min="6928" max="7168" width="9.33203125" style="251"/>
    <col min="7169" max="7169" width="5.5" style="251" customWidth="1"/>
    <col min="7170" max="7170" width="28.83203125" style="251" customWidth="1"/>
    <col min="7171" max="7183" width="11.33203125" style="251" customWidth="1"/>
    <col min="7184" max="7424" width="9.33203125" style="251"/>
    <col min="7425" max="7425" width="5.5" style="251" customWidth="1"/>
    <col min="7426" max="7426" width="28.83203125" style="251" customWidth="1"/>
    <col min="7427" max="7439" width="11.33203125" style="251" customWidth="1"/>
    <col min="7440" max="7680" width="9.33203125" style="251"/>
    <col min="7681" max="7681" width="5.5" style="251" customWidth="1"/>
    <col min="7682" max="7682" width="28.83203125" style="251" customWidth="1"/>
    <col min="7683" max="7695" width="11.33203125" style="251" customWidth="1"/>
    <col min="7696" max="7936" width="9.33203125" style="251"/>
    <col min="7937" max="7937" width="5.5" style="251" customWidth="1"/>
    <col min="7938" max="7938" width="28.83203125" style="251" customWidth="1"/>
    <col min="7939" max="7951" width="11.33203125" style="251" customWidth="1"/>
    <col min="7952" max="8192" width="9.33203125" style="251"/>
    <col min="8193" max="8193" width="5.5" style="251" customWidth="1"/>
    <col min="8194" max="8194" width="28.83203125" style="251" customWidth="1"/>
    <col min="8195" max="8207" width="11.33203125" style="251" customWidth="1"/>
    <col min="8208" max="8448" width="9.33203125" style="251"/>
    <col min="8449" max="8449" width="5.5" style="251" customWidth="1"/>
    <col min="8450" max="8450" width="28.83203125" style="251" customWidth="1"/>
    <col min="8451" max="8463" width="11.33203125" style="251" customWidth="1"/>
    <col min="8464" max="8704" width="9.33203125" style="251"/>
    <col min="8705" max="8705" width="5.5" style="251" customWidth="1"/>
    <col min="8706" max="8706" width="28.83203125" style="251" customWidth="1"/>
    <col min="8707" max="8719" width="11.33203125" style="251" customWidth="1"/>
    <col min="8720" max="8960" width="9.33203125" style="251"/>
    <col min="8961" max="8961" width="5.5" style="251" customWidth="1"/>
    <col min="8962" max="8962" width="28.83203125" style="251" customWidth="1"/>
    <col min="8963" max="8975" width="11.33203125" style="251" customWidth="1"/>
    <col min="8976" max="9216" width="9.33203125" style="251"/>
    <col min="9217" max="9217" width="5.5" style="251" customWidth="1"/>
    <col min="9218" max="9218" width="28.83203125" style="251" customWidth="1"/>
    <col min="9219" max="9231" width="11.33203125" style="251" customWidth="1"/>
    <col min="9232" max="9472" width="9.33203125" style="251"/>
    <col min="9473" max="9473" width="5.5" style="251" customWidth="1"/>
    <col min="9474" max="9474" width="28.83203125" style="251" customWidth="1"/>
    <col min="9475" max="9487" width="11.33203125" style="251" customWidth="1"/>
    <col min="9488" max="9728" width="9.33203125" style="251"/>
    <col min="9729" max="9729" width="5.5" style="251" customWidth="1"/>
    <col min="9730" max="9730" width="28.83203125" style="251" customWidth="1"/>
    <col min="9731" max="9743" width="11.33203125" style="251" customWidth="1"/>
    <col min="9744" max="9984" width="9.33203125" style="251"/>
    <col min="9985" max="9985" width="5.5" style="251" customWidth="1"/>
    <col min="9986" max="9986" width="28.83203125" style="251" customWidth="1"/>
    <col min="9987" max="9999" width="11.33203125" style="251" customWidth="1"/>
    <col min="10000" max="10240" width="9.33203125" style="251"/>
    <col min="10241" max="10241" width="5.5" style="251" customWidth="1"/>
    <col min="10242" max="10242" width="28.83203125" style="251" customWidth="1"/>
    <col min="10243" max="10255" width="11.33203125" style="251" customWidth="1"/>
    <col min="10256" max="10496" width="9.33203125" style="251"/>
    <col min="10497" max="10497" width="5.5" style="251" customWidth="1"/>
    <col min="10498" max="10498" width="28.83203125" style="251" customWidth="1"/>
    <col min="10499" max="10511" width="11.33203125" style="251" customWidth="1"/>
    <col min="10512" max="10752" width="9.33203125" style="251"/>
    <col min="10753" max="10753" width="5.5" style="251" customWidth="1"/>
    <col min="10754" max="10754" width="28.83203125" style="251" customWidth="1"/>
    <col min="10755" max="10767" width="11.33203125" style="251" customWidth="1"/>
    <col min="10768" max="11008" width="9.33203125" style="251"/>
    <col min="11009" max="11009" width="5.5" style="251" customWidth="1"/>
    <col min="11010" max="11010" width="28.83203125" style="251" customWidth="1"/>
    <col min="11011" max="11023" width="11.33203125" style="251" customWidth="1"/>
    <col min="11024" max="11264" width="9.33203125" style="251"/>
    <col min="11265" max="11265" width="5.5" style="251" customWidth="1"/>
    <col min="11266" max="11266" width="28.83203125" style="251" customWidth="1"/>
    <col min="11267" max="11279" width="11.33203125" style="251" customWidth="1"/>
    <col min="11280" max="11520" width="9.33203125" style="251"/>
    <col min="11521" max="11521" width="5.5" style="251" customWidth="1"/>
    <col min="11522" max="11522" width="28.83203125" style="251" customWidth="1"/>
    <col min="11523" max="11535" width="11.33203125" style="251" customWidth="1"/>
    <col min="11536" max="11776" width="9.33203125" style="251"/>
    <col min="11777" max="11777" width="5.5" style="251" customWidth="1"/>
    <col min="11778" max="11778" width="28.83203125" style="251" customWidth="1"/>
    <col min="11779" max="11791" width="11.33203125" style="251" customWidth="1"/>
    <col min="11792" max="12032" width="9.33203125" style="251"/>
    <col min="12033" max="12033" width="5.5" style="251" customWidth="1"/>
    <col min="12034" max="12034" width="28.83203125" style="251" customWidth="1"/>
    <col min="12035" max="12047" width="11.33203125" style="251" customWidth="1"/>
    <col min="12048" max="12288" width="9.33203125" style="251"/>
    <col min="12289" max="12289" width="5.5" style="251" customWidth="1"/>
    <col min="12290" max="12290" width="28.83203125" style="251" customWidth="1"/>
    <col min="12291" max="12303" width="11.33203125" style="251" customWidth="1"/>
    <col min="12304" max="12544" width="9.33203125" style="251"/>
    <col min="12545" max="12545" width="5.5" style="251" customWidth="1"/>
    <col min="12546" max="12546" width="28.83203125" style="251" customWidth="1"/>
    <col min="12547" max="12559" width="11.33203125" style="251" customWidth="1"/>
    <col min="12560" max="12800" width="9.33203125" style="251"/>
    <col min="12801" max="12801" width="5.5" style="251" customWidth="1"/>
    <col min="12802" max="12802" width="28.83203125" style="251" customWidth="1"/>
    <col min="12803" max="12815" width="11.33203125" style="251" customWidth="1"/>
    <col min="12816" max="13056" width="9.33203125" style="251"/>
    <col min="13057" max="13057" width="5.5" style="251" customWidth="1"/>
    <col min="13058" max="13058" width="28.83203125" style="251" customWidth="1"/>
    <col min="13059" max="13071" width="11.33203125" style="251" customWidth="1"/>
    <col min="13072" max="13312" width="9.33203125" style="251"/>
    <col min="13313" max="13313" width="5.5" style="251" customWidth="1"/>
    <col min="13314" max="13314" width="28.83203125" style="251" customWidth="1"/>
    <col min="13315" max="13327" width="11.33203125" style="251" customWidth="1"/>
    <col min="13328" max="13568" width="9.33203125" style="251"/>
    <col min="13569" max="13569" width="5.5" style="251" customWidth="1"/>
    <col min="13570" max="13570" width="28.83203125" style="251" customWidth="1"/>
    <col min="13571" max="13583" width="11.33203125" style="251" customWidth="1"/>
    <col min="13584" max="13824" width="9.33203125" style="251"/>
    <col min="13825" max="13825" width="5.5" style="251" customWidth="1"/>
    <col min="13826" max="13826" width="28.83203125" style="251" customWidth="1"/>
    <col min="13827" max="13839" width="11.33203125" style="251" customWidth="1"/>
    <col min="13840" max="14080" width="9.33203125" style="251"/>
    <col min="14081" max="14081" width="5.5" style="251" customWidth="1"/>
    <col min="14082" max="14082" width="28.83203125" style="251" customWidth="1"/>
    <col min="14083" max="14095" width="11.33203125" style="251" customWidth="1"/>
    <col min="14096" max="14336" width="9.33203125" style="251"/>
    <col min="14337" max="14337" width="5.5" style="251" customWidth="1"/>
    <col min="14338" max="14338" width="28.83203125" style="251" customWidth="1"/>
    <col min="14339" max="14351" width="11.33203125" style="251" customWidth="1"/>
    <col min="14352" max="14592" width="9.33203125" style="251"/>
    <col min="14593" max="14593" width="5.5" style="251" customWidth="1"/>
    <col min="14594" max="14594" width="28.83203125" style="251" customWidth="1"/>
    <col min="14595" max="14607" width="11.33203125" style="251" customWidth="1"/>
    <col min="14608" max="14848" width="9.33203125" style="251"/>
    <col min="14849" max="14849" width="5.5" style="251" customWidth="1"/>
    <col min="14850" max="14850" width="28.83203125" style="251" customWidth="1"/>
    <col min="14851" max="14863" width="11.33203125" style="251" customWidth="1"/>
    <col min="14864" max="15104" width="9.33203125" style="251"/>
    <col min="15105" max="15105" width="5.5" style="251" customWidth="1"/>
    <col min="15106" max="15106" width="28.83203125" style="251" customWidth="1"/>
    <col min="15107" max="15119" width="11.33203125" style="251" customWidth="1"/>
    <col min="15120" max="15360" width="9.33203125" style="251"/>
    <col min="15361" max="15361" width="5.5" style="251" customWidth="1"/>
    <col min="15362" max="15362" width="28.83203125" style="251" customWidth="1"/>
    <col min="15363" max="15375" width="11.33203125" style="251" customWidth="1"/>
    <col min="15376" max="15616" width="9.33203125" style="251"/>
    <col min="15617" max="15617" width="5.5" style="251" customWidth="1"/>
    <col min="15618" max="15618" width="28.83203125" style="251" customWidth="1"/>
    <col min="15619" max="15631" width="11.33203125" style="251" customWidth="1"/>
    <col min="15632" max="15872" width="9.33203125" style="251"/>
    <col min="15873" max="15873" width="5.5" style="251" customWidth="1"/>
    <col min="15874" max="15874" width="28.83203125" style="251" customWidth="1"/>
    <col min="15875" max="15887" width="11.33203125" style="251" customWidth="1"/>
    <col min="15888" max="16128" width="9.33203125" style="251"/>
    <col min="16129" max="16129" width="5.5" style="251" customWidth="1"/>
    <col min="16130" max="16130" width="28.83203125" style="251" customWidth="1"/>
    <col min="16131" max="16143" width="11.33203125" style="251" customWidth="1"/>
    <col min="16144" max="16384" width="9.33203125" style="251"/>
  </cols>
  <sheetData>
    <row r="1" spans="1:15" ht="45.75" customHeight="1">
      <c r="A1" s="1620" t="s">
        <v>737</v>
      </c>
      <c r="B1" s="1621"/>
      <c r="C1" s="1621"/>
      <c r="D1" s="1621"/>
      <c r="E1" s="1621"/>
      <c r="F1" s="1621"/>
      <c r="G1" s="1621"/>
      <c r="H1" s="1621"/>
      <c r="I1" s="1621"/>
      <c r="J1" s="1621"/>
      <c r="K1" s="1621"/>
      <c r="L1" s="1621"/>
      <c r="M1" s="1621"/>
      <c r="N1" s="1621"/>
      <c r="O1" s="1621"/>
    </row>
    <row r="2" spans="1:15" ht="12" customHeight="1">
      <c r="N2" s="253"/>
      <c r="O2" s="254" t="s">
        <v>718</v>
      </c>
    </row>
    <row r="3" spans="1:15" s="252" customFormat="1" ht="31.5" customHeight="1">
      <c r="A3" s="255" t="s">
        <v>403</v>
      </c>
      <c r="B3" s="256" t="s">
        <v>265</v>
      </c>
      <c r="C3" s="256" t="s">
        <v>503</v>
      </c>
      <c r="D3" s="256" t="s">
        <v>504</v>
      </c>
      <c r="E3" s="256" t="s">
        <v>505</v>
      </c>
      <c r="F3" s="256" t="s">
        <v>506</v>
      </c>
      <c r="G3" s="256" t="s">
        <v>507</v>
      </c>
      <c r="H3" s="256" t="s">
        <v>508</v>
      </c>
      <c r="I3" s="256" t="s">
        <v>509</v>
      </c>
      <c r="J3" s="256" t="s">
        <v>510</v>
      </c>
      <c r="K3" s="256" t="s">
        <v>511</v>
      </c>
      <c r="L3" s="256" t="s">
        <v>512</v>
      </c>
      <c r="M3" s="256" t="s">
        <v>513</v>
      </c>
      <c r="N3" s="256" t="s">
        <v>514</v>
      </c>
      <c r="O3" s="257" t="s">
        <v>515</v>
      </c>
    </row>
    <row r="4" spans="1:15" s="259" customFormat="1" ht="21" customHeight="1">
      <c r="A4" s="258" t="s">
        <v>10</v>
      </c>
      <c r="B4" s="1622" t="s">
        <v>263</v>
      </c>
      <c r="C4" s="1622"/>
      <c r="D4" s="1622"/>
      <c r="E4" s="1622"/>
      <c r="F4" s="1622"/>
      <c r="G4" s="1622"/>
      <c r="H4" s="1622"/>
      <c r="I4" s="1622"/>
      <c r="J4" s="1622"/>
      <c r="K4" s="1622"/>
      <c r="L4" s="1622"/>
      <c r="M4" s="1622"/>
      <c r="N4" s="1622"/>
      <c r="O4" s="1623"/>
    </row>
    <row r="5" spans="1:15" s="264" customFormat="1" ht="21" customHeight="1">
      <c r="A5" s="260" t="s">
        <v>13</v>
      </c>
      <c r="B5" s="261" t="s">
        <v>516</v>
      </c>
      <c r="C5" s="262">
        <v>2228135</v>
      </c>
      <c r="D5" s="262">
        <v>2228135</v>
      </c>
      <c r="E5" s="262">
        <v>3669502</v>
      </c>
      <c r="F5" s="262">
        <v>3669501</v>
      </c>
      <c r="G5" s="262">
        <v>3669501</v>
      </c>
      <c r="H5" s="262">
        <v>3669501</v>
      </c>
      <c r="I5" s="262">
        <v>3669501</v>
      </c>
      <c r="J5" s="262">
        <v>3669501</v>
      </c>
      <c r="K5" s="262">
        <v>3669501</v>
      </c>
      <c r="L5" s="262">
        <v>3669501</v>
      </c>
      <c r="M5" s="262">
        <v>3669501</v>
      </c>
      <c r="N5" s="262">
        <v>3669501</v>
      </c>
      <c r="O5" s="263">
        <f t="shared" ref="O5:O12" si="0">SUM(C5:N5)</f>
        <v>41151281</v>
      </c>
    </row>
    <row r="6" spans="1:15" s="264" customFormat="1" ht="21" customHeight="1">
      <c r="A6" s="265" t="s">
        <v>16</v>
      </c>
      <c r="B6" s="266" t="s">
        <v>517</v>
      </c>
      <c r="C6" s="267">
        <v>0</v>
      </c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8">
        <f t="shared" si="0"/>
        <v>0</v>
      </c>
    </row>
    <row r="7" spans="1:15" s="264" customFormat="1" ht="21" customHeight="1">
      <c r="A7" s="265" t="s">
        <v>19</v>
      </c>
      <c r="B7" s="269" t="s">
        <v>445</v>
      </c>
      <c r="C7" s="267">
        <v>1330000</v>
      </c>
      <c r="D7" s="267">
        <v>1330000</v>
      </c>
      <c r="E7" s="267">
        <v>15930000</v>
      </c>
      <c r="F7" s="267">
        <v>1330000</v>
      </c>
      <c r="G7" s="267">
        <v>1330000</v>
      </c>
      <c r="H7" s="267">
        <v>3400000</v>
      </c>
      <c r="I7" s="267">
        <v>1330000</v>
      </c>
      <c r="J7" s="267">
        <v>1330000</v>
      </c>
      <c r="K7" s="267">
        <v>18930000</v>
      </c>
      <c r="L7" s="267">
        <v>1330000</v>
      </c>
      <c r="M7" s="267">
        <v>1330000</v>
      </c>
      <c r="N7" s="267">
        <v>4517634</v>
      </c>
      <c r="O7" s="268">
        <f t="shared" si="0"/>
        <v>53417634</v>
      </c>
    </row>
    <row r="8" spans="1:15" s="264" customFormat="1" ht="21" customHeight="1">
      <c r="A8" s="265" t="s">
        <v>22</v>
      </c>
      <c r="B8" s="269" t="s">
        <v>446</v>
      </c>
      <c r="C8" s="267"/>
      <c r="D8" s="267"/>
      <c r="E8" s="267">
        <v>60000</v>
      </c>
      <c r="F8" s="267"/>
      <c r="G8" s="267"/>
      <c r="H8" s="267"/>
      <c r="I8" s="267"/>
      <c r="J8" s="267"/>
      <c r="K8" s="267"/>
      <c r="L8" s="267"/>
      <c r="M8" s="267"/>
      <c r="N8" s="267"/>
      <c r="O8" s="268">
        <f t="shared" si="0"/>
        <v>60000</v>
      </c>
    </row>
    <row r="9" spans="1:15" s="264" customFormat="1" ht="21" customHeight="1">
      <c r="A9" s="265" t="s">
        <v>25</v>
      </c>
      <c r="B9" s="269" t="s">
        <v>518</v>
      </c>
      <c r="C9" s="267">
        <v>133960</v>
      </c>
      <c r="D9" s="267">
        <v>133960</v>
      </c>
      <c r="E9" s="267">
        <v>208960</v>
      </c>
      <c r="F9" s="267">
        <v>208960</v>
      </c>
      <c r="G9" s="267">
        <v>208960</v>
      </c>
      <c r="H9" s="267">
        <v>208960</v>
      </c>
      <c r="I9" s="267">
        <v>208960</v>
      </c>
      <c r="J9" s="267">
        <v>208960</v>
      </c>
      <c r="K9" s="267">
        <v>208960</v>
      </c>
      <c r="L9" s="267">
        <v>208960</v>
      </c>
      <c r="M9" s="267">
        <v>208960</v>
      </c>
      <c r="N9" s="267">
        <v>208919</v>
      </c>
      <c r="O9" s="268">
        <f t="shared" si="0"/>
        <v>2357479</v>
      </c>
    </row>
    <row r="10" spans="1:15" s="264" customFormat="1" ht="21" customHeight="1">
      <c r="A10" s="265" t="s">
        <v>28</v>
      </c>
      <c r="B10" s="269" t="s">
        <v>519</v>
      </c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8">
        <f t="shared" si="0"/>
        <v>0</v>
      </c>
    </row>
    <row r="11" spans="1:15" s="264" customFormat="1" ht="21" customHeight="1">
      <c r="A11" s="270" t="s">
        <v>31</v>
      </c>
      <c r="B11" s="271" t="s">
        <v>520</v>
      </c>
      <c r="C11" s="272">
        <v>22032412</v>
      </c>
      <c r="D11" s="272">
        <v>2750396</v>
      </c>
      <c r="E11" s="272"/>
      <c r="F11" s="272"/>
      <c r="G11" s="272"/>
      <c r="H11" s="272">
        <v>30995526</v>
      </c>
      <c r="I11" s="272"/>
      <c r="J11" s="272">
        <v>2261572</v>
      </c>
      <c r="K11" s="272"/>
      <c r="L11" s="272">
        <v>1817004</v>
      </c>
      <c r="M11" s="272"/>
      <c r="N11" s="272"/>
      <c r="O11" s="273">
        <f t="shared" si="0"/>
        <v>59856910</v>
      </c>
    </row>
    <row r="12" spans="1:15" s="259" customFormat="1" ht="21" customHeight="1">
      <c r="A12" s="274" t="s">
        <v>34</v>
      </c>
      <c r="B12" s="275" t="s">
        <v>521</v>
      </c>
      <c r="C12" s="276">
        <f t="shared" ref="C12:N12" si="1">SUM(C5:C11)</f>
        <v>25724507</v>
      </c>
      <c r="D12" s="276">
        <f t="shared" si="1"/>
        <v>6442491</v>
      </c>
      <c r="E12" s="276">
        <f t="shared" si="1"/>
        <v>19868462</v>
      </c>
      <c r="F12" s="276">
        <f t="shared" si="1"/>
        <v>5208461</v>
      </c>
      <c r="G12" s="276">
        <f t="shared" si="1"/>
        <v>5208461</v>
      </c>
      <c r="H12" s="276">
        <f t="shared" si="1"/>
        <v>38273987</v>
      </c>
      <c r="I12" s="276">
        <f t="shared" si="1"/>
        <v>5208461</v>
      </c>
      <c r="J12" s="276">
        <f t="shared" si="1"/>
        <v>7470033</v>
      </c>
      <c r="K12" s="276">
        <f t="shared" si="1"/>
        <v>22808461</v>
      </c>
      <c r="L12" s="276">
        <f t="shared" si="1"/>
        <v>7025465</v>
      </c>
      <c r="M12" s="276">
        <f t="shared" si="1"/>
        <v>5208461</v>
      </c>
      <c r="N12" s="276">
        <f t="shared" si="1"/>
        <v>8396054</v>
      </c>
      <c r="O12" s="277">
        <f t="shared" si="0"/>
        <v>156843304</v>
      </c>
    </row>
    <row r="13" spans="1:15" s="259" customFormat="1" ht="21" customHeight="1">
      <c r="A13" s="258" t="s">
        <v>37</v>
      </c>
      <c r="B13" s="1622" t="s">
        <v>264</v>
      </c>
      <c r="C13" s="1622"/>
      <c r="D13" s="1622"/>
      <c r="E13" s="1622"/>
      <c r="F13" s="1622"/>
      <c r="G13" s="1622"/>
      <c r="H13" s="1622"/>
      <c r="I13" s="1622"/>
      <c r="J13" s="1622"/>
      <c r="K13" s="1622"/>
      <c r="L13" s="1622"/>
      <c r="M13" s="1622"/>
      <c r="N13" s="1622"/>
      <c r="O13" s="1623"/>
    </row>
    <row r="14" spans="1:15" s="264" customFormat="1" ht="21" customHeight="1">
      <c r="A14" s="260" t="s">
        <v>39</v>
      </c>
      <c r="B14" s="261" t="s">
        <v>449</v>
      </c>
      <c r="C14" s="262">
        <v>2240450</v>
      </c>
      <c r="D14" s="262">
        <v>2240466</v>
      </c>
      <c r="E14" s="262">
        <v>3035530</v>
      </c>
      <c r="F14" s="262">
        <v>3035530</v>
      </c>
      <c r="G14" s="262">
        <v>3035530</v>
      </c>
      <c r="H14" s="262">
        <v>3035530</v>
      </c>
      <c r="I14" s="262">
        <v>3035530</v>
      </c>
      <c r="J14" s="262">
        <v>3035530</v>
      </c>
      <c r="K14" s="262">
        <v>3035530</v>
      </c>
      <c r="L14" s="262">
        <v>3035530</v>
      </c>
      <c r="M14" s="262">
        <v>3035530</v>
      </c>
      <c r="N14" s="262">
        <v>3035530</v>
      </c>
      <c r="O14" s="263">
        <f t="shared" ref="O14:O23" si="2">SUM(C14:N14)</f>
        <v>34836216</v>
      </c>
    </row>
    <row r="15" spans="1:15" s="264" customFormat="1" ht="21" customHeight="1">
      <c r="A15" s="265" t="s">
        <v>41</v>
      </c>
      <c r="B15" s="266" t="s">
        <v>206</v>
      </c>
      <c r="C15" s="267">
        <v>483137</v>
      </c>
      <c r="D15" s="267">
        <v>483137</v>
      </c>
      <c r="E15" s="267">
        <v>569819</v>
      </c>
      <c r="F15" s="267">
        <v>569819</v>
      </c>
      <c r="G15" s="267">
        <v>569819</v>
      </c>
      <c r="H15" s="267">
        <v>569819</v>
      </c>
      <c r="I15" s="267">
        <v>569819</v>
      </c>
      <c r="J15" s="267">
        <v>569819</v>
      </c>
      <c r="K15" s="267">
        <v>569819</v>
      </c>
      <c r="L15" s="267">
        <v>569819</v>
      </c>
      <c r="M15" s="267">
        <v>569819</v>
      </c>
      <c r="N15" s="267">
        <v>569815</v>
      </c>
      <c r="O15" s="268">
        <f t="shared" si="2"/>
        <v>6664460</v>
      </c>
    </row>
    <row r="16" spans="1:15" s="264" customFormat="1" ht="21" customHeight="1">
      <c r="A16" s="265" t="s">
        <v>43</v>
      </c>
      <c r="B16" s="269" t="s">
        <v>208</v>
      </c>
      <c r="C16" s="267">
        <v>3635558</v>
      </c>
      <c r="D16" s="267">
        <v>3635558</v>
      </c>
      <c r="E16" s="267">
        <v>3635558</v>
      </c>
      <c r="F16" s="267">
        <v>3635558</v>
      </c>
      <c r="G16" s="267">
        <v>3635558</v>
      </c>
      <c r="H16" s="267">
        <v>3635558</v>
      </c>
      <c r="I16" s="267">
        <v>3635558</v>
      </c>
      <c r="J16" s="267">
        <v>3635558</v>
      </c>
      <c r="K16" s="267">
        <v>3635558</v>
      </c>
      <c r="L16" s="267">
        <v>3635558</v>
      </c>
      <c r="M16" s="267">
        <v>3635558</v>
      </c>
      <c r="N16" s="267">
        <v>3635550</v>
      </c>
      <c r="O16" s="268">
        <f t="shared" si="2"/>
        <v>43626688</v>
      </c>
    </row>
    <row r="17" spans="1:15" s="264" customFormat="1" ht="21" customHeight="1">
      <c r="A17" s="265" t="s">
        <v>45</v>
      </c>
      <c r="B17" s="269" t="s">
        <v>210</v>
      </c>
      <c r="C17" s="267">
        <v>776720</v>
      </c>
      <c r="D17" s="267">
        <v>83330</v>
      </c>
      <c r="E17" s="267">
        <v>123330</v>
      </c>
      <c r="F17" s="267">
        <v>123330</v>
      </c>
      <c r="G17" s="267">
        <v>123330</v>
      </c>
      <c r="H17" s="267">
        <v>123330</v>
      </c>
      <c r="I17" s="267">
        <v>123330</v>
      </c>
      <c r="J17" s="267">
        <v>123330</v>
      </c>
      <c r="K17" s="267">
        <v>123330</v>
      </c>
      <c r="L17" s="267">
        <v>123330</v>
      </c>
      <c r="M17" s="267">
        <v>123330</v>
      </c>
      <c r="N17" s="267">
        <v>123400</v>
      </c>
      <c r="O17" s="268">
        <f t="shared" si="2"/>
        <v>2093420</v>
      </c>
    </row>
    <row r="18" spans="1:15" s="264" customFormat="1" ht="21" customHeight="1">
      <c r="A18" s="265" t="s">
        <v>47</v>
      </c>
      <c r="B18" s="269" t="s">
        <v>212</v>
      </c>
      <c r="C18" s="267">
        <v>18030000</v>
      </c>
      <c r="D18" s="267"/>
      <c r="E18" s="267">
        <v>332188</v>
      </c>
      <c r="F18" s="267">
        <v>332188</v>
      </c>
      <c r="G18" s="267">
        <v>3232188</v>
      </c>
      <c r="H18" s="267">
        <v>232188</v>
      </c>
      <c r="I18" s="267">
        <v>282188</v>
      </c>
      <c r="J18" s="267">
        <v>262188</v>
      </c>
      <c r="K18" s="267">
        <v>282188</v>
      </c>
      <c r="L18" s="267">
        <v>282188</v>
      </c>
      <c r="M18" s="267">
        <v>282188</v>
      </c>
      <c r="N18" s="267">
        <v>232186</v>
      </c>
      <c r="O18" s="268">
        <f t="shared" si="2"/>
        <v>23781878</v>
      </c>
    </row>
    <row r="19" spans="1:15" s="264" customFormat="1" ht="21" customHeight="1">
      <c r="A19" s="265" t="s">
        <v>49</v>
      </c>
      <c r="B19" s="269" t="s">
        <v>231</v>
      </c>
      <c r="C19" s="267"/>
      <c r="D19" s="267"/>
      <c r="E19" s="267"/>
      <c r="F19" s="267">
        <v>317000</v>
      </c>
      <c r="G19" s="267"/>
      <c r="H19" s="267"/>
      <c r="I19" s="267"/>
      <c r="J19" s="267"/>
      <c r="K19" s="267">
        <v>0</v>
      </c>
      <c r="L19" s="267"/>
      <c r="M19" s="267"/>
      <c r="N19" s="267"/>
      <c r="O19" s="268">
        <f t="shared" si="2"/>
        <v>317000</v>
      </c>
    </row>
    <row r="20" spans="1:15" s="264" customFormat="1" ht="21" customHeight="1">
      <c r="A20" s="265" t="s">
        <v>51</v>
      </c>
      <c r="B20" s="266" t="s">
        <v>233</v>
      </c>
      <c r="C20" s="267"/>
      <c r="D20" s="267"/>
      <c r="E20" s="267"/>
      <c r="F20" s="267"/>
      <c r="G20" s="267"/>
      <c r="H20" s="267">
        <v>30000000</v>
      </c>
      <c r="I20" s="267"/>
      <c r="J20" s="267"/>
      <c r="K20" s="267">
        <v>14965000</v>
      </c>
      <c r="L20" s="267"/>
      <c r="M20" s="267"/>
      <c r="N20" s="267"/>
      <c r="O20" s="268">
        <f t="shared" si="2"/>
        <v>44965000</v>
      </c>
    </row>
    <row r="21" spans="1:15" s="264" customFormat="1" ht="21" customHeight="1">
      <c r="A21" s="265" t="s">
        <v>54</v>
      </c>
      <c r="B21" s="269" t="s">
        <v>235</v>
      </c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8">
        <f t="shared" si="2"/>
        <v>0</v>
      </c>
    </row>
    <row r="22" spans="1:15" s="264" customFormat="1" ht="21" customHeight="1">
      <c r="A22" s="278" t="s">
        <v>64</v>
      </c>
      <c r="B22" s="279" t="s">
        <v>452</v>
      </c>
      <c r="C22" s="280">
        <v>558642</v>
      </c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1">
        <f t="shared" si="2"/>
        <v>558642</v>
      </c>
    </row>
    <row r="23" spans="1:15" s="259" customFormat="1" ht="21" customHeight="1">
      <c r="A23" s="282" t="s">
        <v>66</v>
      </c>
      <c r="B23" s="275" t="s">
        <v>433</v>
      </c>
      <c r="C23" s="276">
        <f t="shared" ref="C23:N23" si="3">SUM(C14:C22)</f>
        <v>25724507</v>
      </c>
      <c r="D23" s="276">
        <f t="shared" si="3"/>
        <v>6442491</v>
      </c>
      <c r="E23" s="276">
        <f t="shared" si="3"/>
        <v>7696425</v>
      </c>
      <c r="F23" s="276">
        <f t="shared" si="3"/>
        <v>8013425</v>
      </c>
      <c r="G23" s="276">
        <f t="shared" si="3"/>
        <v>10596425</v>
      </c>
      <c r="H23" s="276">
        <f t="shared" si="3"/>
        <v>37596425</v>
      </c>
      <c r="I23" s="276">
        <f t="shared" si="3"/>
        <v>7646425</v>
      </c>
      <c r="J23" s="276">
        <f t="shared" si="3"/>
        <v>7626425</v>
      </c>
      <c r="K23" s="276">
        <f t="shared" si="3"/>
        <v>22611425</v>
      </c>
      <c r="L23" s="276">
        <f t="shared" si="3"/>
        <v>7646425</v>
      </c>
      <c r="M23" s="276">
        <f t="shared" si="3"/>
        <v>7646425</v>
      </c>
      <c r="N23" s="276">
        <f t="shared" si="3"/>
        <v>7596481</v>
      </c>
      <c r="O23" s="277">
        <f t="shared" si="2"/>
        <v>156843304</v>
      </c>
    </row>
    <row r="24" spans="1:15" ht="21" customHeight="1">
      <c r="A24" s="283" t="s">
        <v>68</v>
      </c>
      <c r="B24" s="284" t="s">
        <v>522</v>
      </c>
      <c r="C24" s="285">
        <f t="shared" ref="C24:O24" si="4">C12-C23</f>
        <v>0</v>
      </c>
      <c r="D24" s="285">
        <f t="shared" si="4"/>
        <v>0</v>
      </c>
      <c r="E24" s="285">
        <f t="shared" si="4"/>
        <v>12172037</v>
      </c>
      <c r="F24" s="285">
        <f t="shared" si="4"/>
        <v>-2804964</v>
      </c>
      <c r="G24" s="285">
        <f t="shared" si="4"/>
        <v>-5387964</v>
      </c>
      <c r="H24" s="285">
        <f t="shared" si="4"/>
        <v>677562</v>
      </c>
      <c r="I24" s="285">
        <f t="shared" si="4"/>
        <v>-2437964</v>
      </c>
      <c r="J24" s="285">
        <f t="shared" si="4"/>
        <v>-156392</v>
      </c>
      <c r="K24" s="285">
        <f t="shared" si="4"/>
        <v>197036</v>
      </c>
      <c r="L24" s="285">
        <f t="shared" si="4"/>
        <v>-620960</v>
      </c>
      <c r="M24" s="285">
        <f t="shared" si="4"/>
        <v>-2437964</v>
      </c>
      <c r="N24" s="285">
        <f t="shared" si="4"/>
        <v>799573</v>
      </c>
      <c r="O24" s="286">
        <f t="shared" si="4"/>
        <v>0</v>
      </c>
    </row>
    <row r="25" spans="1:15">
      <c r="A25" s="287"/>
    </row>
    <row r="26" spans="1:15">
      <c r="B26" s="288"/>
      <c r="C26" s="289"/>
      <c r="D26" s="289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....../2018.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E5" sqref="E5"/>
    </sheetView>
  </sheetViews>
  <sheetFormatPr defaultRowHeight="12.75"/>
  <cols>
    <col min="1" max="1" width="5.83203125" style="359" customWidth="1"/>
    <col min="2" max="2" width="54.83203125" style="227" customWidth="1"/>
    <col min="3" max="4" width="17.6640625" style="227" customWidth="1"/>
    <col min="5" max="256" width="9.33203125" style="227"/>
    <col min="257" max="257" width="5.83203125" style="227" customWidth="1"/>
    <col min="258" max="258" width="54.83203125" style="227" customWidth="1"/>
    <col min="259" max="260" width="17.6640625" style="227" customWidth="1"/>
    <col min="261" max="512" width="9.33203125" style="227"/>
    <col min="513" max="513" width="5.83203125" style="227" customWidth="1"/>
    <col min="514" max="514" width="54.83203125" style="227" customWidth="1"/>
    <col min="515" max="516" width="17.6640625" style="227" customWidth="1"/>
    <col min="517" max="768" width="9.33203125" style="227"/>
    <col min="769" max="769" width="5.83203125" style="227" customWidth="1"/>
    <col min="770" max="770" width="54.83203125" style="227" customWidth="1"/>
    <col min="771" max="772" width="17.6640625" style="227" customWidth="1"/>
    <col min="773" max="1024" width="9.33203125" style="227"/>
    <col min="1025" max="1025" width="5.83203125" style="227" customWidth="1"/>
    <col min="1026" max="1026" width="54.83203125" style="227" customWidth="1"/>
    <col min="1027" max="1028" width="17.6640625" style="227" customWidth="1"/>
    <col min="1029" max="1280" width="9.33203125" style="227"/>
    <col min="1281" max="1281" width="5.83203125" style="227" customWidth="1"/>
    <col min="1282" max="1282" width="54.83203125" style="227" customWidth="1"/>
    <col min="1283" max="1284" width="17.6640625" style="227" customWidth="1"/>
    <col min="1285" max="1536" width="9.33203125" style="227"/>
    <col min="1537" max="1537" width="5.83203125" style="227" customWidth="1"/>
    <col min="1538" max="1538" width="54.83203125" style="227" customWidth="1"/>
    <col min="1539" max="1540" width="17.6640625" style="227" customWidth="1"/>
    <col min="1541" max="1792" width="9.33203125" style="227"/>
    <col min="1793" max="1793" width="5.83203125" style="227" customWidth="1"/>
    <col min="1794" max="1794" width="54.83203125" style="227" customWidth="1"/>
    <col min="1795" max="1796" width="17.6640625" style="227" customWidth="1"/>
    <col min="1797" max="2048" width="9.33203125" style="227"/>
    <col min="2049" max="2049" width="5.83203125" style="227" customWidth="1"/>
    <col min="2050" max="2050" width="54.83203125" style="227" customWidth="1"/>
    <col min="2051" max="2052" width="17.6640625" style="227" customWidth="1"/>
    <col min="2053" max="2304" width="9.33203125" style="227"/>
    <col min="2305" max="2305" width="5.83203125" style="227" customWidth="1"/>
    <col min="2306" max="2306" width="54.83203125" style="227" customWidth="1"/>
    <col min="2307" max="2308" width="17.6640625" style="227" customWidth="1"/>
    <col min="2309" max="2560" width="9.33203125" style="227"/>
    <col min="2561" max="2561" width="5.83203125" style="227" customWidth="1"/>
    <col min="2562" max="2562" width="54.83203125" style="227" customWidth="1"/>
    <col min="2563" max="2564" width="17.6640625" style="227" customWidth="1"/>
    <col min="2565" max="2816" width="9.33203125" style="227"/>
    <col min="2817" max="2817" width="5.83203125" style="227" customWidth="1"/>
    <col min="2818" max="2818" width="54.83203125" style="227" customWidth="1"/>
    <col min="2819" max="2820" width="17.6640625" style="227" customWidth="1"/>
    <col min="2821" max="3072" width="9.33203125" style="227"/>
    <col min="3073" max="3073" width="5.83203125" style="227" customWidth="1"/>
    <col min="3074" max="3074" width="54.83203125" style="227" customWidth="1"/>
    <col min="3075" max="3076" width="17.6640625" style="227" customWidth="1"/>
    <col min="3077" max="3328" width="9.33203125" style="227"/>
    <col min="3329" max="3329" width="5.83203125" style="227" customWidth="1"/>
    <col min="3330" max="3330" width="54.83203125" style="227" customWidth="1"/>
    <col min="3331" max="3332" width="17.6640625" style="227" customWidth="1"/>
    <col min="3333" max="3584" width="9.33203125" style="227"/>
    <col min="3585" max="3585" width="5.83203125" style="227" customWidth="1"/>
    <col min="3586" max="3586" width="54.83203125" style="227" customWidth="1"/>
    <col min="3587" max="3588" width="17.6640625" style="227" customWidth="1"/>
    <col min="3589" max="3840" width="9.33203125" style="227"/>
    <col min="3841" max="3841" width="5.83203125" style="227" customWidth="1"/>
    <col min="3842" max="3842" width="54.83203125" style="227" customWidth="1"/>
    <col min="3843" max="3844" width="17.6640625" style="227" customWidth="1"/>
    <col min="3845" max="4096" width="9.33203125" style="227"/>
    <col min="4097" max="4097" width="5.83203125" style="227" customWidth="1"/>
    <col min="4098" max="4098" width="54.83203125" style="227" customWidth="1"/>
    <col min="4099" max="4100" width="17.6640625" style="227" customWidth="1"/>
    <col min="4101" max="4352" width="9.33203125" style="227"/>
    <col min="4353" max="4353" width="5.83203125" style="227" customWidth="1"/>
    <col min="4354" max="4354" width="54.83203125" style="227" customWidth="1"/>
    <col min="4355" max="4356" width="17.6640625" style="227" customWidth="1"/>
    <col min="4357" max="4608" width="9.33203125" style="227"/>
    <col min="4609" max="4609" width="5.83203125" style="227" customWidth="1"/>
    <col min="4610" max="4610" width="54.83203125" style="227" customWidth="1"/>
    <col min="4611" max="4612" width="17.6640625" style="227" customWidth="1"/>
    <col min="4613" max="4864" width="9.33203125" style="227"/>
    <col min="4865" max="4865" width="5.83203125" style="227" customWidth="1"/>
    <col min="4866" max="4866" width="54.83203125" style="227" customWidth="1"/>
    <col min="4867" max="4868" width="17.6640625" style="227" customWidth="1"/>
    <col min="4869" max="5120" width="9.33203125" style="227"/>
    <col min="5121" max="5121" width="5.83203125" style="227" customWidth="1"/>
    <col min="5122" max="5122" width="54.83203125" style="227" customWidth="1"/>
    <col min="5123" max="5124" width="17.6640625" style="227" customWidth="1"/>
    <col min="5125" max="5376" width="9.33203125" style="227"/>
    <col min="5377" max="5377" width="5.83203125" style="227" customWidth="1"/>
    <col min="5378" max="5378" width="54.83203125" style="227" customWidth="1"/>
    <col min="5379" max="5380" width="17.6640625" style="227" customWidth="1"/>
    <col min="5381" max="5632" width="9.33203125" style="227"/>
    <col min="5633" max="5633" width="5.83203125" style="227" customWidth="1"/>
    <col min="5634" max="5634" width="54.83203125" style="227" customWidth="1"/>
    <col min="5635" max="5636" width="17.6640625" style="227" customWidth="1"/>
    <col min="5637" max="5888" width="9.33203125" style="227"/>
    <col min="5889" max="5889" width="5.83203125" style="227" customWidth="1"/>
    <col min="5890" max="5890" width="54.83203125" style="227" customWidth="1"/>
    <col min="5891" max="5892" width="17.6640625" style="227" customWidth="1"/>
    <col min="5893" max="6144" width="9.33203125" style="227"/>
    <col min="6145" max="6145" width="5.83203125" style="227" customWidth="1"/>
    <col min="6146" max="6146" width="54.83203125" style="227" customWidth="1"/>
    <col min="6147" max="6148" width="17.6640625" style="227" customWidth="1"/>
    <col min="6149" max="6400" width="9.33203125" style="227"/>
    <col min="6401" max="6401" width="5.83203125" style="227" customWidth="1"/>
    <col min="6402" max="6402" width="54.83203125" style="227" customWidth="1"/>
    <col min="6403" max="6404" width="17.6640625" style="227" customWidth="1"/>
    <col min="6405" max="6656" width="9.33203125" style="227"/>
    <col min="6657" max="6657" width="5.83203125" style="227" customWidth="1"/>
    <col min="6658" max="6658" width="54.83203125" style="227" customWidth="1"/>
    <col min="6659" max="6660" width="17.6640625" style="227" customWidth="1"/>
    <col min="6661" max="6912" width="9.33203125" style="227"/>
    <col min="6913" max="6913" width="5.83203125" style="227" customWidth="1"/>
    <col min="6914" max="6914" width="54.83203125" style="227" customWidth="1"/>
    <col min="6915" max="6916" width="17.6640625" style="227" customWidth="1"/>
    <col min="6917" max="7168" width="9.33203125" style="227"/>
    <col min="7169" max="7169" width="5.83203125" style="227" customWidth="1"/>
    <col min="7170" max="7170" width="54.83203125" style="227" customWidth="1"/>
    <col min="7171" max="7172" width="17.6640625" style="227" customWidth="1"/>
    <col min="7173" max="7424" width="9.33203125" style="227"/>
    <col min="7425" max="7425" width="5.83203125" style="227" customWidth="1"/>
    <col min="7426" max="7426" width="54.83203125" style="227" customWidth="1"/>
    <col min="7427" max="7428" width="17.6640625" style="227" customWidth="1"/>
    <col min="7429" max="7680" width="9.33203125" style="227"/>
    <col min="7681" max="7681" width="5.83203125" style="227" customWidth="1"/>
    <col min="7682" max="7682" width="54.83203125" style="227" customWidth="1"/>
    <col min="7683" max="7684" width="17.6640625" style="227" customWidth="1"/>
    <col min="7685" max="7936" width="9.33203125" style="227"/>
    <col min="7937" max="7937" width="5.83203125" style="227" customWidth="1"/>
    <col min="7938" max="7938" width="54.83203125" style="227" customWidth="1"/>
    <col min="7939" max="7940" width="17.6640625" style="227" customWidth="1"/>
    <col min="7941" max="8192" width="9.33203125" style="227"/>
    <col min="8193" max="8193" width="5.83203125" style="227" customWidth="1"/>
    <col min="8194" max="8194" width="54.83203125" style="227" customWidth="1"/>
    <col min="8195" max="8196" width="17.6640625" style="227" customWidth="1"/>
    <col min="8197" max="8448" width="9.33203125" style="227"/>
    <col min="8449" max="8449" width="5.83203125" style="227" customWidth="1"/>
    <col min="8450" max="8450" width="54.83203125" style="227" customWidth="1"/>
    <col min="8451" max="8452" width="17.6640625" style="227" customWidth="1"/>
    <col min="8453" max="8704" width="9.33203125" style="227"/>
    <col min="8705" max="8705" width="5.83203125" style="227" customWidth="1"/>
    <col min="8706" max="8706" width="54.83203125" style="227" customWidth="1"/>
    <col min="8707" max="8708" width="17.6640625" style="227" customWidth="1"/>
    <col min="8709" max="8960" width="9.33203125" style="227"/>
    <col min="8961" max="8961" width="5.83203125" style="227" customWidth="1"/>
    <col min="8962" max="8962" width="54.83203125" style="227" customWidth="1"/>
    <col min="8963" max="8964" width="17.6640625" style="227" customWidth="1"/>
    <col min="8965" max="9216" width="9.33203125" style="227"/>
    <col min="9217" max="9217" width="5.83203125" style="227" customWidth="1"/>
    <col min="9218" max="9218" width="54.83203125" style="227" customWidth="1"/>
    <col min="9219" max="9220" width="17.6640625" style="227" customWidth="1"/>
    <col min="9221" max="9472" width="9.33203125" style="227"/>
    <col min="9473" max="9473" width="5.83203125" style="227" customWidth="1"/>
    <col min="9474" max="9474" width="54.83203125" style="227" customWidth="1"/>
    <col min="9475" max="9476" width="17.6640625" style="227" customWidth="1"/>
    <col min="9477" max="9728" width="9.33203125" style="227"/>
    <col min="9729" max="9729" width="5.83203125" style="227" customWidth="1"/>
    <col min="9730" max="9730" width="54.83203125" style="227" customWidth="1"/>
    <col min="9731" max="9732" width="17.6640625" style="227" customWidth="1"/>
    <col min="9733" max="9984" width="9.33203125" style="227"/>
    <col min="9985" max="9985" width="5.83203125" style="227" customWidth="1"/>
    <col min="9986" max="9986" width="54.83203125" style="227" customWidth="1"/>
    <col min="9987" max="9988" width="17.6640625" style="227" customWidth="1"/>
    <col min="9989" max="10240" width="9.33203125" style="227"/>
    <col min="10241" max="10241" width="5.83203125" style="227" customWidth="1"/>
    <col min="10242" max="10242" width="54.83203125" style="227" customWidth="1"/>
    <col min="10243" max="10244" width="17.6640625" style="227" customWidth="1"/>
    <col min="10245" max="10496" width="9.33203125" style="227"/>
    <col min="10497" max="10497" width="5.83203125" style="227" customWidth="1"/>
    <col min="10498" max="10498" width="54.83203125" style="227" customWidth="1"/>
    <col min="10499" max="10500" width="17.6640625" style="227" customWidth="1"/>
    <col min="10501" max="10752" width="9.33203125" style="227"/>
    <col min="10753" max="10753" width="5.83203125" style="227" customWidth="1"/>
    <col min="10754" max="10754" width="54.83203125" style="227" customWidth="1"/>
    <col min="10755" max="10756" width="17.6640625" style="227" customWidth="1"/>
    <col min="10757" max="11008" width="9.33203125" style="227"/>
    <col min="11009" max="11009" width="5.83203125" style="227" customWidth="1"/>
    <col min="11010" max="11010" width="54.83203125" style="227" customWidth="1"/>
    <col min="11011" max="11012" width="17.6640625" style="227" customWidth="1"/>
    <col min="11013" max="11264" width="9.33203125" style="227"/>
    <col min="11265" max="11265" width="5.83203125" style="227" customWidth="1"/>
    <col min="11266" max="11266" width="54.83203125" style="227" customWidth="1"/>
    <col min="11267" max="11268" width="17.6640625" style="227" customWidth="1"/>
    <col min="11269" max="11520" width="9.33203125" style="227"/>
    <col min="11521" max="11521" width="5.83203125" style="227" customWidth="1"/>
    <col min="11522" max="11522" width="54.83203125" style="227" customWidth="1"/>
    <col min="11523" max="11524" width="17.6640625" style="227" customWidth="1"/>
    <col min="11525" max="11776" width="9.33203125" style="227"/>
    <col min="11777" max="11777" width="5.83203125" style="227" customWidth="1"/>
    <col min="11778" max="11778" width="54.83203125" style="227" customWidth="1"/>
    <col min="11779" max="11780" width="17.6640625" style="227" customWidth="1"/>
    <col min="11781" max="12032" width="9.33203125" style="227"/>
    <col min="12033" max="12033" width="5.83203125" style="227" customWidth="1"/>
    <col min="12034" max="12034" width="54.83203125" style="227" customWidth="1"/>
    <col min="12035" max="12036" width="17.6640625" style="227" customWidth="1"/>
    <col min="12037" max="12288" width="9.33203125" style="227"/>
    <col min="12289" max="12289" width="5.83203125" style="227" customWidth="1"/>
    <col min="12290" max="12290" width="54.83203125" style="227" customWidth="1"/>
    <col min="12291" max="12292" width="17.6640625" style="227" customWidth="1"/>
    <col min="12293" max="12544" width="9.33203125" style="227"/>
    <col min="12545" max="12545" width="5.83203125" style="227" customWidth="1"/>
    <col min="12546" max="12546" width="54.83203125" style="227" customWidth="1"/>
    <col min="12547" max="12548" width="17.6640625" style="227" customWidth="1"/>
    <col min="12549" max="12800" width="9.33203125" style="227"/>
    <col min="12801" max="12801" width="5.83203125" style="227" customWidth="1"/>
    <col min="12802" max="12802" width="54.83203125" style="227" customWidth="1"/>
    <col min="12803" max="12804" width="17.6640625" style="227" customWidth="1"/>
    <col min="12805" max="13056" width="9.33203125" style="227"/>
    <col min="13057" max="13057" width="5.83203125" style="227" customWidth="1"/>
    <col min="13058" max="13058" width="54.83203125" style="227" customWidth="1"/>
    <col min="13059" max="13060" width="17.6640625" style="227" customWidth="1"/>
    <col min="13061" max="13312" width="9.33203125" style="227"/>
    <col min="13313" max="13313" width="5.83203125" style="227" customWidth="1"/>
    <col min="13314" max="13314" width="54.83203125" style="227" customWidth="1"/>
    <col min="13315" max="13316" width="17.6640625" style="227" customWidth="1"/>
    <col min="13317" max="13568" width="9.33203125" style="227"/>
    <col min="13569" max="13569" width="5.83203125" style="227" customWidth="1"/>
    <col min="13570" max="13570" width="54.83203125" style="227" customWidth="1"/>
    <col min="13571" max="13572" width="17.6640625" style="227" customWidth="1"/>
    <col min="13573" max="13824" width="9.33203125" style="227"/>
    <col min="13825" max="13825" width="5.83203125" style="227" customWidth="1"/>
    <col min="13826" max="13826" width="54.83203125" style="227" customWidth="1"/>
    <col min="13827" max="13828" width="17.6640625" style="227" customWidth="1"/>
    <col min="13829" max="14080" width="9.33203125" style="227"/>
    <col min="14081" max="14081" width="5.83203125" style="227" customWidth="1"/>
    <col min="14082" max="14082" width="54.83203125" style="227" customWidth="1"/>
    <col min="14083" max="14084" width="17.6640625" style="227" customWidth="1"/>
    <col min="14085" max="14336" width="9.33203125" style="227"/>
    <col min="14337" max="14337" width="5.83203125" style="227" customWidth="1"/>
    <col min="14338" max="14338" width="54.83203125" style="227" customWidth="1"/>
    <col min="14339" max="14340" width="17.6640625" style="227" customWidth="1"/>
    <col min="14341" max="14592" width="9.33203125" style="227"/>
    <col min="14593" max="14593" width="5.83203125" style="227" customWidth="1"/>
    <col min="14594" max="14594" width="54.83203125" style="227" customWidth="1"/>
    <col min="14595" max="14596" width="17.6640625" style="227" customWidth="1"/>
    <col min="14597" max="14848" width="9.33203125" style="227"/>
    <col min="14849" max="14849" width="5.83203125" style="227" customWidth="1"/>
    <col min="14850" max="14850" width="54.83203125" style="227" customWidth="1"/>
    <col min="14851" max="14852" width="17.6640625" style="227" customWidth="1"/>
    <col min="14853" max="15104" width="9.33203125" style="227"/>
    <col min="15105" max="15105" width="5.83203125" style="227" customWidth="1"/>
    <col min="15106" max="15106" width="54.83203125" style="227" customWidth="1"/>
    <col min="15107" max="15108" width="17.6640625" style="227" customWidth="1"/>
    <col min="15109" max="15360" width="9.33203125" style="227"/>
    <col min="15361" max="15361" width="5.83203125" style="227" customWidth="1"/>
    <col min="15362" max="15362" width="54.83203125" style="227" customWidth="1"/>
    <col min="15363" max="15364" width="17.6640625" style="227" customWidth="1"/>
    <col min="15365" max="15616" width="9.33203125" style="227"/>
    <col min="15617" max="15617" width="5.83203125" style="227" customWidth="1"/>
    <col min="15618" max="15618" width="54.83203125" style="227" customWidth="1"/>
    <col min="15619" max="15620" width="17.6640625" style="227" customWidth="1"/>
    <col min="15621" max="15872" width="9.33203125" style="227"/>
    <col min="15873" max="15873" width="5.83203125" style="227" customWidth="1"/>
    <col min="15874" max="15874" width="54.83203125" style="227" customWidth="1"/>
    <col min="15875" max="15876" width="17.6640625" style="227" customWidth="1"/>
    <col min="15877" max="16128" width="9.33203125" style="227"/>
    <col min="16129" max="16129" width="5.83203125" style="227" customWidth="1"/>
    <col min="16130" max="16130" width="54.83203125" style="227" customWidth="1"/>
    <col min="16131" max="16132" width="17.6640625" style="227" customWidth="1"/>
    <col min="16133" max="16384" width="9.33203125" style="227"/>
  </cols>
  <sheetData>
    <row r="1" spans="1:4" ht="44.25" customHeight="1">
      <c r="A1" s="1624" t="s">
        <v>738</v>
      </c>
      <c r="B1" s="1624"/>
      <c r="C1" s="1624"/>
      <c r="D1" s="1624"/>
    </row>
    <row r="2" spans="1:4" ht="20.25" customHeight="1">
      <c r="A2" s="1625"/>
      <c r="B2" s="1625"/>
      <c r="C2" s="1625"/>
      <c r="D2" s="1625"/>
    </row>
    <row r="3" spans="1:4" ht="20.25" customHeight="1">
      <c r="A3" s="1625"/>
      <c r="B3" s="1625"/>
      <c r="C3" s="1625"/>
      <c r="D3" s="1625"/>
    </row>
    <row r="4" spans="1:4" s="334" customFormat="1" ht="15.75" thickBot="1">
      <c r="A4" s="333"/>
      <c r="D4" s="335" t="s">
        <v>718</v>
      </c>
    </row>
    <row r="5" spans="1:4" s="339" customFormat="1" ht="48" customHeight="1" thickBot="1">
      <c r="A5" s="336" t="s">
        <v>403</v>
      </c>
      <c r="B5" s="337" t="s">
        <v>3</v>
      </c>
      <c r="C5" s="337" t="s">
        <v>539</v>
      </c>
      <c r="D5" s="338" t="s">
        <v>540</v>
      </c>
    </row>
    <row r="6" spans="1:4" s="339" customFormat="1" ht="14.1" customHeight="1" thickBot="1">
      <c r="A6" s="340">
        <v>1</v>
      </c>
      <c r="B6" s="341">
        <v>2</v>
      </c>
      <c r="C6" s="342">
        <v>3</v>
      </c>
      <c r="D6" s="343">
        <v>4</v>
      </c>
    </row>
    <row r="7" spans="1:4" ht="18" customHeight="1">
      <c r="A7" s="344" t="s">
        <v>10</v>
      </c>
      <c r="B7" s="345"/>
      <c r="C7" s="346"/>
      <c r="D7" s="347"/>
    </row>
    <row r="8" spans="1:4" ht="18" customHeight="1">
      <c r="A8" s="348" t="s">
        <v>13</v>
      </c>
      <c r="B8" s="349"/>
      <c r="C8" s="350"/>
      <c r="D8" s="351"/>
    </row>
    <row r="9" spans="1:4" ht="18" customHeight="1">
      <c r="A9" s="348" t="s">
        <v>16</v>
      </c>
      <c r="B9" s="349"/>
      <c r="C9" s="350"/>
      <c r="D9" s="351"/>
    </row>
    <row r="10" spans="1:4" ht="18" customHeight="1">
      <c r="A10" s="348" t="s">
        <v>19</v>
      </c>
      <c r="B10" s="349"/>
      <c r="C10" s="350"/>
      <c r="D10" s="351"/>
    </row>
    <row r="11" spans="1:4" ht="18" customHeight="1">
      <c r="A11" s="348" t="s">
        <v>22</v>
      </c>
      <c r="B11" s="349"/>
      <c r="C11" s="350"/>
      <c r="D11" s="351"/>
    </row>
    <row r="12" spans="1:4" ht="18" customHeight="1">
      <c r="A12" s="348" t="s">
        <v>25</v>
      </c>
      <c r="B12" s="349"/>
      <c r="C12" s="350"/>
      <c r="D12" s="351"/>
    </row>
    <row r="13" spans="1:4" ht="18" customHeight="1">
      <c r="A13" s="352" t="s">
        <v>28</v>
      </c>
      <c r="B13" s="349"/>
      <c r="C13" s="353"/>
      <c r="D13" s="351"/>
    </row>
    <row r="14" spans="1:4" ht="18" customHeight="1">
      <c r="A14" s="352" t="s">
        <v>31</v>
      </c>
      <c r="B14" s="349"/>
      <c r="C14" s="353"/>
      <c r="D14" s="351"/>
    </row>
    <row r="15" spans="1:4" ht="18" customHeight="1">
      <c r="A15" s="352" t="s">
        <v>34</v>
      </c>
      <c r="B15" s="349"/>
      <c r="C15" s="353"/>
      <c r="D15" s="351"/>
    </row>
    <row r="16" spans="1:4" ht="18" customHeight="1">
      <c r="A16" s="352" t="s">
        <v>37</v>
      </c>
      <c r="B16" s="349"/>
      <c r="C16" s="353"/>
      <c r="D16" s="351"/>
    </row>
    <row r="17" spans="1:4" ht="18" customHeight="1" thickBot="1">
      <c r="A17" s="354" t="s">
        <v>39</v>
      </c>
      <c r="B17" s="355" t="s">
        <v>515</v>
      </c>
      <c r="C17" s="356">
        <f>SUM(C7:C16)</f>
        <v>0</v>
      </c>
      <c r="D17" s="357">
        <f>SUM(D7:D16)</f>
        <v>0</v>
      </c>
    </row>
    <row r="18" spans="1:4" ht="25.5" customHeight="1">
      <c r="A18" s="358"/>
      <c r="B18" s="1626"/>
      <c r="C18" s="1626"/>
      <c r="D18" s="1626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……/2018.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C6" sqref="C6"/>
    </sheetView>
  </sheetViews>
  <sheetFormatPr defaultRowHeight="12.75"/>
  <cols>
    <col min="1" max="1" width="6.1640625" customWidth="1"/>
    <col min="2" max="2" width="21.6640625" customWidth="1"/>
    <col min="3" max="8" width="16.33203125" customWidth="1"/>
  </cols>
  <sheetData>
    <row r="1" spans="1:8" ht="41.25" customHeight="1">
      <c r="A1" s="1627" t="s">
        <v>739</v>
      </c>
      <c r="B1" s="1628"/>
      <c r="C1" s="1628"/>
      <c r="D1" s="1628"/>
      <c r="E1" s="1628"/>
      <c r="F1" s="1628"/>
      <c r="G1" s="1628"/>
      <c r="H1" s="1628"/>
    </row>
    <row r="2" spans="1:8" ht="12.75" customHeight="1">
      <c r="A2" s="397"/>
      <c r="B2" s="398"/>
      <c r="C2" s="398"/>
      <c r="D2" s="398"/>
      <c r="E2" s="398"/>
      <c r="F2" s="398"/>
      <c r="G2" s="398"/>
      <c r="H2" s="399" t="s">
        <v>563</v>
      </c>
    </row>
    <row r="3" spans="1:8" ht="38.25">
      <c r="A3" s="400" t="s">
        <v>403</v>
      </c>
      <c r="B3" s="401" t="s">
        <v>564</v>
      </c>
      <c r="C3" s="401" t="s">
        <v>568</v>
      </c>
      <c r="D3" s="401" t="s">
        <v>565</v>
      </c>
      <c r="E3" s="401" t="s">
        <v>566</v>
      </c>
      <c r="F3" s="401" t="s">
        <v>567</v>
      </c>
      <c r="G3" s="401" t="s">
        <v>569</v>
      </c>
      <c r="H3" s="402" t="s">
        <v>404</v>
      </c>
    </row>
    <row r="4" spans="1:8" ht="40.9" customHeight="1">
      <c r="A4" s="1189" t="s">
        <v>10</v>
      </c>
      <c r="B4" s="1190" t="s">
        <v>740</v>
      </c>
      <c r="C4" s="1183"/>
      <c r="D4" s="1184">
        <v>4</v>
      </c>
      <c r="E4" s="1184">
        <v>2</v>
      </c>
      <c r="F4" s="1184"/>
      <c r="G4" s="1184"/>
      <c r="H4" s="1185">
        <f>SUM(C4:G4)</f>
        <v>6</v>
      </c>
    </row>
    <row r="5" spans="1:8" ht="33" customHeight="1">
      <c r="A5" s="1191" t="s">
        <v>13</v>
      </c>
      <c r="B5" s="1192" t="s">
        <v>650</v>
      </c>
      <c r="C5" s="1186"/>
      <c r="D5" s="1187">
        <v>2</v>
      </c>
      <c r="E5" s="1187"/>
      <c r="F5" s="1187"/>
      <c r="G5" s="1187">
        <v>9</v>
      </c>
      <c r="H5" s="1188">
        <f t="shared" ref="H5" si="0">SUM(C5:G5)</f>
        <v>11</v>
      </c>
    </row>
    <row r="6" spans="1:8" ht="35.25" customHeight="1">
      <c r="A6" s="403"/>
      <c r="B6" s="404" t="s">
        <v>404</v>
      </c>
      <c r="C6" s="1160">
        <f>C4+C5</f>
        <v>0</v>
      </c>
      <c r="D6" s="1160">
        <f t="shared" ref="D6:G6" si="1">D4+D5</f>
        <v>6</v>
      </c>
      <c r="E6" s="1160">
        <f t="shared" si="1"/>
        <v>2</v>
      </c>
      <c r="F6" s="1160">
        <f t="shared" si="1"/>
        <v>0</v>
      </c>
      <c r="G6" s="1160">
        <f t="shared" si="1"/>
        <v>9</v>
      </c>
      <c r="H6" s="1161">
        <v>17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landscape" r:id="rId1"/>
  <headerFooter>
    <oddHeader>&amp;R&amp;"Times New Roman CE,Félkövér dőlt"&amp;11 13. melléklet a .../2018.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115"/>
  <sheetViews>
    <sheetView topLeftCell="A88" zoomScaleSheetLayoutView="100" workbookViewId="0">
      <selection activeCell="E78" sqref="E78"/>
    </sheetView>
  </sheetViews>
  <sheetFormatPr defaultColWidth="9.33203125" defaultRowHeight="15.75"/>
  <cols>
    <col min="1" max="1" width="6.33203125" style="66" customWidth="1"/>
    <col min="2" max="2" width="75.83203125" style="66" customWidth="1"/>
    <col min="3" max="3" width="11.1640625" style="66" customWidth="1"/>
    <col min="4" max="4" width="16.33203125" style="67" bestFit="1" customWidth="1"/>
    <col min="5" max="5" width="14.33203125" style="1" bestFit="1" customWidth="1"/>
    <col min="6" max="6" width="12.83203125" style="1" customWidth="1"/>
    <col min="7" max="7" width="13.83203125" style="1" bestFit="1" customWidth="1"/>
    <col min="8" max="16384" width="9.33203125" style="1"/>
  </cols>
  <sheetData>
    <row r="1" spans="1:7" ht="60" customHeight="1">
      <c r="A1" s="1525" t="s">
        <v>651</v>
      </c>
      <c r="B1" s="1525"/>
      <c r="C1" s="1525"/>
      <c r="D1" s="1525"/>
      <c r="E1" s="1525"/>
      <c r="F1" s="1525"/>
      <c r="G1" s="1525"/>
    </row>
    <row r="2" spans="1:7" ht="15.95" customHeight="1">
      <c r="A2" s="1524" t="s">
        <v>0</v>
      </c>
      <c r="B2" s="1524"/>
      <c r="C2" s="1524"/>
      <c r="D2" s="1524"/>
      <c r="E2" s="1524"/>
      <c r="F2" s="1524"/>
      <c r="G2" s="1524"/>
    </row>
    <row r="3" spans="1:7" ht="15.95" customHeight="1">
      <c r="A3" s="1526" t="s">
        <v>1</v>
      </c>
      <c r="B3" s="1526"/>
      <c r="C3" s="1526"/>
      <c r="D3" s="1526"/>
      <c r="E3" s="1526"/>
      <c r="F3" s="1526"/>
      <c r="G3" s="1526"/>
    </row>
    <row r="4" spans="1:7" ht="38.1" customHeight="1">
      <c r="A4" s="3" t="s">
        <v>2</v>
      </c>
      <c r="B4" s="4" t="s">
        <v>3</v>
      </c>
      <c r="C4" s="4" t="s">
        <v>4</v>
      </c>
      <c r="D4" s="4" t="s">
        <v>5</v>
      </c>
      <c r="E4" s="27" t="s">
        <v>748</v>
      </c>
      <c r="F4" s="1202" t="s">
        <v>766</v>
      </c>
      <c r="G4" s="103" t="s">
        <v>767</v>
      </c>
    </row>
    <row r="5" spans="1:7" s="6" customFormat="1" ht="12" customHeight="1">
      <c r="A5" s="3" t="s">
        <v>6</v>
      </c>
      <c r="B5" s="4" t="s">
        <v>7</v>
      </c>
      <c r="C5" s="4" t="s">
        <v>8</v>
      </c>
      <c r="D5" s="4" t="s">
        <v>9</v>
      </c>
      <c r="E5" s="656" t="s">
        <v>267</v>
      </c>
      <c r="F5" s="1203" t="s">
        <v>461</v>
      </c>
      <c r="G5" s="657" t="s">
        <v>749</v>
      </c>
    </row>
    <row r="6" spans="1:7" s="10" customFormat="1" ht="15.75" customHeight="1">
      <c r="A6" s="7" t="s">
        <v>10</v>
      </c>
      <c r="B6" s="8" t="s">
        <v>11</v>
      </c>
      <c r="C6" s="9" t="s">
        <v>12</v>
      </c>
      <c r="D6" s="654">
        <v>44323</v>
      </c>
      <c r="E6" s="655">
        <v>44323</v>
      </c>
      <c r="F6" s="1204">
        <v>44323</v>
      </c>
      <c r="G6" s="1320">
        <v>1</v>
      </c>
    </row>
    <row r="7" spans="1:7" s="10" customFormat="1" ht="15.75" customHeight="1">
      <c r="A7" s="11" t="s">
        <v>13</v>
      </c>
      <c r="B7" s="12" t="s">
        <v>14</v>
      </c>
      <c r="C7" s="13" t="s">
        <v>15</v>
      </c>
      <c r="D7" s="651">
        <v>12542300</v>
      </c>
      <c r="E7" s="652">
        <v>12580473</v>
      </c>
      <c r="F7" s="1205">
        <v>12580473</v>
      </c>
      <c r="G7" s="1320">
        <v>1</v>
      </c>
    </row>
    <row r="8" spans="1:7" s="10" customFormat="1" ht="24" customHeight="1">
      <c r="A8" s="11" t="s">
        <v>16</v>
      </c>
      <c r="B8" s="12" t="s">
        <v>17</v>
      </c>
      <c r="C8" s="13" t="s">
        <v>18</v>
      </c>
      <c r="D8" s="651">
        <v>4734700</v>
      </c>
      <c r="E8" s="652">
        <v>4850238</v>
      </c>
      <c r="F8" s="1205">
        <v>4850238</v>
      </c>
      <c r="G8" s="1320">
        <v>1</v>
      </c>
    </row>
    <row r="9" spans="1:7" s="10" customFormat="1" ht="15.75" customHeight="1">
      <c r="A9" s="11" t="s">
        <v>19</v>
      </c>
      <c r="B9" s="12" t="s">
        <v>20</v>
      </c>
      <c r="C9" s="13" t="s">
        <v>21</v>
      </c>
      <c r="D9" s="651">
        <v>1200000</v>
      </c>
      <c r="E9" s="652">
        <v>1200000</v>
      </c>
      <c r="F9" s="1205">
        <v>1200000</v>
      </c>
      <c r="G9" s="1320">
        <v>1</v>
      </c>
    </row>
    <row r="10" spans="1:7" s="10" customFormat="1" ht="15.75" customHeight="1">
      <c r="A10" s="11" t="s">
        <v>22</v>
      </c>
      <c r="B10" s="12" t="s">
        <v>23</v>
      </c>
      <c r="C10" s="13" t="s">
        <v>24</v>
      </c>
      <c r="D10" s="651"/>
      <c r="E10" s="652">
        <v>855468</v>
      </c>
      <c r="F10" s="1205">
        <v>855468</v>
      </c>
      <c r="G10" s="1320">
        <v>1</v>
      </c>
    </row>
    <row r="11" spans="1:7" s="10" customFormat="1" ht="15.75" customHeight="1">
      <c r="A11" s="16" t="s">
        <v>25</v>
      </c>
      <c r="B11" s="36" t="s">
        <v>26</v>
      </c>
      <c r="C11" s="17" t="s">
        <v>27</v>
      </c>
      <c r="D11" s="658"/>
      <c r="E11" s="659">
        <f>'9.sz.mell.'!G11</f>
        <v>0</v>
      </c>
      <c r="F11" s="1206"/>
      <c r="G11" s="667">
        <f>'9.sz.mell.'!I11</f>
        <v>0</v>
      </c>
    </row>
    <row r="12" spans="1:7" s="10" customFormat="1" ht="15.75" customHeight="1">
      <c r="A12" s="25" t="s">
        <v>28</v>
      </c>
      <c r="B12" s="26" t="s">
        <v>29</v>
      </c>
      <c r="C12" s="27" t="s">
        <v>30</v>
      </c>
      <c r="D12" s="663">
        <f>SUM(D6:D11)</f>
        <v>18521323</v>
      </c>
      <c r="E12" s="663">
        <f t="shared" ref="E12" si="0">SUM(E6:E11)</f>
        <v>19530502</v>
      </c>
      <c r="F12" s="1207">
        <f>SUM(F6:F11)</f>
        <v>19530502</v>
      </c>
      <c r="G12" s="1321">
        <v>1</v>
      </c>
    </row>
    <row r="13" spans="1:7" s="10" customFormat="1" ht="15.75" customHeight="1">
      <c r="A13" s="7" t="s">
        <v>31</v>
      </c>
      <c r="B13" s="8" t="s">
        <v>32</v>
      </c>
      <c r="C13" s="9" t="s">
        <v>33</v>
      </c>
      <c r="D13" s="654"/>
      <c r="E13" s="655">
        <f>'9.sz.mell.'!G13</f>
        <v>0</v>
      </c>
      <c r="F13" s="1204"/>
      <c r="G13" s="665">
        <f>'9.sz.mell.'!I13</f>
        <v>0</v>
      </c>
    </row>
    <row r="14" spans="1:7" s="10" customFormat="1" ht="15.75" customHeight="1">
      <c r="A14" s="11" t="s">
        <v>34</v>
      </c>
      <c r="B14" s="12" t="s">
        <v>35</v>
      </c>
      <c r="C14" s="13" t="s">
        <v>36</v>
      </c>
      <c r="D14" s="651">
        <v>8216300</v>
      </c>
      <c r="E14" s="652">
        <v>25624233</v>
      </c>
      <c r="F14" s="1205">
        <v>25529077</v>
      </c>
      <c r="G14" s="1322">
        <f>F14/E14</f>
        <v>0.99628648397007624</v>
      </c>
    </row>
    <row r="15" spans="1:7" s="10" customFormat="1" ht="24" customHeight="1">
      <c r="A15" s="11" t="s">
        <v>37</v>
      </c>
      <c r="B15" s="14" t="s">
        <v>38</v>
      </c>
      <c r="C15" s="13" t="s">
        <v>36</v>
      </c>
      <c r="D15" s="651"/>
      <c r="E15" s="652">
        <f>'9.sz.mell.'!G15</f>
        <v>0</v>
      </c>
      <c r="F15" s="1205"/>
      <c r="G15" s="666" t="str">
        <f>'9.sz.mell.'!I15</f>
        <v/>
      </c>
    </row>
    <row r="16" spans="1:7" s="10" customFormat="1" ht="18.75" customHeight="1">
      <c r="A16" s="11" t="s">
        <v>39</v>
      </c>
      <c r="B16" s="15" t="s">
        <v>40</v>
      </c>
      <c r="C16" s="13" t="s">
        <v>36</v>
      </c>
      <c r="D16" s="651"/>
      <c r="E16" s="652">
        <f>'9.sz.mell.'!G16</f>
        <v>0</v>
      </c>
      <c r="F16" s="1205"/>
      <c r="G16" s="666">
        <f>'9.sz.mell.'!I16</f>
        <v>0</v>
      </c>
    </row>
    <row r="17" spans="1:7" s="10" customFormat="1" ht="15.75" customHeight="1">
      <c r="A17" s="11" t="s">
        <v>41</v>
      </c>
      <c r="B17" s="15" t="s">
        <v>42</v>
      </c>
      <c r="C17" s="13" t="s">
        <v>36</v>
      </c>
      <c r="D17" s="651"/>
      <c r="E17" s="652">
        <f>'9.sz.mell.'!G17</f>
        <v>324000</v>
      </c>
      <c r="F17" s="1205">
        <v>324000</v>
      </c>
      <c r="G17" s="666">
        <f>'9.sz.mell.'!I17</f>
        <v>1</v>
      </c>
    </row>
    <row r="18" spans="1:7" s="10" customFormat="1" ht="19.5" customHeight="1">
      <c r="A18" s="11" t="s">
        <v>43</v>
      </c>
      <c r="B18" s="15" t="s">
        <v>44</v>
      </c>
      <c r="C18" s="13" t="s">
        <v>36</v>
      </c>
      <c r="D18" s="651"/>
      <c r="E18" s="652">
        <f>'9.sz.mell.'!G18</f>
        <v>1938777</v>
      </c>
      <c r="F18" s="1205">
        <v>1938777</v>
      </c>
      <c r="G18" s="666">
        <f>'9.sz.mell.'!I18</f>
        <v>1</v>
      </c>
    </row>
    <row r="19" spans="1:7" s="10" customFormat="1" ht="19.5" customHeight="1">
      <c r="A19" s="11" t="s">
        <v>45</v>
      </c>
      <c r="B19" s="15" t="s">
        <v>46</v>
      </c>
      <c r="C19" s="13" t="s">
        <v>36</v>
      </c>
      <c r="D19" s="651">
        <v>8200000</v>
      </c>
      <c r="E19" s="652">
        <v>9275600</v>
      </c>
      <c r="F19" s="1205">
        <v>9275600</v>
      </c>
      <c r="G19" s="1322">
        <v>1</v>
      </c>
    </row>
    <row r="20" spans="1:7" s="10" customFormat="1" ht="24" customHeight="1">
      <c r="A20" s="11" t="s">
        <v>47</v>
      </c>
      <c r="B20" s="15" t="s">
        <v>48</v>
      </c>
      <c r="C20" s="13" t="s">
        <v>36</v>
      </c>
      <c r="D20" s="651">
        <v>16300</v>
      </c>
      <c r="E20" s="652">
        <v>13990700</v>
      </c>
      <c r="F20" s="1205">
        <v>13990700</v>
      </c>
      <c r="G20" s="1322">
        <v>1</v>
      </c>
    </row>
    <row r="21" spans="1:7" s="10" customFormat="1" ht="24.75" customHeight="1">
      <c r="A21" s="16" t="s">
        <v>49</v>
      </c>
      <c r="B21" s="648" t="s">
        <v>50</v>
      </c>
      <c r="C21" s="17" t="s">
        <v>36</v>
      </c>
      <c r="D21" s="658"/>
      <c r="E21" s="659">
        <f>'9.sz.mell.'!G21</f>
        <v>0</v>
      </c>
      <c r="F21" s="1206"/>
      <c r="G21" s="667">
        <f>'9.sz.mell.'!I21</f>
        <v>0</v>
      </c>
    </row>
    <row r="22" spans="1:7" s="10" customFormat="1" ht="18" customHeight="1">
      <c r="A22" s="18" t="s">
        <v>51</v>
      </c>
      <c r="B22" s="19" t="s">
        <v>52</v>
      </c>
      <c r="C22" s="20" t="s">
        <v>53</v>
      </c>
      <c r="D22" s="660">
        <f>SUM(D12,D14)</f>
        <v>26737623</v>
      </c>
      <c r="E22" s="660">
        <f>SUM(E12:E14)</f>
        <v>45154735</v>
      </c>
      <c r="F22" s="1208">
        <v>45059573</v>
      </c>
      <c r="G22" s="1323">
        <f>F22/E22</f>
        <v>0.99789253552257584</v>
      </c>
    </row>
    <row r="23" spans="1:7" s="10" customFormat="1" ht="15.75" customHeight="1">
      <c r="A23" s="7" t="s">
        <v>54</v>
      </c>
      <c r="B23" s="21" t="s">
        <v>55</v>
      </c>
      <c r="C23" s="9" t="s">
        <v>56</v>
      </c>
      <c r="D23" s="654"/>
      <c r="E23" s="655"/>
      <c r="F23" s="1204"/>
      <c r="G23" s="665"/>
    </row>
    <row r="24" spans="1:7" s="10" customFormat="1" ht="15.75" customHeight="1">
      <c r="A24" s="11" t="s">
        <v>57</v>
      </c>
      <c r="B24" s="22" t="s">
        <v>58</v>
      </c>
      <c r="C24" s="13" t="s">
        <v>59</v>
      </c>
      <c r="D24" s="651"/>
      <c r="E24" s="652">
        <v>31390704</v>
      </c>
      <c r="F24" s="1205">
        <v>31390704</v>
      </c>
      <c r="G24" s="1322">
        <v>1</v>
      </c>
    </row>
    <row r="25" spans="1:7" s="10" customFormat="1" ht="15.75" customHeight="1">
      <c r="A25" s="11" t="s">
        <v>60</v>
      </c>
      <c r="B25" s="14" t="s">
        <v>61</v>
      </c>
      <c r="C25" s="13" t="s">
        <v>59</v>
      </c>
      <c r="D25" s="651"/>
      <c r="E25" s="652"/>
      <c r="F25" s="1205"/>
      <c r="G25" s="1322"/>
    </row>
    <row r="26" spans="1:7" s="10" customFormat="1" ht="18.75" customHeight="1">
      <c r="A26" s="11" t="s">
        <v>62</v>
      </c>
      <c r="B26" s="23" t="s">
        <v>63</v>
      </c>
      <c r="C26" s="13" t="s">
        <v>59</v>
      </c>
      <c r="D26" s="651"/>
      <c r="E26" s="652">
        <v>31390704</v>
      </c>
      <c r="F26" s="1311">
        <v>31390704</v>
      </c>
      <c r="G26" s="1324">
        <v>1</v>
      </c>
    </row>
    <row r="27" spans="1:7" s="10" customFormat="1" ht="15.75" customHeight="1">
      <c r="A27" s="11" t="s">
        <v>64</v>
      </c>
      <c r="B27" s="23" t="s">
        <v>65</v>
      </c>
      <c r="C27" s="13" t="s">
        <v>59</v>
      </c>
      <c r="D27" s="651"/>
      <c r="E27" s="652"/>
      <c r="F27" s="1205"/>
      <c r="G27" s="666"/>
    </row>
    <row r="28" spans="1:7" s="10" customFormat="1" ht="15.75" customHeight="1">
      <c r="A28" s="11" t="s">
        <v>66</v>
      </c>
      <c r="B28" s="23" t="s">
        <v>67</v>
      </c>
      <c r="C28" s="13" t="s">
        <v>59</v>
      </c>
      <c r="D28" s="651"/>
      <c r="E28" s="652"/>
      <c r="F28" s="1205"/>
      <c r="G28" s="666"/>
    </row>
    <row r="29" spans="1:7" s="10" customFormat="1" ht="24.75" customHeight="1">
      <c r="A29" s="11" t="s">
        <v>68</v>
      </c>
      <c r="B29" s="23" t="s">
        <v>69</v>
      </c>
      <c r="C29" s="13" t="s">
        <v>59</v>
      </c>
      <c r="D29" s="651"/>
      <c r="E29" s="652"/>
      <c r="F29" s="1205"/>
      <c r="G29" s="666"/>
    </row>
    <row r="30" spans="1:7" s="10" customFormat="1" ht="24" customHeight="1">
      <c r="A30" s="16" t="s">
        <v>70</v>
      </c>
      <c r="B30" s="24" t="s">
        <v>71</v>
      </c>
      <c r="C30" s="17" t="s">
        <v>59</v>
      </c>
      <c r="D30" s="658"/>
      <c r="E30" s="659"/>
      <c r="F30" s="1206"/>
      <c r="G30" s="667"/>
    </row>
    <row r="31" spans="1:7" s="10" customFormat="1" ht="22.5" customHeight="1">
      <c r="A31" s="25" t="s">
        <v>72</v>
      </c>
      <c r="B31" s="26" t="s">
        <v>73</v>
      </c>
      <c r="C31" s="27" t="s">
        <v>74</v>
      </c>
      <c r="D31" s="661">
        <f>SUM(D23+D24)</f>
        <v>0</v>
      </c>
      <c r="E31" s="681">
        <v>31390704</v>
      </c>
      <c r="F31" s="1209">
        <v>31390704</v>
      </c>
      <c r="G31" s="1325">
        <v>1</v>
      </c>
    </row>
    <row r="32" spans="1:7" s="10" customFormat="1" ht="14.25" customHeight="1">
      <c r="A32" s="761" t="s">
        <v>75</v>
      </c>
      <c r="B32" s="1100" t="s">
        <v>76</v>
      </c>
      <c r="C32" s="891" t="s">
        <v>77</v>
      </c>
      <c r="D32" s="1101"/>
      <c r="E32" s="1102">
        <f>'9.sz.mell.'!G32</f>
        <v>60000</v>
      </c>
      <c r="F32" s="1210">
        <v>56580</v>
      </c>
      <c r="G32" s="1326">
        <f>F32/E32</f>
        <v>0.94299999999999995</v>
      </c>
    </row>
    <row r="33" spans="1:7" s="10" customFormat="1" ht="14.25" customHeight="1">
      <c r="A33" s="11" t="s">
        <v>78</v>
      </c>
      <c r="B33" s="12" t="s">
        <v>79</v>
      </c>
      <c r="C33" s="13" t="s">
        <v>80</v>
      </c>
      <c r="D33" s="651">
        <f>D34+D36</f>
        <v>6800000</v>
      </c>
      <c r="E33" s="652">
        <v>5600000</v>
      </c>
      <c r="F33" s="1205">
        <v>5954363</v>
      </c>
      <c r="G33" s="1322">
        <f t="shared" ref="G33:G34" si="1">F33/E33</f>
        <v>1.0632791071428571</v>
      </c>
    </row>
    <row r="34" spans="1:7" s="10" customFormat="1" ht="14.25" customHeight="1">
      <c r="A34" s="11" t="s">
        <v>81</v>
      </c>
      <c r="B34" s="28" t="s">
        <v>82</v>
      </c>
      <c r="C34" s="29" t="s">
        <v>80</v>
      </c>
      <c r="D34" s="651">
        <v>5800000</v>
      </c>
      <c r="E34" s="652">
        <v>5600000</v>
      </c>
      <c r="F34" s="1205">
        <v>5078358</v>
      </c>
      <c r="G34" s="1322">
        <f t="shared" si="1"/>
        <v>0.90684964285714287</v>
      </c>
    </row>
    <row r="35" spans="1:7" s="10" customFormat="1" ht="14.25" customHeight="1">
      <c r="A35" s="11" t="s">
        <v>83</v>
      </c>
      <c r="B35" s="30" t="s">
        <v>84</v>
      </c>
      <c r="C35" s="29" t="s">
        <v>80</v>
      </c>
      <c r="D35" s="651"/>
      <c r="E35" s="652">
        <f>'9.sz.mell.'!G35</f>
        <v>0</v>
      </c>
      <c r="F35" s="1205"/>
      <c r="G35" s="666"/>
    </row>
    <row r="36" spans="1:7" s="10" customFormat="1" ht="14.25" customHeight="1">
      <c r="A36" s="11" t="s">
        <v>85</v>
      </c>
      <c r="B36" s="30" t="s">
        <v>86</v>
      </c>
      <c r="C36" s="29" t="s">
        <v>80</v>
      </c>
      <c r="D36" s="651">
        <v>1000000</v>
      </c>
      <c r="E36" s="652">
        <f>'9.sz.mell.'!G36</f>
        <v>800000</v>
      </c>
      <c r="F36" s="1205">
        <v>876005</v>
      </c>
      <c r="G36" s="666"/>
    </row>
    <row r="37" spans="1:7" s="10" customFormat="1" ht="14.25" customHeight="1">
      <c r="A37" s="11" t="s">
        <v>87</v>
      </c>
      <c r="B37" s="31" t="s">
        <v>88</v>
      </c>
      <c r="C37" s="13" t="s">
        <v>89</v>
      </c>
      <c r="D37" s="651">
        <f>D38+D39</f>
        <v>27500000</v>
      </c>
      <c r="E37" s="652">
        <v>22600000</v>
      </c>
      <c r="F37" s="1205">
        <v>22546468</v>
      </c>
      <c r="G37" s="1322">
        <f>F37/E37</f>
        <v>0.99763132743362837</v>
      </c>
    </row>
    <row r="38" spans="1:7" s="10" customFormat="1" ht="14.25" customHeight="1">
      <c r="A38" s="11" t="s">
        <v>90</v>
      </c>
      <c r="B38" s="32" t="s">
        <v>91</v>
      </c>
      <c r="C38" s="29" t="s">
        <v>89</v>
      </c>
      <c r="D38" s="651">
        <v>27500000</v>
      </c>
      <c r="E38" s="652">
        <v>22600000</v>
      </c>
      <c r="F38" s="1205">
        <v>22546468</v>
      </c>
      <c r="G38" s="1322">
        <f t="shared" ref="G38:G44" si="2">F38/E38</f>
        <v>0.99763132743362837</v>
      </c>
    </row>
    <row r="39" spans="1:7" s="10" customFormat="1" ht="14.25" customHeight="1">
      <c r="A39" s="11" t="s">
        <v>92</v>
      </c>
      <c r="B39" s="32" t="s">
        <v>93</v>
      </c>
      <c r="C39" s="29" t="s">
        <v>89</v>
      </c>
      <c r="D39" s="651"/>
      <c r="E39" s="652">
        <f>'9.sz.mell.'!G39</f>
        <v>0</v>
      </c>
      <c r="F39" s="1205"/>
      <c r="G39" s="1322"/>
    </row>
    <row r="40" spans="1:7" s="10" customFormat="1" ht="17.25" customHeight="1">
      <c r="A40" s="11" t="s">
        <v>94</v>
      </c>
      <c r="B40" s="33" t="s">
        <v>95</v>
      </c>
      <c r="C40" s="13" t="s">
        <v>96</v>
      </c>
      <c r="D40" s="651">
        <v>1200000</v>
      </c>
      <c r="E40" s="652">
        <v>1900000</v>
      </c>
      <c r="F40" s="1205">
        <v>1489757</v>
      </c>
      <c r="G40" s="1322">
        <f t="shared" si="2"/>
        <v>0.78408263157894742</v>
      </c>
    </row>
    <row r="41" spans="1:7" s="10" customFormat="1" ht="17.25" customHeight="1">
      <c r="A41" s="11" t="s">
        <v>97</v>
      </c>
      <c r="B41" s="31" t="s">
        <v>98</v>
      </c>
      <c r="C41" s="13" t="s">
        <v>99</v>
      </c>
      <c r="D41" s="651"/>
      <c r="E41" s="652">
        <f>'9.sz.mell.'!G41</f>
        <v>0</v>
      </c>
      <c r="F41" s="1205"/>
      <c r="G41" s="1322"/>
    </row>
    <row r="42" spans="1:7" s="10" customFormat="1" ht="14.25" customHeight="1">
      <c r="A42" s="11" t="s">
        <v>100</v>
      </c>
      <c r="B42" s="32" t="s">
        <v>101</v>
      </c>
      <c r="C42" s="29" t="s">
        <v>99</v>
      </c>
      <c r="D42" s="651"/>
      <c r="E42" s="652">
        <f>'9.sz.mell.'!G42</f>
        <v>0</v>
      </c>
      <c r="F42" s="1205"/>
      <c r="G42" s="1322"/>
    </row>
    <row r="43" spans="1:7" s="10" customFormat="1" ht="14.25" customHeight="1">
      <c r="A43" s="11" t="s">
        <v>102</v>
      </c>
      <c r="B43" s="32" t="s">
        <v>103</v>
      </c>
      <c r="C43" s="29" t="s">
        <v>99</v>
      </c>
      <c r="D43" s="651"/>
      <c r="E43" s="652">
        <f>'9.sz.mell.'!G43</f>
        <v>0</v>
      </c>
      <c r="F43" s="1205"/>
      <c r="G43" s="1322"/>
    </row>
    <row r="44" spans="1:7" s="10" customFormat="1" ht="14.25" customHeight="1">
      <c r="A44" s="1103" t="s">
        <v>104</v>
      </c>
      <c r="B44" s="1104" t="s">
        <v>105</v>
      </c>
      <c r="C44" s="1105" t="s">
        <v>106</v>
      </c>
      <c r="D44" s="1106"/>
      <c r="E44" s="1107">
        <v>360136</v>
      </c>
      <c r="F44" s="1211">
        <v>342493</v>
      </c>
      <c r="G44" s="1322">
        <f t="shared" si="2"/>
        <v>0.95101017393429144</v>
      </c>
    </row>
    <row r="45" spans="1:7" s="10" customFormat="1" ht="17.25" customHeight="1">
      <c r="A45" s="25" t="s">
        <v>107</v>
      </c>
      <c r="B45" s="26" t="s">
        <v>108</v>
      </c>
      <c r="C45" s="27" t="s">
        <v>109</v>
      </c>
      <c r="D45" s="661">
        <f>D32+D33+D37+D40+D41+D44</f>
        <v>35500000</v>
      </c>
      <c r="E45" s="661">
        <f t="shared" ref="E45" si="3">E32+E33+E37+E40+E41+E44</f>
        <v>30520136</v>
      </c>
      <c r="F45" s="1212">
        <v>30389661</v>
      </c>
      <c r="G45" s="1327">
        <f>F45/E45</f>
        <v>0.99572495351921109</v>
      </c>
    </row>
    <row r="46" spans="1:7" s="10" customFormat="1" ht="14.25" customHeight="1">
      <c r="A46" s="7" t="s">
        <v>110</v>
      </c>
      <c r="B46" s="21" t="s">
        <v>111</v>
      </c>
      <c r="C46" s="39" t="s">
        <v>112</v>
      </c>
      <c r="D46" s="654">
        <v>9494898</v>
      </c>
      <c r="E46" s="655">
        <v>21038898</v>
      </c>
      <c r="F46" s="1204">
        <v>21031780</v>
      </c>
      <c r="G46" s="1320">
        <f>F46/E46</f>
        <v>0.99966167429491792</v>
      </c>
    </row>
    <row r="47" spans="1:7" s="10" customFormat="1" ht="14.25" customHeight="1">
      <c r="A47" s="11" t="s">
        <v>113</v>
      </c>
      <c r="B47" s="22" t="s">
        <v>114</v>
      </c>
      <c r="C47" s="35" t="s">
        <v>115</v>
      </c>
      <c r="D47" s="651">
        <v>0</v>
      </c>
      <c r="E47" s="652">
        <v>184000</v>
      </c>
      <c r="F47" s="1205">
        <v>122980</v>
      </c>
      <c r="G47" s="1320">
        <f t="shared" ref="G47:G56" si="4">F47/E47</f>
        <v>0.66836956521739133</v>
      </c>
    </row>
    <row r="48" spans="1:7" s="10" customFormat="1" ht="14.25" customHeight="1">
      <c r="A48" s="11" t="s">
        <v>116</v>
      </c>
      <c r="B48" s="22" t="s">
        <v>117</v>
      </c>
      <c r="C48" s="35" t="s">
        <v>118</v>
      </c>
      <c r="D48" s="651">
        <v>2400000</v>
      </c>
      <c r="E48" s="652">
        <v>2520000</v>
      </c>
      <c r="F48" s="1205">
        <v>2519487</v>
      </c>
      <c r="G48" s="1320">
        <f t="shared" si="4"/>
        <v>0.99979642857142859</v>
      </c>
    </row>
    <row r="49" spans="1:7" s="10" customFormat="1" ht="14.25" customHeight="1">
      <c r="A49" s="11" t="s">
        <v>119</v>
      </c>
      <c r="B49" s="22" t="s">
        <v>120</v>
      </c>
      <c r="C49" s="35" t="s">
        <v>121</v>
      </c>
      <c r="D49" s="651"/>
      <c r="E49" s="652">
        <f>'9.sz.mell.'!G49+'10.sz.mell'!G19</f>
        <v>0</v>
      </c>
      <c r="F49" s="1205"/>
      <c r="G49" s="1320"/>
    </row>
    <row r="50" spans="1:7" s="10" customFormat="1" ht="14.25" customHeight="1">
      <c r="A50" s="11" t="s">
        <v>122</v>
      </c>
      <c r="B50" s="22" t="s">
        <v>123</v>
      </c>
      <c r="C50" s="35" t="s">
        <v>124</v>
      </c>
      <c r="D50" s="651"/>
      <c r="E50" s="652">
        <f>'9.sz.mell.'!G50+'10.sz.mell'!G20</f>
        <v>0</v>
      </c>
      <c r="F50" s="1205"/>
      <c r="G50" s="1320"/>
    </row>
    <row r="51" spans="1:7" s="10" customFormat="1" ht="14.25" customHeight="1">
      <c r="A51" s="11" t="s">
        <v>125</v>
      </c>
      <c r="B51" s="22" t="s">
        <v>126</v>
      </c>
      <c r="C51" s="35" t="s">
        <v>127</v>
      </c>
      <c r="D51" s="651">
        <v>600000</v>
      </c>
      <c r="E51" s="652">
        <v>766000</v>
      </c>
      <c r="F51" s="1205">
        <v>731771</v>
      </c>
      <c r="G51" s="1320">
        <f t="shared" si="4"/>
        <v>0.95531462140992163</v>
      </c>
    </row>
    <row r="52" spans="1:7" s="10" customFormat="1" ht="14.25" customHeight="1">
      <c r="A52" s="11" t="s">
        <v>128</v>
      </c>
      <c r="B52" s="22" t="s">
        <v>129</v>
      </c>
      <c r="C52" s="35" t="s">
        <v>130</v>
      </c>
      <c r="D52" s="651">
        <v>2241000</v>
      </c>
      <c r="E52" s="652">
        <f>'9.sz.mell.'!G52+'10.sz.mell'!G22</f>
        <v>0</v>
      </c>
      <c r="F52" s="1205">
        <v>0</v>
      </c>
      <c r="G52" s="1320"/>
    </row>
    <row r="53" spans="1:7" s="10" customFormat="1" ht="14.25" customHeight="1">
      <c r="A53" s="11" t="s">
        <v>131</v>
      </c>
      <c r="B53" s="22" t="s">
        <v>132</v>
      </c>
      <c r="C53" s="35" t="s">
        <v>133</v>
      </c>
      <c r="D53" s="651"/>
      <c r="E53" s="652">
        <f>'9.sz.mell.'!G53+'10.sz.mell'!G23</f>
        <v>3020</v>
      </c>
      <c r="F53" s="1205">
        <v>1708</v>
      </c>
      <c r="G53" s="1320">
        <f t="shared" si="4"/>
        <v>0.56556291390728475</v>
      </c>
    </row>
    <row r="54" spans="1:7" s="10" customFormat="1" ht="14.25" customHeight="1">
      <c r="A54" s="11" t="s">
        <v>134</v>
      </c>
      <c r="B54" s="22" t="s">
        <v>135</v>
      </c>
      <c r="C54" s="35" t="s">
        <v>136</v>
      </c>
      <c r="D54" s="651"/>
      <c r="E54" s="652">
        <f>'9.sz.mell.'!G54+'10.sz.mell'!G24</f>
        <v>0</v>
      </c>
      <c r="F54" s="1205"/>
      <c r="G54" s="1320"/>
    </row>
    <row r="55" spans="1:7" s="10" customFormat="1" ht="14.25" customHeight="1">
      <c r="A55" s="11" t="s">
        <v>137</v>
      </c>
      <c r="B55" s="22" t="s">
        <v>138</v>
      </c>
      <c r="C55" s="35" t="s">
        <v>139</v>
      </c>
      <c r="D55" s="651"/>
      <c r="E55" s="652">
        <f>'9.sz.mell.'!G55+'10.sz.mell'!G25</f>
        <v>0</v>
      </c>
      <c r="F55" s="1205"/>
      <c r="G55" s="1320"/>
    </row>
    <row r="56" spans="1:7" s="10" customFormat="1" ht="14.25" customHeight="1">
      <c r="A56" s="16" t="s">
        <v>140</v>
      </c>
      <c r="B56" s="36" t="s">
        <v>141</v>
      </c>
      <c r="C56" s="34" t="s">
        <v>142</v>
      </c>
      <c r="D56" s="658"/>
      <c r="E56" s="659">
        <v>3139100</v>
      </c>
      <c r="F56" s="1206">
        <v>3137122</v>
      </c>
      <c r="G56" s="1320">
        <f t="shared" si="4"/>
        <v>0.99936988308750918</v>
      </c>
    </row>
    <row r="57" spans="1:7" s="10" customFormat="1" ht="15.75" customHeight="1">
      <c r="A57" s="18" t="s">
        <v>143</v>
      </c>
      <c r="B57" s="37" t="s">
        <v>144</v>
      </c>
      <c r="C57" s="20" t="s">
        <v>145</v>
      </c>
      <c r="D57" s="663">
        <v>14735898</v>
      </c>
      <c r="E57" s="663">
        <f t="shared" ref="E57" si="5">SUM(E46:E56)</f>
        <v>27651018</v>
      </c>
      <c r="F57" s="1207">
        <f>SUM(F46:F56)</f>
        <v>27544848</v>
      </c>
      <c r="G57" s="1321">
        <f>F57/E57</f>
        <v>0.99616035836365957</v>
      </c>
    </row>
    <row r="58" spans="1:7" s="10" customFormat="1" ht="14.25" customHeight="1">
      <c r="A58" s="38" t="s">
        <v>146</v>
      </c>
      <c r="B58" s="21" t="s">
        <v>147</v>
      </c>
      <c r="C58" s="39" t="s">
        <v>148</v>
      </c>
      <c r="D58" s="662"/>
      <c r="E58" s="655">
        <f>'9.sz.mell.'!G58</f>
        <v>0</v>
      </c>
      <c r="F58" s="1204"/>
      <c r="G58" s="665">
        <f>'9.sz.mell.'!I58</f>
        <v>0</v>
      </c>
    </row>
    <row r="59" spans="1:7" s="10" customFormat="1" ht="14.25" customHeight="1">
      <c r="A59" s="40" t="s">
        <v>149</v>
      </c>
      <c r="B59" s="22" t="s">
        <v>150</v>
      </c>
      <c r="C59" s="35" t="s">
        <v>151</v>
      </c>
      <c r="D59" s="653"/>
      <c r="E59" s="652">
        <f>'9.sz.mell.'!G59</f>
        <v>60000</v>
      </c>
      <c r="F59" s="1205">
        <v>57250</v>
      </c>
      <c r="G59" s="1322">
        <f>F59/E59</f>
        <v>0.95416666666666672</v>
      </c>
    </row>
    <row r="60" spans="1:7" s="10" customFormat="1" ht="14.25" customHeight="1">
      <c r="A60" s="40" t="s">
        <v>152</v>
      </c>
      <c r="B60" s="22" t="s">
        <v>153</v>
      </c>
      <c r="C60" s="35" t="s">
        <v>154</v>
      </c>
      <c r="D60" s="653"/>
      <c r="E60" s="652">
        <f>'9.sz.mell.'!G60</f>
        <v>0</v>
      </c>
      <c r="F60" s="1205"/>
      <c r="G60" s="666">
        <f>'9.sz.mell.'!I60</f>
        <v>0</v>
      </c>
    </row>
    <row r="61" spans="1:7" s="10" customFormat="1" ht="14.25" customHeight="1">
      <c r="A61" s="40" t="s">
        <v>155</v>
      </c>
      <c r="B61" s="22" t="s">
        <v>156</v>
      </c>
      <c r="C61" s="35" t="s">
        <v>157</v>
      </c>
      <c r="D61" s="653"/>
      <c r="E61" s="652">
        <f>'9.sz.mell.'!G61</f>
        <v>0</v>
      </c>
      <c r="F61" s="1205"/>
      <c r="G61" s="666">
        <f>'9.sz.mell.'!I61</f>
        <v>0</v>
      </c>
    </row>
    <row r="62" spans="1:7" s="10" customFormat="1" ht="14.25" customHeight="1">
      <c r="A62" s="41" t="s">
        <v>158</v>
      </c>
      <c r="B62" s="36" t="s">
        <v>159</v>
      </c>
      <c r="C62" s="34" t="s">
        <v>160</v>
      </c>
      <c r="D62" s="664"/>
      <c r="E62" s="659">
        <f>'9.sz.mell.'!G62</f>
        <v>0</v>
      </c>
      <c r="F62" s="1206"/>
      <c r="G62" s="667">
        <f>'9.sz.mell.'!I62</f>
        <v>0</v>
      </c>
    </row>
    <row r="63" spans="1:7" s="10" customFormat="1" ht="14.25" customHeight="1">
      <c r="A63" s="25" t="s">
        <v>161</v>
      </c>
      <c r="B63" s="37" t="s">
        <v>162</v>
      </c>
      <c r="C63" s="42" t="s">
        <v>163</v>
      </c>
      <c r="D63" s="660">
        <v>0</v>
      </c>
      <c r="E63" s="660">
        <f>E58+E59+E60+E61+E62</f>
        <v>60000</v>
      </c>
      <c r="F63" s="1208"/>
      <c r="G63" s="1323">
        <f>G58+G59+G60+G61+G62</f>
        <v>0.95416666666666672</v>
      </c>
    </row>
    <row r="64" spans="1:7" s="10" customFormat="1" ht="16.5" customHeight="1">
      <c r="A64" s="7" t="s">
        <v>164</v>
      </c>
      <c r="B64" s="8" t="s">
        <v>165</v>
      </c>
      <c r="C64" s="9" t="s">
        <v>166</v>
      </c>
      <c r="D64" s="654"/>
      <c r="E64" s="655">
        <v>350000</v>
      </c>
      <c r="F64" s="1204">
        <v>323740</v>
      </c>
      <c r="G64" s="1320">
        <f>F64/E64</f>
        <v>0.92497142857142856</v>
      </c>
    </row>
    <row r="65" spans="1:7" s="10" customFormat="1" ht="17.25" customHeight="1">
      <c r="A65" s="16" t="s">
        <v>167</v>
      </c>
      <c r="B65" s="36" t="s">
        <v>168</v>
      </c>
      <c r="C65" s="17" t="s">
        <v>169</v>
      </c>
      <c r="D65" s="658">
        <v>1607479</v>
      </c>
      <c r="E65" s="659">
        <v>544907</v>
      </c>
      <c r="F65" s="1206">
        <v>504870</v>
      </c>
      <c r="G65" s="1320">
        <f>F65/E65</f>
        <v>0.92652507675621709</v>
      </c>
    </row>
    <row r="66" spans="1:7" s="10" customFormat="1" ht="17.25" customHeight="1">
      <c r="A66" s="25" t="s">
        <v>170</v>
      </c>
      <c r="B66" s="19" t="s">
        <v>171</v>
      </c>
      <c r="C66" s="20" t="s">
        <v>172</v>
      </c>
      <c r="D66" s="660">
        <f>SUM(D64:D65)</f>
        <v>1607479</v>
      </c>
      <c r="E66" s="660">
        <f t="shared" ref="E66" si="6">SUM(E64:E65)</f>
        <v>894907</v>
      </c>
      <c r="F66" s="1208">
        <f>SUM(F64:F65)</f>
        <v>828610</v>
      </c>
      <c r="G66" s="1328">
        <f>F66/E66</f>
        <v>0.92591744170064594</v>
      </c>
    </row>
    <row r="67" spans="1:7" s="10" customFormat="1" ht="16.5" customHeight="1">
      <c r="A67" s="7" t="s">
        <v>173</v>
      </c>
      <c r="B67" s="8" t="s">
        <v>174</v>
      </c>
      <c r="C67" s="9" t="s">
        <v>175</v>
      </c>
      <c r="D67" s="662"/>
      <c r="E67" s="655"/>
      <c r="F67" s="1204"/>
      <c r="G67" s="665"/>
    </row>
    <row r="68" spans="1:7" s="10" customFormat="1" ht="14.25" customHeight="1">
      <c r="A68" s="16" t="s">
        <v>176</v>
      </c>
      <c r="B68" s="36" t="s">
        <v>177</v>
      </c>
      <c r="C68" s="17" t="s">
        <v>178</v>
      </c>
      <c r="D68" s="664"/>
      <c r="E68" s="659"/>
      <c r="F68" s="1206"/>
      <c r="G68" s="667"/>
    </row>
    <row r="69" spans="1:7" s="10" customFormat="1" ht="15.75" customHeight="1">
      <c r="A69" s="25" t="s">
        <v>179</v>
      </c>
      <c r="B69" s="19" t="s">
        <v>180</v>
      </c>
      <c r="C69" s="20" t="s">
        <v>181</v>
      </c>
      <c r="D69" s="663">
        <f>SUM(D67:D68)</f>
        <v>0</v>
      </c>
      <c r="E69" s="663">
        <f t="shared" ref="E69:G69" si="7">SUM(E67:E68)</f>
        <v>0</v>
      </c>
      <c r="F69" s="1207"/>
      <c r="G69" s="650">
        <f t="shared" si="7"/>
        <v>0</v>
      </c>
    </row>
    <row r="70" spans="1:7" s="10" customFormat="1" ht="21" customHeight="1">
      <c r="A70" s="25" t="s">
        <v>182</v>
      </c>
      <c r="B70" s="639" t="s">
        <v>183</v>
      </c>
      <c r="C70" s="43" t="s">
        <v>184</v>
      </c>
      <c r="D70" s="661">
        <f>SUM(D22+D31+D45+D57+D63+D66+D69)</f>
        <v>78581000</v>
      </c>
      <c r="E70" s="661">
        <f t="shared" ref="E70" si="8">SUM(E22+E31+E45+E57+E63+E66+E69)</f>
        <v>135671500</v>
      </c>
      <c r="F70" s="1212">
        <v>135270652</v>
      </c>
      <c r="G70" s="1327">
        <f>F70/E70</f>
        <v>0.99704545169766678</v>
      </c>
    </row>
    <row r="71" spans="1:7" s="10" customFormat="1" ht="14.25" customHeight="1">
      <c r="A71" s="7" t="s">
        <v>185</v>
      </c>
      <c r="B71" s="8" t="s">
        <v>186</v>
      </c>
      <c r="C71" s="9" t="s">
        <v>187</v>
      </c>
      <c r="D71" s="654"/>
      <c r="E71" s="655"/>
      <c r="F71" s="1204"/>
      <c r="G71" s="665"/>
    </row>
    <row r="72" spans="1:7" s="10" customFormat="1" ht="14.25" customHeight="1">
      <c r="A72" s="11" t="s">
        <v>188</v>
      </c>
      <c r="B72" s="12" t="s">
        <v>189</v>
      </c>
      <c r="C72" s="13" t="s">
        <v>190</v>
      </c>
      <c r="D72" s="651">
        <f>D73+D74</f>
        <v>58000000</v>
      </c>
      <c r="E72" s="652">
        <v>59828693</v>
      </c>
      <c r="F72" s="1205">
        <v>59828693</v>
      </c>
      <c r="G72" s="1322">
        <v>1</v>
      </c>
    </row>
    <row r="73" spans="1:7" s="10" customFormat="1" ht="14.25" customHeight="1">
      <c r="A73" s="11" t="s">
        <v>191</v>
      </c>
      <c r="B73" s="44" t="s">
        <v>192</v>
      </c>
      <c r="C73" s="29" t="s">
        <v>193</v>
      </c>
      <c r="D73" s="651">
        <v>58000000</v>
      </c>
      <c r="E73" s="652">
        <v>59828693</v>
      </c>
      <c r="F73" s="1205">
        <v>59828693</v>
      </c>
      <c r="G73" s="1322">
        <v>1</v>
      </c>
    </row>
    <row r="74" spans="1:7" s="10" customFormat="1" ht="14.25" customHeight="1">
      <c r="A74" s="11" t="s">
        <v>194</v>
      </c>
      <c r="B74" s="44" t="s">
        <v>195</v>
      </c>
      <c r="C74" s="29" t="s">
        <v>196</v>
      </c>
      <c r="D74" s="651"/>
      <c r="E74" s="652"/>
      <c r="F74" s="1205"/>
      <c r="G74" s="666"/>
    </row>
    <row r="75" spans="1:7" s="10" customFormat="1" ht="14.25" customHeight="1">
      <c r="A75" s="16" t="s">
        <v>197</v>
      </c>
      <c r="B75" s="36" t="s">
        <v>635</v>
      </c>
      <c r="C75" s="17" t="s">
        <v>636</v>
      </c>
      <c r="D75" s="658"/>
      <c r="E75" s="659"/>
      <c r="F75" s="1206"/>
      <c r="G75" s="667"/>
    </row>
    <row r="76" spans="1:7" s="10" customFormat="1" ht="14.25" customHeight="1">
      <c r="A76" s="25" t="s">
        <v>200</v>
      </c>
      <c r="B76" s="45" t="s">
        <v>640</v>
      </c>
      <c r="C76" s="46" t="s">
        <v>199</v>
      </c>
      <c r="D76" s="661">
        <f>D71+D72+D75</f>
        <v>58000000</v>
      </c>
      <c r="E76" s="661">
        <f t="shared" ref="E76" si="9">E71+E72+E75</f>
        <v>59828693</v>
      </c>
      <c r="F76" s="1212">
        <f>SUM(F73)</f>
        <v>59828693</v>
      </c>
      <c r="G76" s="1327">
        <f>F76/E76</f>
        <v>1</v>
      </c>
    </row>
    <row r="77" spans="1:7" s="10" customFormat="1" ht="18.75" customHeight="1">
      <c r="A77" s="25" t="s">
        <v>637</v>
      </c>
      <c r="B77" s="638" t="s">
        <v>638</v>
      </c>
      <c r="C77" s="46" t="s">
        <v>639</v>
      </c>
      <c r="D77" s="661">
        <f>D70+D76</f>
        <v>136581000</v>
      </c>
      <c r="E77" s="661">
        <v>195500273</v>
      </c>
      <c r="F77" s="649">
        <f>SUM(F70,F76)</f>
        <v>195099345</v>
      </c>
      <c r="G77" s="1327">
        <f>F77/E77</f>
        <v>0.99794922025505306</v>
      </c>
    </row>
    <row r="78" spans="1:7" ht="17.25" customHeight="1">
      <c r="A78" s="1524"/>
      <c r="B78" s="1524"/>
      <c r="C78" s="1524"/>
      <c r="D78" s="1524"/>
    </row>
    <row r="79" spans="1:7" s="47" customFormat="1" ht="16.5" customHeight="1">
      <c r="A79" s="1527" t="s">
        <v>202</v>
      </c>
      <c r="B79" s="1527"/>
      <c r="C79" s="1527"/>
      <c r="D79" s="1527"/>
      <c r="E79" s="1527"/>
      <c r="F79" s="1527"/>
      <c r="G79" s="1527"/>
    </row>
    <row r="80" spans="1:7" ht="38.1" customHeight="1">
      <c r="A80" s="3" t="s">
        <v>2</v>
      </c>
      <c r="B80" s="4" t="s">
        <v>203</v>
      </c>
      <c r="C80" s="4" t="s">
        <v>4</v>
      </c>
      <c r="D80" s="5" t="str">
        <f>+D4</f>
        <v>2017. évi eredeti előirányzat</v>
      </c>
      <c r="E80" s="642" t="s">
        <v>757</v>
      </c>
      <c r="F80" s="1213" t="s">
        <v>767</v>
      </c>
      <c r="G80" s="233" t="s">
        <v>767</v>
      </c>
    </row>
    <row r="81" spans="1:7" s="6" customFormat="1" ht="12" customHeight="1">
      <c r="A81" s="3" t="s">
        <v>6</v>
      </c>
      <c r="B81" s="4" t="s">
        <v>7</v>
      </c>
      <c r="C81" s="4" t="s">
        <v>8</v>
      </c>
      <c r="D81" s="5" t="s">
        <v>9</v>
      </c>
      <c r="E81" s="643" t="s">
        <v>267</v>
      </c>
      <c r="F81" s="1214" t="s">
        <v>461</v>
      </c>
      <c r="G81" s="641" t="s">
        <v>749</v>
      </c>
    </row>
    <row r="82" spans="1:7" ht="15.75" customHeight="1">
      <c r="A82" s="38" t="s">
        <v>10</v>
      </c>
      <c r="B82" s="48" t="s">
        <v>204</v>
      </c>
      <c r="C82" s="49" t="s">
        <v>205</v>
      </c>
      <c r="D82" s="366">
        <v>13604701</v>
      </c>
      <c r="E82" s="776">
        <v>22213353</v>
      </c>
      <c r="F82" s="1217">
        <v>19566987</v>
      </c>
      <c r="G82" s="1330">
        <f>F82/E82</f>
        <v>0.88086598182633657</v>
      </c>
    </row>
    <row r="83" spans="1:7" ht="15.75" customHeight="1">
      <c r="A83" s="40" t="s">
        <v>13</v>
      </c>
      <c r="B83" s="50" t="s">
        <v>206</v>
      </c>
      <c r="C83" s="51" t="s">
        <v>207</v>
      </c>
      <c r="D83" s="371">
        <v>2833670</v>
      </c>
      <c r="E83" s="669">
        <v>3880658</v>
      </c>
      <c r="F83" s="1215">
        <v>3494579</v>
      </c>
      <c r="G83" s="1330">
        <f t="shared" ref="G83:G92" si="10">F83/E83</f>
        <v>0.90051197503103853</v>
      </c>
    </row>
    <row r="84" spans="1:7" ht="15.75" customHeight="1">
      <c r="A84" s="40" t="s">
        <v>16</v>
      </c>
      <c r="B84" s="50" t="s">
        <v>208</v>
      </c>
      <c r="C84" s="51" t="s">
        <v>209</v>
      </c>
      <c r="D84" s="371">
        <v>31625874</v>
      </c>
      <c r="E84" s="669">
        <v>37817328</v>
      </c>
      <c r="F84" s="1215">
        <v>33050992</v>
      </c>
      <c r="G84" s="1330">
        <f t="shared" si="10"/>
        <v>0.87396423142322477</v>
      </c>
    </row>
    <row r="85" spans="1:7" ht="15.75" customHeight="1">
      <c r="A85" s="40" t="s">
        <v>19</v>
      </c>
      <c r="B85" s="50" t="s">
        <v>210</v>
      </c>
      <c r="C85" s="51" t="s">
        <v>211</v>
      </c>
      <c r="D85" s="371">
        <v>1693420</v>
      </c>
      <c r="E85" s="669">
        <v>2499640</v>
      </c>
      <c r="F85" s="1215">
        <v>1348550</v>
      </c>
      <c r="G85" s="1330">
        <f t="shared" si="10"/>
        <v>0.53949768766702411</v>
      </c>
    </row>
    <row r="86" spans="1:7" ht="15.75" customHeight="1">
      <c r="A86" s="40" t="s">
        <v>22</v>
      </c>
      <c r="B86" s="50" t="s">
        <v>212</v>
      </c>
      <c r="C86" s="51" t="s">
        <v>213</v>
      </c>
      <c r="D86" s="371">
        <f>D90+D92+D93+D87</f>
        <v>21460000</v>
      </c>
      <c r="E86" s="669">
        <v>27775360</v>
      </c>
      <c r="F86" s="1215">
        <v>2162094</v>
      </c>
      <c r="G86" s="1330">
        <f t="shared" si="10"/>
        <v>7.7842159381552575E-2</v>
      </c>
    </row>
    <row r="87" spans="1:7" ht="15.75" customHeight="1">
      <c r="A87" s="40" t="s">
        <v>25</v>
      </c>
      <c r="B87" s="50" t="s">
        <v>214</v>
      </c>
      <c r="C87" s="51" t="s">
        <v>215</v>
      </c>
      <c r="D87" s="371">
        <v>194000</v>
      </c>
      <c r="E87" s="669">
        <v>4018000</v>
      </c>
      <c r="F87" s="1215">
        <v>1891094</v>
      </c>
      <c r="G87" s="1330">
        <f t="shared" si="10"/>
        <v>0.47065555002488801</v>
      </c>
    </row>
    <row r="88" spans="1:7" ht="15.75" customHeight="1">
      <c r="A88" s="40" t="s">
        <v>28</v>
      </c>
      <c r="B88" s="52" t="s">
        <v>216</v>
      </c>
      <c r="C88" s="68" t="s">
        <v>217</v>
      </c>
      <c r="D88" s="371"/>
      <c r="E88" s="669"/>
      <c r="F88" s="1215"/>
      <c r="G88" s="1330"/>
    </row>
    <row r="89" spans="1:7" ht="15.75" customHeight="1">
      <c r="A89" s="40" t="s">
        <v>31</v>
      </c>
      <c r="B89" s="52" t="s">
        <v>218</v>
      </c>
      <c r="C89" s="68" t="s">
        <v>219</v>
      </c>
      <c r="D89" s="371"/>
      <c r="E89" s="669"/>
      <c r="F89" s="1215"/>
      <c r="G89" s="1330"/>
    </row>
    <row r="90" spans="1:7" ht="15.75" customHeight="1">
      <c r="A90" s="40" t="s">
        <v>34</v>
      </c>
      <c r="B90" s="53" t="s">
        <v>220</v>
      </c>
      <c r="C90" s="68" t="s">
        <v>221</v>
      </c>
      <c r="D90" s="371">
        <v>3000000</v>
      </c>
      <c r="E90" s="669">
        <v>60000</v>
      </c>
      <c r="F90" s="1215">
        <v>60000</v>
      </c>
      <c r="G90" s="1330">
        <f t="shared" si="10"/>
        <v>1</v>
      </c>
    </row>
    <row r="91" spans="1:7" ht="15.75" customHeight="1">
      <c r="A91" s="40" t="s">
        <v>37</v>
      </c>
      <c r="B91" s="52" t="s">
        <v>222</v>
      </c>
      <c r="C91" s="68" t="s">
        <v>223</v>
      </c>
      <c r="D91" s="371"/>
      <c r="E91" s="669">
        <v>175000</v>
      </c>
      <c r="F91" s="1215">
        <v>175000</v>
      </c>
      <c r="G91" s="1330">
        <f t="shared" si="10"/>
        <v>1</v>
      </c>
    </row>
    <row r="92" spans="1:7" ht="15.75" customHeight="1">
      <c r="A92" s="40" t="s">
        <v>39</v>
      </c>
      <c r="B92" s="52" t="s">
        <v>224</v>
      </c>
      <c r="C92" s="68" t="s">
        <v>225</v>
      </c>
      <c r="D92" s="371">
        <v>460000</v>
      </c>
      <c r="E92" s="669">
        <v>436000</v>
      </c>
      <c r="F92" s="1215">
        <v>36000</v>
      </c>
      <c r="G92" s="1330">
        <f t="shared" si="10"/>
        <v>8.2568807339449546E-2</v>
      </c>
    </row>
    <row r="93" spans="1:7" ht="15.75" customHeight="1">
      <c r="A93" s="40" t="s">
        <v>41</v>
      </c>
      <c r="B93" s="52" t="s">
        <v>226</v>
      </c>
      <c r="C93" s="68" t="s">
        <v>227</v>
      </c>
      <c r="D93" s="371">
        <f>D94+D95</f>
        <v>17806000</v>
      </c>
      <c r="E93" s="669">
        <v>18253878</v>
      </c>
      <c r="F93" s="1215"/>
      <c r="G93" s="1330"/>
    </row>
    <row r="94" spans="1:7" ht="15.75" customHeight="1">
      <c r="A94" s="40" t="s">
        <v>43</v>
      </c>
      <c r="B94" s="52" t="s">
        <v>228</v>
      </c>
      <c r="C94" s="54" t="s">
        <v>227</v>
      </c>
      <c r="D94" s="371">
        <v>17806000</v>
      </c>
      <c r="E94" s="669">
        <v>23086360</v>
      </c>
      <c r="F94" s="1215">
        <v>0</v>
      </c>
      <c r="G94" s="1330"/>
    </row>
    <row r="95" spans="1:7" ht="15.75" customHeight="1">
      <c r="A95" s="41" t="s">
        <v>45</v>
      </c>
      <c r="B95" s="55" t="s">
        <v>229</v>
      </c>
      <c r="C95" s="56" t="s">
        <v>227</v>
      </c>
      <c r="D95" s="670"/>
      <c r="E95" s="671"/>
      <c r="F95" s="1218"/>
      <c r="G95" s="675">
        <f t="shared" ref="G95" si="11">SUM(D95:F95)</f>
        <v>0</v>
      </c>
    </row>
    <row r="96" spans="1:7" ht="15.75" customHeight="1">
      <c r="A96" s="57" t="s">
        <v>47</v>
      </c>
      <c r="B96" s="58" t="s">
        <v>455</v>
      </c>
      <c r="C96" s="27" t="s">
        <v>230</v>
      </c>
      <c r="D96" s="680">
        <f>D82+D83+D84+D85+D86</f>
        <v>71217665</v>
      </c>
      <c r="E96" s="680">
        <f>SUM(E82:E86)</f>
        <v>94186339</v>
      </c>
      <c r="F96" s="1216">
        <f>SUM(F82:F86)</f>
        <v>59623202</v>
      </c>
      <c r="G96" s="1321">
        <f>F96/E96</f>
        <v>0.63303449983335691</v>
      </c>
    </row>
    <row r="97" spans="1:7" ht="16.5" customHeight="1">
      <c r="A97" s="38" t="s">
        <v>49</v>
      </c>
      <c r="B97" s="48" t="s">
        <v>231</v>
      </c>
      <c r="C97" s="49" t="s">
        <v>232</v>
      </c>
      <c r="D97" s="366"/>
      <c r="E97" s="776">
        <v>3236000</v>
      </c>
      <c r="F97" s="1217">
        <v>3105929</v>
      </c>
      <c r="G97" s="1329">
        <f>F97/E97</f>
        <v>0.95980500618046971</v>
      </c>
    </row>
    <row r="98" spans="1:7" ht="16.5" customHeight="1">
      <c r="A98" s="40" t="s">
        <v>51</v>
      </c>
      <c r="B98" s="50" t="s">
        <v>233</v>
      </c>
      <c r="C98" s="51" t="s">
        <v>234</v>
      </c>
      <c r="D98" s="371">
        <v>45215000</v>
      </c>
      <c r="E98" s="669">
        <v>77280704</v>
      </c>
      <c r="F98" s="1215">
        <v>12461504</v>
      </c>
      <c r="G98" s="1330">
        <f>F98/E98</f>
        <v>0.16124987681271641</v>
      </c>
    </row>
    <row r="99" spans="1:7" ht="16.5" customHeight="1">
      <c r="A99" s="40" t="s">
        <v>54</v>
      </c>
      <c r="B99" s="12" t="s">
        <v>235</v>
      </c>
      <c r="C99" s="13" t="s">
        <v>236</v>
      </c>
      <c r="D99" s="371"/>
      <c r="E99" s="668"/>
      <c r="F99" s="1215"/>
      <c r="G99" s="675">
        <f t="shared" ref="G99:G105" si="12">SUM(D99:F99)</f>
        <v>0</v>
      </c>
    </row>
    <row r="100" spans="1:7" ht="16.5" customHeight="1">
      <c r="A100" s="40" t="s">
        <v>57</v>
      </c>
      <c r="B100" s="50" t="s">
        <v>237</v>
      </c>
      <c r="C100" s="13" t="s">
        <v>238</v>
      </c>
      <c r="D100" s="371"/>
      <c r="E100" s="668"/>
      <c r="F100" s="1215"/>
      <c r="G100" s="675">
        <f t="shared" si="12"/>
        <v>0</v>
      </c>
    </row>
    <row r="101" spans="1:7" ht="16.5" customHeight="1">
      <c r="A101" s="40" t="s">
        <v>60</v>
      </c>
      <c r="B101" s="59" t="s">
        <v>218</v>
      </c>
      <c r="C101" s="13" t="s">
        <v>239</v>
      </c>
      <c r="D101" s="371"/>
      <c r="E101" s="668"/>
      <c r="F101" s="1215"/>
      <c r="G101" s="675">
        <f t="shared" si="12"/>
        <v>0</v>
      </c>
    </row>
    <row r="102" spans="1:7" ht="16.5" customHeight="1">
      <c r="A102" s="40" t="s">
        <v>62</v>
      </c>
      <c r="B102" s="59" t="s">
        <v>240</v>
      </c>
      <c r="C102" s="13" t="s">
        <v>241</v>
      </c>
      <c r="D102" s="371"/>
      <c r="E102" s="668"/>
      <c r="F102" s="1215"/>
      <c r="G102" s="675">
        <f t="shared" si="12"/>
        <v>0</v>
      </c>
    </row>
    <row r="103" spans="1:7" ht="16.5" customHeight="1">
      <c r="A103" s="40" t="s">
        <v>64</v>
      </c>
      <c r="B103" s="59" t="s">
        <v>242</v>
      </c>
      <c r="C103" s="13" t="s">
        <v>243</v>
      </c>
      <c r="D103" s="371"/>
      <c r="E103" s="668"/>
      <c r="F103" s="1215"/>
      <c r="G103" s="675">
        <f t="shared" si="12"/>
        <v>0</v>
      </c>
    </row>
    <row r="104" spans="1:7" ht="16.5" customHeight="1">
      <c r="A104" s="40" t="s">
        <v>66</v>
      </c>
      <c r="B104" s="59" t="s">
        <v>244</v>
      </c>
      <c r="C104" s="13" t="s">
        <v>245</v>
      </c>
      <c r="D104" s="371"/>
      <c r="E104" s="668"/>
      <c r="F104" s="1215"/>
      <c r="G104" s="675">
        <f t="shared" si="12"/>
        <v>0</v>
      </c>
    </row>
    <row r="105" spans="1:7" ht="16.5" customHeight="1">
      <c r="A105" s="41" t="s">
        <v>68</v>
      </c>
      <c r="B105" s="60" t="s">
        <v>246</v>
      </c>
      <c r="C105" s="17" t="s">
        <v>247</v>
      </c>
      <c r="D105" s="670"/>
      <c r="E105" s="672"/>
      <c r="F105" s="1219"/>
      <c r="G105" s="675">
        <f t="shared" si="12"/>
        <v>0</v>
      </c>
    </row>
    <row r="106" spans="1:7" ht="16.5" customHeight="1">
      <c r="A106" s="57" t="s">
        <v>70</v>
      </c>
      <c r="B106" s="58" t="s">
        <v>454</v>
      </c>
      <c r="C106" s="27" t="s">
        <v>248</v>
      </c>
      <c r="D106" s="382">
        <f>+D97+D98+D99</f>
        <v>45215000</v>
      </c>
      <c r="E106" s="382">
        <f t="shared" ref="E106" si="13">+E97+E98+E99</f>
        <v>80516704</v>
      </c>
      <c r="F106" s="1212">
        <f>SUM(F97:F98)</f>
        <v>15567433</v>
      </c>
      <c r="G106" s="1327">
        <f>F106/E106</f>
        <v>0.19334414135978542</v>
      </c>
    </row>
    <row r="107" spans="1:7" ht="16.5" customHeight="1">
      <c r="A107" s="25" t="s">
        <v>72</v>
      </c>
      <c r="B107" s="37" t="s">
        <v>249</v>
      </c>
      <c r="C107" s="27" t="s">
        <v>250</v>
      </c>
      <c r="D107" s="676">
        <f>SUM(D96+D106)</f>
        <v>116432665</v>
      </c>
      <c r="E107" s="676">
        <f t="shared" ref="E107" si="14">SUM(E96+E106)</f>
        <v>174703043</v>
      </c>
      <c r="F107" s="1208">
        <f>SUM(F106,F96)</f>
        <v>75190635</v>
      </c>
      <c r="G107" s="1323">
        <f>F107/E107</f>
        <v>0.43039110085792837</v>
      </c>
    </row>
    <row r="108" spans="1:7" ht="16.5" customHeight="1">
      <c r="A108" s="38" t="s">
        <v>75</v>
      </c>
      <c r="B108" s="673" t="s">
        <v>251</v>
      </c>
      <c r="C108" s="674" t="s">
        <v>252</v>
      </c>
      <c r="D108" s="366"/>
      <c r="E108" s="677"/>
      <c r="F108" s="1220"/>
      <c r="G108" s="678"/>
    </row>
    <row r="109" spans="1:7" ht="16.5" customHeight="1">
      <c r="A109" s="40" t="s">
        <v>78</v>
      </c>
      <c r="B109" s="61" t="s">
        <v>253</v>
      </c>
      <c r="C109" s="51" t="s">
        <v>254</v>
      </c>
      <c r="D109" s="371">
        <v>558642</v>
      </c>
      <c r="E109" s="1331">
        <v>558642</v>
      </c>
      <c r="F109" s="1333">
        <v>558642</v>
      </c>
      <c r="G109" s="1334">
        <f>F109/E109</f>
        <v>1</v>
      </c>
    </row>
    <row r="110" spans="1:7" ht="16.5" customHeight="1">
      <c r="A110" s="62" t="s">
        <v>81</v>
      </c>
      <c r="B110" s="61" t="s">
        <v>255</v>
      </c>
      <c r="C110" s="51" t="s">
        <v>256</v>
      </c>
      <c r="D110" s="371"/>
      <c r="E110" s="1331"/>
      <c r="F110" s="1221"/>
      <c r="G110" s="679"/>
    </row>
    <row r="111" spans="1:7" ht="16.5" customHeight="1">
      <c r="A111" s="393" t="s">
        <v>83</v>
      </c>
      <c r="B111" s="1224" t="s">
        <v>761</v>
      </c>
      <c r="C111" s="895" t="s">
        <v>440</v>
      </c>
      <c r="D111" s="670">
        <v>19589693</v>
      </c>
      <c r="E111" s="1332">
        <v>20238588</v>
      </c>
      <c r="F111" s="1225">
        <v>19570027</v>
      </c>
      <c r="G111" s="1335">
        <v>1</v>
      </c>
    </row>
    <row r="112" spans="1:7" ht="16.5" customHeight="1">
      <c r="A112" s="41" t="s">
        <v>85</v>
      </c>
      <c r="B112" s="919" t="s">
        <v>257</v>
      </c>
      <c r="C112" s="895" t="s">
        <v>258</v>
      </c>
      <c r="D112" s="670"/>
      <c r="E112" s="920"/>
      <c r="F112" s="1222"/>
      <c r="G112" s="921"/>
    </row>
    <row r="113" spans="1:8" ht="16.5" customHeight="1">
      <c r="A113" s="18" t="s">
        <v>87</v>
      </c>
      <c r="B113" s="26" t="s">
        <v>259</v>
      </c>
      <c r="C113" s="27" t="s">
        <v>260</v>
      </c>
      <c r="D113" s="395">
        <f>SUM(D108:D112)</f>
        <v>20148335</v>
      </c>
      <c r="E113" s="395">
        <f t="shared" ref="E113" si="15">SUM(E108:E112)</f>
        <v>20797230</v>
      </c>
      <c r="F113" s="1223">
        <f>SUM(F108:F112)</f>
        <v>20128669</v>
      </c>
      <c r="G113" s="1337">
        <f>F113/E113</f>
        <v>0.9678533631642291</v>
      </c>
      <c r="H113" s="64"/>
    </row>
    <row r="114" spans="1:8" s="10" customFormat="1" ht="16.5" customHeight="1">
      <c r="A114" s="922" t="s">
        <v>90</v>
      </c>
      <c r="B114" s="923" t="s">
        <v>261</v>
      </c>
      <c r="C114" s="924" t="s">
        <v>262</v>
      </c>
      <c r="D114" s="780">
        <f>D107+D113</f>
        <v>136581000</v>
      </c>
      <c r="E114" s="780">
        <f>SUM(E107,E113)</f>
        <v>195500273</v>
      </c>
      <c r="F114" s="780">
        <f>SUM(F107,F113)</f>
        <v>95319304</v>
      </c>
      <c r="G114" s="1336">
        <f>F114/E114</f>
        <v>0.4875660915317494</v>
      </c>
    </row>
    <row r="115" spans="1:8" ht="16.5" customHeight="1"/>
  </sheetData>
  <mergeCells count="5">
    <mergeCell ref="A78:D78"/>
    <mergeCell ref="A1:G1"/>
    <mergeCell ref="A2:G2"/>
    <mergeCell ref="A3:G3"/>
    <mergeCell ref="A79:G79"/>
  </mergeCells>
  <printOptions horizontalCentered="1"/>
  <pageMargins left="0.25" right="0.25" top="0.75" bottom="0.75" header="0.3" footer="0.3"/>
  <pageSetup paperSize="9" scale="60" fitToHeight="2" orientation="portrait" r:id="rId1"/>
  <headerFooter alignWithMargins="0">
    <oddHeader>&amp;R&amp;"Times New Roman CE,Félkövér dőlt"&amp;11 1. melléklet a ........./2018. (.......) önkormányzati rendelethez</oddHeader>
  </headerFooter>
  <rowBreaks count="2" manualBreakCount="2">
    <brk id="4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E26" sqref="E26"/>
    </sheetView>
  </sheetViews>
  <sheetFormatPr defaultColWidth="9.33203125" defaultRowHeight="15"/>
  <cols>
    <col min="1" max="1" width="5.1640625" style="313" customWidth="1"/>
    <col min="2" max="2" width="49.1640625" style="312" customWidth="1"/>
    <col min="3" max="3" width="15.83203125" style="332" customWidth="1"/>
    <col min="4" max="6" width="15.83203125" style="312" customWidth="1"/>
    <col min="7" max="7" width="17.83203125" style="312" customWidth="1"/>
    <col min="8" max="9" width="19" style="312" customWidth="1"/>
    <col min="10" max="16384" width="9.33203125" style="312"/>
  </cols>
  <sheetData>
    <row r="1" spans="1:6" ht="42" customHeight="1">
      <c r="A1" s="1630" t="s">
        <v>741</v>
      </c>
      <c r="B1" s="1630"/>
      <c r="C1" s="1630"/>
      <c r="D1" s="1630"/>
      <c r="E1" s="1630"/>
      <c r="F1" s="1630"/>
    </row>
    <row r="2" spans="1:6" ht="15" customHeight="1">
      <c r="C2" s="314"/>
    </row>
    <row r="3" spans="1:6" s="315" customFormat="1" ht="25.5" customHeight="1">
      <c r="A3" s="1629" t="s">
        <v>531</v>
      </c>
      <c r="B3" s="1629"/>
      <c r="C3" s="1629"/>
      <c r="D3" s="1629"/>
      <c r="E3" s="1629"/>
      <c r="F3" s="1629"/>
    </row>
    <row r="4" spans="1:6">
      <c r="A4" s="1631" t="s">
        <v>1</v>
      </c>
      <c r="B4" s="1631"/>
      <c r="C4" s="1631"/>
      <c r="D4" s="1631"/>
      <c r="E4" s="1631"/>
      <c r="F4" s="1631"/>
    </row>
    <row r="5" spans="1:6" s="318" customFormat="1" ht="27.75" customHeight="1">
      <c r="A5" s="1088" t="s">
        <v>532</v>
      </c>
      <c r="B5" s="1089" t="s">
        <v>533</v>
      </c>
      <c r="C5" s="1090" t="s">
        <v>541</v>
      </c>
      <c r="D5" s="1091" t="s">
        <v>770</v>
      </c>
      <c r="E5" s="1313" t="s">
        <v>766</v>
      </c>
      <c r="F5" s="1092" t="s">
        <v>767</v>
      </c>
    </row>
    <row r="6" spans="1:6" ht="34.5" customHeight="1">
      <c r="A6" s="326" t="s">
        <v>10</v>
      </c>
      <c r="B6" s="327" t="s">
        <v>534</v>
      </c>
      <c r="C6" s="1086"/>
      <c r="D6" s="1162"/>
      <c r="E6" s="1314"/>
      <c r="F6" s="1094"/>
    </row>
    <row r="7" spans="1:6" ht="25.5" customHeight="1">
      <c r="A7" s="319" t="s">
        <v>13</v>
      </c>
      <c r="B7" s="320" t="s">
        <v>535</v>
      </c>
      <c r="C7" s="1095">
        <v>17806000</v>
      </c>
      <c r="D7" s="1163">
        <v>23086360</v>
      </c>
      <c r="E7" s="1315">
        <v>0</v>
      </c>
      <c r="F7" s="1098">
        <v>0</v>
      </c>
    </row>
    <row r="8" spans="1:6" s="324" customFormat="1" ht="25.5" customHeight="1">
      <c r="A8" s="321" t="s">
        <v>16</v>
      </c>
      <c r="B8" s="322" t="s">
        <v>404</v>
      </c>
      <c r="C8" s="1096">
        <f>C6+C7</f>
        <v>17806000</v>
      </c>
      <c r="D8" s="1096">
        <f t="shared" ref="D8:F8" si="0">D6+D7</f>
        <v>23086360</v>
      </c>
      <c r="E8" s="1316"/>
      <c r="F8" s="323">
        <f t="shared" si="0"/>
        <v>0</v>
      </c>
    </row>
    <row r="10" spans="1:6" s="315" customFormat="1" ht="25.5" customHeight="1">
      <c r="A10" s="1629" t="s">
        <v>536</v>
      </c>
      <c r="B10" s="1629"/>
      <c r="C10" s="1629"/>
    </row>
    <row r="11" spans="1:6">
      <c r="A11" s="316"/>
      <c r="B11" s="317"/>
      <c r="C11" s="325"/>
    </row>
    <row r="12" spans="1:6" s="318" customFormat="1" ht="28.5">
      <c r="A12" s="1088" t="s">
        <v>532</v>
      </c>
      <c r="B12" s="1089" t="s">
        <v>533</v>
      </c>
      <c r="C12" s="1090" t="s">
        <v>541</v>
      </c>
      <c r="D12" s="1091" t="s">
        <v>757</v>
      </c>
      <c r="E12" s="1313" t="s">
        <v>766</v>
      </c>
      <c r="F12" s="1092" t="s">
        <v>767</v>
      </c>
    </row>
    <row r="13" spans="1:6" ht="30">
      <c r="A13" s="326" t="s">
        <v>10</v>
      </c>
      <c r="B13" s="327" t="s">
        <v>537</v>
      </c>
      <c r="C13" s="1093"/>
      <c r="D13" s="1087"/>
      <c r="E13" s="1317"/>
      <c r="F13" s="1094"/>
    </row>
    <row r="14" spans="1:6" ht="25.5" customHeight="1">
      <c r="A14" s="326" t="s">
        <v>13</v>
      </c>
      <c r="B14" s="327"/>
      <c r="C14" s="1093"/>
      <c r="D14" s="1087"/>
      <c r="E14" s="1317"/>
      <c r="F14" s="1094"/>
    </row>
    <row r="15" spans="1:6" ht="25.5" customHeight="1">
      <c r="A15" s="326" t="s">
        <v>16</v>
      </c>
      <c r="B15" s="327"/>
      <c r="C15" s="1093"/>
      <c r="D15" s="1087"/>
      <c r="E15" s="1317"/>
      <c r="F15" s="1094"/>
    </row>
    <row r="16" spans="1:6" ht="25.5" customHeight="1">
      <c r="A16" s="319" t="s">
        <v>19</v>
      </c>
      <c r="B16" s="328"/>
      <c r="C16" s="1097"/>
      <c r="D16" s="320"/>
      <c r="E16" s="1318"/>
      <c r="F16" s="1098"/>
    </row>
    <row r="17" spans="1:6" ht="25.5" customHeight="1">
      <c r="A17" s="321" t="s">
        <v>22</v>
      </c>
      <c r="B17" s="329" t="s">
        <v>404</v>
      </c>
      <c r="C17" s="1099">
        <f>SUM(C13:C16)</f>
        <v>0</v>
      </c>
      <c r="D17" s="1099">
        <f t="shared" ref="D17:F17" si="1">SUM(D13:D16)</f>
        <v>0</v>
      </c>
      <c r="E17" s="1319"/>
      <c r="F17" s="330">
        <f t="shared" si="1"/>
        <v>0</v>
      </c>
    </row>
    <row r="18" spans="1:6" ht="25.5" customHeight="1">
      <c r="A18" s="321" t="s">
        <v>25</v>
      </c>
      <c r="B18" s="1164" t="s">
        <v>538</v>
      </c>
      <c r="C18" s="1099">
        <f>SUM(C8+C17)</f>
        <v>17806000</v>
      </c>
      <c r="D18" s="1099">
        <f t="shared" ref="D18:F18" si="2">SUM(D8+D17)</f>
        <v>23086360</v>
      </c>
      <c r="E18" s="1319"/>
      <c r="F18" s="330">
        <f t="shared" si="2"/>
        <v>0</v>
      </c>
    </row>
    <row r="19" spans="1:6" ht="18.75">
      <c r="A19" s="331"/>
      <c r="B19" s="331"/>
      <c r="C19" s="331"/>
      <c r="D19" s="331"/>
      <c r="E19" s="331"/>
    </row>
  </sheetData>
  <mergeCells count="4">
    <mergeCell ref="A10:C10"/>
    <mergeCell ref="A1:F1"/>
    <mergeCell ref="A3:F3"/>
    <mergeCell ref="A4:F4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5" orientation="portrait" horizontalDpi="4294967293" verticalDpi="4294967293" r:id="rId1"/>
  <headerFooter scaleWithDoc="0">
    <oddHeader>&amp;R&amp;"Times New Roman,Félkövér dőlt"&amp;11 14.  melléklet a ...../2018.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H41"/>
  <sheetViews>
    <sheetView topLeftCell="A4" workbookViewId="0">
      <selection activeCell="B11" sqref="B11"/>
    </sheetView>
  </sheetViews>
  <sheetFormatPr defaultRowHeight="15.75"/>
  <cols>
    <col min="1" max="1" width="7" style="66" customWidth="1"/>
    <col min="2" max="2" width="55.5" style="66" customWidth="1"/>
    <col min="3" max="3" width="12.6640625" style="67" customWidth="1"/>
    <col min="4" max="6" width="12.6640625" style="66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>
      <c r="A1" s="1632" t="s">
        <v>742</v>
      </c>
      <c r="B1" s="1633"/>
      <c r="C1" s="1633"/>
      <c r="D1" s="1633"/>
      <c r="E1" s="1633"/>
      <c r="F1" s="1633"/>
    </row>
    <row r="3" spans="1:6" ht="15.95" customHeight="1">
      <c r="A3" s="1524" t="s">
        <v>542</v>
      </c>
      <c r="B3" s="1524"/>
      <c r="C3" s="1524"/>
      <c r="D3" s="1524"/>
      <c r="E3" s="1524"/>
      <c r="F3" s="1524"/>
    </row>
    <row r="4" spans="1:6" ht="15.95" customHeight="1">
      <c r="A4" s="1634"/>
      <c r="B4" s="1634"/>
      <c r="D4" s="250"/>
      <c r="E4" s="250"/>
      <c r="F4" s="2" t="s">
        <v>718</v>
      </c>
    </row>
    <row r="5" spans="1:6" ht="31.5" customHeight="1">
      <c r="A5" s="102" t="s">
        <v>2</v>
      </c>
      <c r="B5" s="27" t="s">
        <v>3</v>
      </c>
      <c r="C5" s="27" t="s">
        <v>543</v>
      </c>
      <c r="D5" s="27" t="s">
        <v>544</v>
      </c>
      <c r="E5" s="27" t="s">
        <v>545</v>
      </c>
      <c r="F5" s="103" t="s">
        <v>546</v>
      </c>
    </row>
    <row r="6" spans="1:6" s="6" customFormat="1" ht="12" customHeight="1">
      <c r="A6" s="360" t="s">
        <v>6</v>
      </c>
      <c r="B6" s="361" t="s">
        <v>7</v>
      </c>
      <c r="C6" s="361" t="s">
        <v>8</v>
      </c>
      <c r="D6" s="361" t="s">
        <v>9</v>
      </c>
      <c r="E6" s="362" t="s">
        <v>267</v>
      </c>
      <c r="F6" s="363" t="s">
        <v>461</v>
      </c>
    </row>
    <row r="7" spans="1:6" s="10" customFormat="1" ht="17.25" customHeight="1">
      <c r="A7" s="364" t="s">
        <v>10</v>
      </c>
      <c r="B7" s="365" t="s">
        <v>547</v>
      </c>
      <c r="C7" s="366">
        <v>41151281</v>
      </c>
      <c r="D7" s="366">
        <v>27000000</v>
      </c>
      <c r="E7" s="367">
        <v>27200000</v>
      </c>
      <c r="F7" s="368">
        <v>27500000</v>
      </c>
    </row>
    <row r="8" spans="1:6" s="10" customFormat="1" ht="17.25" customHeight="1">
      <c r="A8" s="369" t="s">
        <v>13</v>
      </c>
      <c r="B8" s="370" t="s">
        <v>548</v>
      </c>
      <c r="C8" s="371"/>
      <c r="D8" s="371"/>
      <c r="E8" s="372"/>
      <c r="F8" s="373"/>
    </row>
    <row r="9" spans="1:6" s="10" customFormat="1" ht="17.25" customHeight="1">
      <c r="A9" s="369" t="s">
        <v>16</v>
      </c>
      <c r="B9" s="370" t="s">
        <v>549</v>
      </c>
      <c r="C9" s="371">
        <v>53417634</v>
      </c>
      <c r="D9" s="371">
        <v>52500000</v>
      </c>
      <c r="E9" s="372">
        <v>52700000</v>
      </c>
      <c r="F9" s="373">
        <v>52900000</v>
      </c>
    </row>
    <row r="10" spans="1:6" s="10" customFormat="1" ht="17.25" customHeight="1">
      <c r="A10" s="369" t="s">
        <v>19</v>
      </c>
      <c r="B10" s="370" t="s">
        <v>446</v>
      </c>
      <c r="C10" s="371">
        <v>60000</v>
      </c>
      <c r="D10" s="371"/>
      <c r="E10" s="372"/>
      <c r="F10" s="373"/>
    </row>
    <row r="11" spans="1:6" s="10" customFormat="1" ht="17.25" customHeight="1">
      <c r="A11" s="369" t="s">
        <v>22</v>
      </c>
      <c r="B11" s="370" t="s">
        <v>550</v>
      </c>
      <c r="C11" s="371">
        <v>2357479</v>
      </c>
      <c r="D11" s="371">
        <v>1800000</v>
      </c>
      <c r="E11" s="372">
        <v>1500000</v>
      </c>
      <c r="F11" s="373">
        <v>1200000</v>
      </c>
    </row>
    <row r="12" spans="1:6" s="10" customFormat="1" ht="17.25" customHeight="1">
      <c r="A12" s="369" t="s">
        <v>25</v>
      </c>
      <c r="B12" s="374" t="s">
        <v>551</v>
      </c>
      <c r="C12" s="371"/>
      <c r="D12" s="371"/>
      <c r="E12" s="372"/>
      <c r="F12" s="373"/>
    </row>
    <row r="13" spans="1:6" s="10" customFormat="1" ht="17.25" customHeight="1">
      <c r="A13" s="369" t="s">
        <v>28</v>
      </c>
      <c r="B13" s="370" t="s">
        <v>552</v>
      </c>
      <c r="C13" s="375">
        <f>SUM(C7:C12)</f>
        <v>96986394</v>
      </c>
      <c r="D13" s="375">
        <f>SUM(D7:D12)</f>
        <v>81300000</v>
      </c>
      <c r="E13" s="375">
        <f>SUM(E7:E12)</f>
        <v>81400000</v>
      </c>
      <c r="F13" s="376">
        <f>SUM(F7:F12)</f>
        <v>81600000</v>
      </c>
    </row>
    <row r="14" spans="1:6" s="10" customFormat="1" ht="17.25" customHeight="1">
      <c r="A14" s="377" t="s">
        <v>31</v>
      </c>
      <c r="B14" s="378" t="s">
        <v>553</v>
      </c>
      <c r="C14" s="379">
        <v>59856910</v>
      </c>
      <c r="D14" s="379">
        <v>5000000</v>
      </c>
      <c r="E14" s="380">
        <v>2000000</v>
      </c>
      <c r="F14" s="381">
        <v>1000000</v>
      </c>
    </row>
    <row r="15" spans="1:6" s="10" customFormat="1" ht="27" customHeight="1">
      <c r="A15" s="102" t="s">
        <v>34</v>
      </c>
      <c r="B15" s="63" t="s">
        <v>554</v>
      </c>
      <c r="C15" s="382">
        <f>+C13+C14</f>
        <v>156843304</v>
      </c>
      <c r="D15" s="382">
        <f>+D13+D14</f>
        <v>86300000</v>
      </c>
      <c r="E15" s="382">
        <f>+E13+E14</f>
        <v>83400000</v>
      </c>
      <c r="F15" s="383">
        <f>+F13+F14</f>
        <v>82600000</v>
      </c>
    </row>
    <row r="16" spans="1:6" s="10" customFormat="1" ht="12" customHeight="1">
      <c r="A16" s="384"/>
      <c r="B16" s="385"/>
      <c r="C16" s="386"/>
      <c r="D16" s="387"/>
      <c r="E16" s="387"/>
      <c r="F16" s="388"/>
    </row>
    <row r="17" spans="1:7" s="10" customFormat="1" ht="12" customHeight="1">
      <c r="A17" s="1524" t="s">
        <v>493</v>
      </c>
      <c r="B17" s="1524"/>
      <c r="C17" s="1524"/>
      <c r="D17" s="1524"/>
      <c r="E17" s="1524"/>
      <c r="F17" s="1524"/>
    </row>
    <row r="18" spans="1:7" s="10" customFormat="1" ht="12" customHeight="1">
      <c r="A18" s="1635"/>
      <c r="B18" s="1635"/>
      <c r="C18" s="67"/>
      <c r="D18" s="250"/>
      <c r="E18" s="250"/>
      <c r="F18" s="2" t="s">
        <v>718</v>
      </c>
    </row>
    <row r="19" spans="1:7" s="10" customFormat="1" ht="31.5" customHeight="1">
      <c r="A19" s="102" t="s">
        <v>2</v>
      </c>
      <c r="B19" s="27" t="s">
        <v>3</v>
      </c>
      <c r="C19" s="27" t="s">
        <v>543</v>
      </c>
      <c r="D19" s="27" t="s">
        <v>544</v>
      </c>
      <c r="E19" s="27" t="s">
        <v>545</v>
      </c>
      <c r="F19" s="103" t="s">
        <v>546</v>
      </c>
      <c r="G19" s="389"/>
    </row>
    <row r="20" spans="1:7" s="10" customFormat="1" ht="12" customHeight="1">
      <c r="A20" s="360" t="s">
        <v>6</v>
      </c>
      <c r="B20" s="361" t="s">
        <v>7</v>
      </c>
      <c r="C20" s="361" t="s">
        <v>8</v>
      </c>
      <c r="D20" s="361" t="s">
        <v>9</v>
      </c>
      <c r="E20" s="362" t="s">
        <v>267</v>
      </c>
      <c r="F20" s="363" t="s">
        <v>461</v>
      </c>
      <c r="G20" s="389"/>
    </row>
    <row r="21" spans="1:7" s="10" customFormat="1" ht="17.25" customHeight="1">
      <c r="A21" s="1165" t="s">
        <v>10</v>
      </c>
      <c r="B21" s="1166" t="s">
        <v>555</v>
      </c>
      <c r="C21" s="892">
        <v>111002662</v>
      </c>
      <c r="D21" s="892">
        <v>75000000</v>
      </c>
      <c r="E21" s="892">
        <v>75500000</v>
      </c>
      <c r="F21" s="1167">
        <v>75800000</v>
      </c>
      <c r="G21" s="389"/>
    </row>
    <row r="22" spans="1:7" ht="17.25" customHeight="1">
      <c r="A22" s="62" t="s">
        <v>13</v>
      </c>
      <c r="B22" s="390" t="s">
        <v>556</v>
      </c>
      <c r="C22" s="375">
        <f>+C23+C24+C25</f>
        <v>45282000</v>
      </c>
      <c r="D22" s="375">
        <f>+D23+D24+D25</f>
        <v>10700000</v>
      </c>
      <c r="E22" s="375">
        <f t="shared" ref="E22:F22" si="0">+E23+E24+E25</f>
        <v>7300000</v>
      </c>
      <c r="F22" s="376">
        <f t="shared" si="0"/>
        <v>6100000</v>
      </c>
    </row>
    <row r="23" spans="1:7" ht="17.25" customHeight="1">
      <c r="A23" s="40" t="s">
        <v>557</v>
      </c>
      <c r="B23" s="370" t="s">
        <v>231</v>
      </c>
      <c r="C23" s="371">
        <v>317000</v>
      </c>
      <c r="D23" s="371"/>
      <c r="E23" s="371">
        <v>7300000</v>
      </c>
      <c r="F23" s="373"/>
    </row>
    <row r="24" spans="1:7" ht="17.25" customHeight="1">
      <c r="A24" s="40" t="s">
        <v>558</v>
      </c>
      <c r="B24" s="370" t="s">
        <v>233</v>
      </c>
      <c r="C24" s="371">
        <v>44965000</v>
      </c>
      <c r="D24" s="371">
        <v>10700000</v>
      </c>
      <c r="E24" s="371">
        <v>0</v>
      </c>
      <c r="F24" s="373">
        <v>6100000</v>
      </c>
    </row>
    <row r="25" spans="1:7" ht="17.25" customHeight="1">
      <c r="A25" s="40" t="s">
        <v>559</v>
      </c>
      <c r="B25" s="374" t="s">
        <v>235</v>
      </c>
      <c r="C25" s="371"/>
      <c r="D25" s="371"/>
      <c r="E25" s="371"/>
      <c r="F25" s="373"/>
    </row>
    <row r="26" spans="1:7" ht="17.25" customHeight="1">
      <c r="A26" s="62" t="s">
        <v>16</v>
      </c>
      <c r="B26" s="391" t="s">
        <v>560</v>
      </c>
      <c r="C26" s="392">
        <f>+C21+C22</f>
        <v>156284662</v>
      </c>
      <c r="D26" s="392">
        <f>+D21+D22</f>
        <v>85700000</v>
      </c>
      <c r="E26" s="392">
        <f t="shared" ref="E26:F26" si="1">+E21+E22</f>
        <v>82800000</v>
      </c>
      <c r="F26" s="766">
        <f t="shared" si="1"/>
        <v>81900000</v>
      </c>
    </row>
    <row r="27" spans="1:7" ht="17.25" customHeight="1">
      <c r="A27" s="1168" t="s">
        <v>19</v>
      </c>
      <c r="B27" s="1169" t="s">
        <v>561</v>
      </c>
      <c r="C27" s="1170">
        <v>558642</v>
      </c>
      <c r="D27" s="1170">
        <v>600000</v>
      </c>
      <c r="E27" s="1170">
        <v>600000</v>
      </c>
      <c r="F27" s="1171">
        <v>700000</v>
      </c>
      <c r="G27" s="64"/>
    </row>
    <row r="28" spans="1:7" s="10" customFormat="1" ht="17.25" customHeight="1">
      <c r="A28" s="394" t="s">
        <v>22</v>
      </c>
      <c r="B28" s="65" t="s">
        <v>562</v>
      </c>
      <c r="C28" s="395">
        <f>+C26+C27</f>
        <v>156843304</v>
      </c>
      <c r="D28" s="395">
        <f>+D26+D27</f>
        <v>86300000</v>
      </c>
      <c r="E28" s="395">
        <f>+E26+E27</f>
        <v>83400000</v>
      </c>
      <c r="F28" s="396">
        <f>+F26+F27</f>
        <v>82600000</v>
      </c>
    </row>
    <row r="29" spans="1:7">
      <c r="C29" s="66"/>
    </row>
    <row r="30" spans="1:7">
      <c r="C30" s="66"/>
    </row>
    <row r="31" spans="1:7">
      <c r="C31" s="66"/>
    </row>
    <row r="32" spans="1:7" ht="16.5" customHeight="1">
      <c r="C32" s="66"/>
    </row>
    <row r="33" spans="3:8">
      <c r="C33" s="66"/>
    </row>
    <row r="34" spans="3:8">
      <c r="C34" s="66"/>
    </row>
    <row r="35" spans="3:8" s="66" customFormat="1">
      <c r="G35" s="1"/>
      <c r="H35" s="1"/>
    </row>
    <row r="36" spans="3:8" s="66" customFormat="1">
      <c r="G36" s="1"/>
      <c r="H36" s="1"/>
    </row>
    <row r="37" spans="3:8" s="66" customFormat="1">
      <c r="G37" s="1"/>
      <c r="H37" s="1"/>
    </row>
    <row r="38" spans="3:8" s="66" customFormat="1">
      <c r="G38" s="1"/>
      <c r="H38" s="1"/>
    </row>
    <row r="39" spans="3:8" s="66" customFormat="1">
      <c r="G39" s="1"/>
      <c r="H39" s="1"/>
    </row>
    <row r="40" spans="3:8" s="66" customFormat="1">
      <c r="G40" s="1"/>
      <c r="H40" s="1"/>
    </row>
    <row r="41" spans="3:8" s="66" customFormat="1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.../2018.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F3" sqref="F3"/>
    </sheetView>
  </sheetViews>
  <sheetFormatPr defaultColWidth="9.33203125" defaultRowHeight="15"/>
  <cols>
    <col min="1" max="1" width="41.33203125" style="290" customWidth="1"/>
    <col min="2" max="2" width="19.6640625" style="290" customWidth="1"/>
    <col min="3" max="3" width="16.6640625" style="290" customWidth="1"/>
    <col min="4" max="9" width="16" style="290" customWidth="1"/>
    <col min="10" max="10" width="17.83203125" style="290" customWidth="1"/>
    <col min="11" max="16384" width="9.33203125" style="290"/>
  </cols>
  <sheetData>
    <row r="1" spans="1:10">
      <c r="A1" s="1636" t="s">
        <v>674</v>
      </c>
      <c r="B1" s="1636"/>
      <c r="C1" s="1636"/>
      <c r="D1" s="1636"/>
      <c r="E1" s="1636"/>
      <c r="F1" s="1636"/>
      <c r="G1" s="1636"/>
      <c r="H1" s="1636"/>
      <c r="I1" s="1636"/>
    </row>
    <row r="2" spans="1:10" ht="56.25" customHeight="1">
      <c r="A2" s="1637" t="s">
        <v>733</v>
      </c>
      <c r="B2" s="1637"/>
      <c r="C2" s="1637"/>
      <c r="D2" s="1637"/>
      <c r="E2" s="1637"/>
      <c r="F2" s="1637"/>
      <c r="G2" s="1637"/>
      <c r="H2" s="1637"/>
      <c r="I2" s="1637"/>
    </row>
    <row r="3" spans="1:10" ht="18.75" customHeight="1">
      <c r="A3" s="291"/>
      <c r="B3" s="291"/>
      <c r="C3" s="291"/>
      <c r="D3" s="291"/>
      <c r="E3" s="291"/>
      <c r="F3" s="291"/>
      <c r="G3" s="291"/>
      <c r="H3" s="291"/>
      <c r="I3" s="291"/>
    </row>
    <row r="4" spans="1:10">
      <c r="A4" s="292"/>
      <c r="B4" s="292"/>
      <c r="C4" s="292"/>
      <c r="D4" s="292"/>
      <c r="E4" s="292"/>
      <c r="F4" s="292"/>
      <c r="G4" s="292"/>
      <c r="H4" s="1638" t="s">
        <v>1</v>
      </c>
      <c r="I4" s="1638"/>
    </row>
    <row r="5" spans="1:10" s="293" customFormat="1" ht="71.25" customHeight="1">
      <c r="A5" s="1639" t="s">
        <v>523</v>
      </c>
      <c r="B5" s="1641" t="s">
        <v>524</v>
      </c>
      <c r="C5" s="1639" t="s">
        <v>525</v>
      </c>
      <c r="D5" s="1643" t="s">
        <v>526</v>
      </c>
      <c r="E5" s="1643"/>
      <c r="F5" s="1643" t="s">
        <v>527</v>
      </c>
      <c r="G5" s="1643"/>
      <c r="H5" s="1643" t="s">
        <v>528</v>
      </c>
      <c r="I5" s="1644"/>
    </row>
    <row r="6" spans="1:10" s="296" customFormat="1">
      <c r="A6" s="1640"/>
      <c r="B6" s="1642"/>
      <c r="C6" s="1640"/>
      <c r="D6" s="294" t="s">
        <v>529</v>
      </c>
      <c r="E6" s="294" t="s">
        <v>530</v>
      </c>
      <c r="F6" s="294" t="s">
        <v>529</v>
      </c>
      <c r="G6" s="294" t="s">
        <v>530</v>
      </c>
      <c r="H6" s="294" t="s">
        <v>529</v>
      </c>
      <c r="I6" s="295" t="s">
        <v>530</v>
      </c>
    </row>
    <row r="7" spans="1:10">
      <c r="A7" s="507"/>
      <c r="B7" s="298"/>
      <c r="C7" s="297"/>
      <c r="D7" s="299"/>
      <c r="E7" s="299"/>
      <c r="F7" s="299"/>
      <c r="G7" s="299"/>
      <c r="H7" s="299"/>
      <c r="I7" s="300"/>
    </row>
    <row r="8" spans="1:10" s="306" customFormat="1">
      <c r="A8" s="507"/>
      <c r="B8" s="302"/>
      <c r="C8" s="301"/>
      <c r="D8" s="303"/>
      <c r="E8" s="303"/>
      <c r="F8" s="303"/>
      <c r="G8" s="303"/>
      <c r="H8" s="303"/>
      <c r="I8" s="304"/>
      <c r="J8" s="305"/>
    </row>
    <row r="9" spans="1:10" s="311" customFormat="1" ht="26.25" customHeight="1">
      <c r="A9" s="508" t="s">
        <v>404</v>
      </c>
      <c r="B9" s="307">
        <f>SUM(B7:B8)</f>
        <v>0</v>
      </c>
      <c r="C9" s="308"/>
      <c r="D9" s="309">
        <f t="shared" ref="D9:I9" si="0">SUM(D7:D8)</f>
        <v>0</v>
      </c>
      <c r="E9" s="309">
        <f t="shared" si="0"/>
        <v>0</v>
      </c>
      <c r="F9" s="309">
        <f t="shared" si="0"/>
        <v>0</v>
      </c>
      <c r="G9" s="309">
        <f t="shared" si="0"/>
        <v>0</v>
      </c>
      <c r="H9" s="309">
        <f t="shared" si="0"/>
        <v>0</v>
      </c>
      <c r="I9" s="310">
        <f t="shared" si="0"/>
        <v>0</v>
      </c>
    </row>
    <row r="10" spans="1:10">
      <c r="A10" s="292"/>
      <c r="B10" s="292"/>
      <c r="C10" s="292"/>
      <c r="D10" s="292"/>
      <c r="E10" s="292"/>
      <c r="F10" s="292"/>
      <c r="G10" s="292"/>
      <c r="H10" s="292"/>
      <c r="I10" s="292"/>
    </row>
    <row r="11" spans="1:10">
      <c r="A11" s="292"/>
      <c r="B11" s="292"/>
      <c r="C11" s="292"/>
      <c r="D11" s="292"/>
      <c r="E11" s="292"/>
      <c r="F11" s="292"/>
      <c r="G11" s="292"/>
      <c r="H11" s="292"/>
      <c r="I11" s="292"/>
    </row>
    <row r="12" spans="1:10">
      <c r="A12" s="292"/>
      <c r="B12" s="292"/>
      <c r="C12" s="292"/>
      <c r="D12" s="292"/>
      <c r="E12" s="292"/>
      <c r="F12" s="292"/>
      <c r="G12" s="292"/>
      <c r="H12" s="292"/>
      <c r="I12" s="292"/>
    </row>
    <row r="13" spans="1:10">
      <c r="A13" s="292"/>
      <c r="B13" s="292"/>
      <c r="C13" s="292"/>
      <c r="D13" s="292"/>
      <c r="E13" s="292"/>
      <c r="F13" s="292"/>
      <c r="G13" s="292"/>
      <c r="H13" s="292"/>
      <c r="I13" s="292"/>
    </row>
    <row r="14" spans="1:10">
      <c r="A14" s="292"/>
      <c r="B14" s="292"/>
      <c r="C14" s="292"/>
      <c r="D14" s="292"/>
      <c r="E14" s="292"/>
      <c r="F14" s="292"/>
      <c r="G14" s="292"/>
      <c r="H14" s="292"/>
      <c r="I14" s="292"/>
    </row>
    <row r="15" spans="1:10">
      <c r="A15" s="292"/>
      <c r="B15" s="292"/>
      <c r="C15" s="292"/>
      <c r="D15" s="292"/>
      <c r="E15" s="292"/>
      <c r="F15" s="292"/>
      <c r="G15" s="292"/>
      <c r="H15" s="292"/>
      <c r="I15" s="292"/>
    </row>
    <row r="16" spans="1:10">
      <c r="A16" s="292"/>
      <c r="B16" s="292"/>
      <c r="C16" s="292"/>
      <c r="D16" s="292"/>
      <c r="E16" s="292"/>
      <c r="F16" s="292"/>
      <c r="G16" s="292"/>
      <c r="H16" s="292"/>
      <c r="I16" s="292"/>
    </row>
    <row r="17" spans="1:9">
      <c r="A17" s="292"/>
      <c r="B17" s="292"/>
      <c r="C17" s="292"/>
      <c r="D17" s="292"/>
      <c r="E17" s="292"/>
      <c r="F17" s="292"/>
      <c r="G17" s="292"/>
      <c r="H17" s="292"/>
      <c r="I17" s="292"/>
    </row>
    <row r="18" spans="1:9">
      <c r="A18" s="292"/>
      <c r="B18" s="292"/>
      <c r="C18" s="292"/>
      <c r="D18" s="292"/>
      <c r="E18" s="292"/>
      <c r="F18" s="292"/>
      <c r="G18" s="292"/>
      <c r="H18" s="292"/>
      <c r="I18" s="292"/>
    </row>
    <row r="19" spans="1:9">
      <c r="A19" s="292"/>
      <c r="B19" s="292"/>
      <c r="C19" s="292"/>
      <c r="D19" s="292"/>
      <c r="E19" s="292"/>
      <c r="F19" s="292"/>
      <c r="G19" s="292"/>
      <c r="H19" s="292"/>
      <c r="I19" s="292"/>
    </row>
    <row r="20" spans="1:9">
      <c r="A20" s="292"/>
      <c r="B20" s="292"/>
      <c r="C20" s="292"/>
      <c r="D20" s="292"/>
      <c r="E20" s="292"/>
      <c r="F20" s="292"/>
      <c r="G20" s="292"/>
      <c r="H20" s="292"/>
      <c r="I20" s="292"/>
    </row>
    <row r="21" spans="1:9">
      <c r="A21" s="292"/>
      <c r="B21" s="292"/>
      <c r="C21" s="292"/>
      <c r="D21" s="292"/>
      <c r="E21" s="292"/>
      <c r="F21" s="292"/>
      <c r="G21" s="292"/>
      <c r="H21" s="292"/>
      <c r="I21" s="292"/>
    </row>
    <row r="22" spans="1:9">
      <c r="A22" s="292"/>
      <c r="B22" s="292"/>
      <c r="C22" s="292"/>
      <c r="D22" s="292"/>
      <c r="E22" s="292"/>
      <c r="F22" s="292"/>
      <c r="G22" s="292"/>
      <c r="H22" s="292"/>
      <c r="I22" s="292"/>
    </row>
    <row r="23" spans="1:9">
      <c r="A23" s="292"/>
      <c r="B23" s="292"/>
      <c r="C23" s="292"/>
      <c r="D23" s="292"/>
      <c r="E23" s="292"/>
      <c r="F23" s="292"/>
      <c r="G23" s="292"/>
      <c r="H23" s="292"/>
      <c r="I23" s="292"/>
    </row>
    <row r="24" spans="1:9">
      <c r="A24" s="292"/>
      <c r="B24" s="292"/>
      <c r="C24" s="292"/>
      <c r="D24" s="292"/>
      <c r="E24" s="292"/>
      <c r="F24" s="292"/>
      <c r="G24" s="292"/>
      <c r="H24" s="292"/>
      <c r="I24" s="292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...../2018.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activeCell="D8" sqref="D8"/>
    </sheetView>
  </sheetViews>
  <sheetFormatPr defaultColWidth="9.33203125" defaultRowHeight="15"/>
  <cols>
    <col min="1" max="1" width="8" style="417" customWidth="1"/>
    <col min="2" max="2" width="64.83203125" style="417" customWidth="1"/>
    <col min="3" max="3" width="24" style="417" customWidth="1"/>
    <col min="4" max="16384" width="9.33203125" style="417"/>
  </cols>
  <sheetData>
    <row r="1" spans="1:3" s="416" customFormat="1" ht="60" customHeight="1">
      <c r="A1" s="1649" t="s">
        <v>734</v>
      </c>
      <c r="B1" s="1649"/>
      <c r="C1" s="1649"/>
    </row>
    <row r="2" spans="1:3">
      <c r="C2" s="509" t="s">
        <v>1</v>
      </c>
    </row>
    <row r="3" spans="1:3" ht="16.5" customHeight="1">
      <c r="A3" s="1645" t="s">
        <v>578</v>
      </c>
      <c r="B3" s="1647" t="s">
        <v>265</v>
      </c>
      <c r="C3" s="1650">
        <v>2017</v>
      </c>
    </row>
    <row r="4" spans="1:3" s="418" customFormat="1" ht="16.5" customHeight="1">
      <c r="A4" s="1646"/>
      <c r="B4" s="1648"/>
      <c r="C4" s="1651"/>
    </row>
    <row r="5" spans="1:3" ht="22.5" customHeight="1">
      <c r="A5" s="419" t="s">
        <v>10</v>
      </c>
      <c r="B5" s="420" t="s">
        <v>579</v>
      </c>
      <c r="C5" s="421">
        <v>36208136</v>
      </c>
    </row>
    <row r="6" spans="1:3" ht="22.5" customHeight="1">
      <c r="A6" s="422" t="s">
        <v>13</v>
      </c>
      <c r="B6" s="423" t="s">
        <v>580</v>
      </c>
      <c r="C6" s="424"/>
    </row>
    <row r="7" spans="1:3" ht="22.5" customHeight="1">
      <c r="A7" s="422" t="s">
        <v>16</v>
      </c>
      <c r="B7" s="425" t="s">
        <v>581</v>
      </c>
      <c r="C7" s="424"/>
    </row>
    <row r="8" spans="1:3" ht="31.5" customHeight="1">
      <c r="A8" s="422" t="s">
        <v>19</v>
      </c>
      <c r="B8" s="423" t="s">
        <v>582</v>
      </c>
      <c r="C8" s="424"/>
    </row>
    <row r="9" spans="1:3" ht="22.5" customHeight="1">
      <c r="A9" s="422" t="s">
        <v>22</v>
      </c>
      <c r="B9" s="425" t="s">
        <v>583</v>
      </c>
      <c r="C9" s="427"/>
    </row>
    <row r="10" spans="1:3" ht="28.5" customHeight="1">
      <c r="A10" s="422" t="s">
        <v>25</v>
      </c>
      <c r="B10" s="423" t="s">
        <v>584</v>
      </c>
      <c r="C10" s="427"/>
    </row>
    <row r="11" spans="1:3" ht="22.5" customHeight="1">
      <c r="A11" s="534" t="s">
        <v>28</v>
      </c>
      <c r="B11" s="535" t="s">
        <v>585</v>
      </c>
      <c r="C11" s="536"/>
    </row>
    <row r="12" spans="1:3" s="416" customFormat="1" ht="22.5" customHeight="1">
      <c r="A12" s="537" t="s">
        <v>31</v>
      </c>
      <c r="B12" s="538" t="s">
        <v>586</v>
      </c>
      <c r="C12" s="539">
        <f t="shared" ref="C12" si="0">SUM(C5:C11)</f>
        <v>36208136</v>
      </c>
    </row>
    <row r="13" spans="1:3" s="416" customFormat="1" ht="22.5" customHeight="1">
      <c r="A13" s="540" t="s">
        <v>34</v>
      </c>
      <c r="B13" s="541" t="s">
        <v>587</v>
      </c>
      <c r="C13" s="542">
        <f t="shared" ref="C13" si="1">C12/2</f>
        <v>18104068</v>
      </c>
    </row>
    <row r="14" spans="1:3" s="416" customFormat="1" ht="27" customHeight="1">
      <c r="A14" s="537" t="s">
        <v>37</v>
      </c>
      <c r="B14" s="545" t="s">
        <v>588</v>
      </c>
      <c r="C14" s="539">
        <f t="shared" ref="C14" si="2">SUM(C15:C21)</f>
        <v>0</v>
      </c>
    </row>
    <row r="15" spans="1:3" ht="22.5" customHeight="1">
      <c r="A15" s="419" t="s">
        <v>39</v>
      </c>
      <c r="B15" s="543" t="s">
        <v>589</v>
      </c>
      <c r="C15" s="544"/>
    </row>
    <row r="16" spans="1:3" ht="22.5" customHeight="1">
      <c r="A16" s="422" t="s">
        <v>41</v>
      </c>
      <c r="B16" s="426" t="s">
        <v>590</v>
      </c>
      <c r="C16" s="427"/>
    </row>
    <row r="17" spans="1:3" ht="22.5" customHeight="1">
      <c r="A17" s="422" t="s">
        <v>43</v>
      </c>
      <c r="B17" s="426" t="s">
        <v>591</v>
      </c>
      <c r="C17" s="427"/>
    </row>
    <row r="18" spans="1:3" ht="22.5" customHeight="1">
      <c r="A18" s="422" t="s">
        <v>45</v>
      </c>
      <c r="B18" s="426" t="s">
        <v>592</v>
      </c>
      <c r="C18" s="427"/>
    </row>
    <row r="19" spans="1:3" ht="22.5" customHeight="1">
      <c r="A19" s="422" t="s">
        <v>47</v>
      </c>
      <c r="B19" s="426" t="s">
        <v>593</v>
      </c>
      <c r="C19" s="427"/>
    </row>
    <row r="20" spans="1:3" ht="22.5" customHeight="1">
      <c r="A20" s="422" t="s">
        <v>49</v>
      </c>
      <c r="B20" s="426" t="s">
        <v>594</v>
      </c>
      <c r="C20" s="427"/>
    </row>
    <row r="21" spans="1:3" ht="22.5" customHeight="1">
      <c r="A21" s="534" t="s">
        <v>51</v>
      </c>
      <c r="B21" s="546" t="s">
        <v>595</v>
      </c>
      <c r="C21" s="536"/>
    </row>
    <row r="22" spans="1:3" s="416" customFormat="1" ht="30" customHeight="1">
      <c r="A22" s="537" t="s">
        <v>54</v>
      </c>
      <c r="B22" s="545" t="s">
        <v>596</v>
      </c>
      <c r="C22" s="547">
        <f t="shared" ref="C22" si="3">SUM(C23:C29)</f>
        <v>0</v>
      </c>
    </row>
    <row r="23" spans="1:3" ht="22.5" customHeight="1">
      <c r="A23" s="419" t="s">
        <v>57</v>
      </c>
      <c r="B23" s="543" t="s">
        <v>597</v>
      </c>
      <c r="C23" s="544"/>
    </row>
    <row r="24" spans="1:3" ht="22.5" customHeight="1">
      <c r="A24" s="422" t="s">
        <v>60</v>
      </c>
      <c r="B24" s="423" t="s">
        <v>598</v>
      </c>
      <c r="C24" s="427"/>
    </row>
    <row r="25" spans="1:3" ht="22.5" customHeight="1">
      <c r="A25" s="422" t="s">
        <v>62</v>
      </c>
      <c r="B25" s="425" t="s">
        <v>591</v>
      </c>
      <c r="C25" s="427"/>
    </row>
    <row r="26" spans="1:3" ht="22.5" customHeight="1">
      <c r="A26" s="422" t="s">
        <v>64</v>
      </c>
      <c r="B26" s="425" t="s">
        <v>592</v>
      </c>
      <c r="C26" s="427"/>
    </row>
    <row r="27" spans="1:3" ht="22.5" customHeight="1">
      <c r="A27" s="422" t="s">
        <v>66</v>
      </c>
      <c r="B27" s="425" t="s">
        <v>593</v>
      </c>
      <c r="C27" s="427"/>
    </row>
    <row r="28" spans="1:3" ht="22.5" customHeight="1">
      <c r="A28" s="422" t="s">
        <v>68</v>
      </c>
      <c r="B28" s="425" t="s">
        <v>594</v>
      </c>
      <c r="C28" s="427"/>
    </row>
    <row r="29" spans="1:3" ht="22.5" customHeight="1">
      <c r="A29" s="422" t="s">
        <v>70</v>
      </c>
      <c r="B29" s="423" t="s">
        <v>599</v>
      </c>
      <c r="C29" s="427"/>
    </row>
    <row r="30" spans="1:3" ht="22.5" customHeight="1">
      <c r="A30" s="534" t="s">
        <v>72</v>
      </c>
      <c r="B30" s="546" t="s">
        <v>600</v>
      </c>
      <c r="C30" s="536">
        <f t="shared" ref="C30" si="4">C22+C14</f>
        <v>0</v>
      </c>
    </row>
    <row r="31" spans="1:3" ht="27.75" customHeight="1">
      <c r="A31" s="548" t="s">
        <v>75</v>
      </c>
      <c r="B31" s="549" t="s">
        <v>601</v>
      </c>
      <c r="C31" s="550">
        <f t="shared" ref="C31" si="5">C13-C30</f>
        <v>18104068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portrait" horizontalDpi="4294967293" verticalDpi="4294967293" r:id="rId1"/>
  <headerFooter>
    <oddHeader>&amp;R&amp;"Times New Roman CE,Félkövér dőlt"17. melléklet a .../2018. (...)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activeCell="F32" sqref="F32"/>
    </sheetView>
  </sheetViews>
  <sheetFormatPr defaultRowHeight="15"/>
  <cols>
    <col min="1" max="1" width="7.33203125" style="428" customWidth="1"/>
    <col min="2" max="2" width="56.1640625" style="428" customWidth="1"/>
    <col min="3" max="5" width="20.6640625" style="435" customWidth="1"/>
    <col min="6" max="6" width="9.33203125" style="428"/>
    <col min="7" max="7" width="12.83203125" style="428" bestFit="1" customWidth="1"/>
    <col min="8" max="256" width="9.33203125" style="428"/>
    <col min="257" max="257" width="5" style="428" customWidth="1"/>
    <col min="258" max="258" width="76.33203125" style="428" customWidth="1"/>
    <col min="259" max="259" width="17.1640625" style="428" customWidth="1"/>
    <col min="260" max="260" width="19.1640625" style="428" customWidth="1"/>
    <col min="261" max="261" width="17.1640625" style="428" customWidth="1"/>
    <col min="262" max="262" width="9.33203125" style="428"/>
    <col min="263" max="263" width="12.83203125" style="428" bestFit="1" customWidth="1"/>
    <col min="264" max="512" width="9.33203125" style="428"/>
    <col min="513" max="513" width="5" style="428" customWidth="1"/>
    <col min="514" max="514" width="76.33203125" style="428" customWidth="1"/>
    <col min="515" max="515" width="17.1640625" style="428" customWidth="1"/>
    <col min="516" max="516" width="19.1640625" style="428" customWidth="1"/>
    <col min="517" max="517" width="17.1640625" style="428" customWidth="1"/>
    <col min="518" max="518" width="9.33203125" style="428"/>
    <col min="519" max="519" width="12.83203125" style="428" bestFit="1" customWidth="1"/>
    <col min="520" max="768" width="9.33203125" style="428"/>
    <col min="769" max="769" width="5" style="428" customWidth="1"/>
    <col min="770" max="770" width="76.33203125" style="428" customWidth="1"/>
    <col min="771" max="771" width="17.1640625" style="428" customWidth="1"/>
    <col min="772" max="772" width="19.1640625" style="428" customWidth="1"/>
    <col min="773" max="773" width="17.1640625" style="428" customWidth="1"/>
    <col min="774" max="774" width="9.33203125" style="428"/>
    <col min="775" max="775" width="12.83203125" style="428" bestFit="1" customWidth="1"/>
    <col min="776" max="1024" width="9.33203125" style="428"/>
    <col min="1025" max="1025" width="5" style="428" customWidth="1"/>
    <col min="1026" max="1026" width="76.33203125" style="428" customWidth="1"/>
    <col min="1027" max="1027" width="17.1640625" style="428" customWidth="1"/>
    <col min="1028" max="1028" width="19.1640625" style="428" customWidth="1"/>
    <col min="1029" max="1029" width="17.1640625" style="428" customWidth="1"/>
    <col min="1030" max="1030" width="9.33203125" style="428"/>
    <col min="1031" max="1031" width="12.83203125" style="428" bestFit="1" customWidth="1"/>
    <col min="1032" max="1280" width="9.33203125" style="428"/>
    <col min="1281" max="1281" width="5" style="428" customWidth="1"/>
    <col min="1282" max="1282" width="76.33203125" style="428" customWidth="1"/>
    <col min="1283" max="1283" width="17.1640625" style="428" customWidth="1"/>
    <col min="1284" max="1284" width="19.1640625" style="428" customWidth="1"/>
    <col min="1285" max="1285" width="17.1640625" style="428" customWidth="1"/>
    <col min="1286" max="1286" width="9.33203125" style="428"/>
    <col min="1287" max="1287" width="12.83203125" style="428" bestFit="1" customWidth="1"/>
    <col min="1288" max="1536" width="9.33203125" style="428"/>
    <col min="1537" max="1537" width="5" style="428" customWidth="1"/>
    <col min="1538" max="1538" width="76.33203125" style="428" customWidth="1"/>
    <col min="1539" max="1539" width="17.1640625" style="428" customWidth="1"/>
    <col min="1540" max="1540" width="19.1640625" style="428" customWidth="1"/>
    <col min="1541" max="1541" width="17.1640625" style="428" customWidth="1"/>
    <col min="1542" max="1542" width="9.33203125" style="428"/>
    <col min="1543" max="1543" width="12.83203125" style="428" bestFit="1" customWidth="1"/>
    <col min="1544" max="1792" width="9.33203125" style="428"/>
    <col min="1793" max="1793" width="5" style="428" customWidth="1"/>
    <col min="1794" max="1794" width="76.33203125" style="428" customWidth="1"/>
    <col min="1795" max="1795" width="17.1640625" style="428" customWidth="1"/>
    <col min="1796" max="1796" width="19.1640625" style="428" customWidth="1"/>
    <col min="1797" max="1797" width="17.1640625" style="428" customWidth="1"/>
    <col min="1798" max="1798" width="9.33203125" style="428"/>
    <col min="1799" max="1799" width="12.83203125" style="428" bestFit="1" customWidth="1"/>
    <col min="1800" max="2048" width="9.33203125" style="428"/>
    <col min="2049" max="2049" width="5" style="428" customWidth="1"/>
    <col min="2050" max="2050" width="76.33203125" style="428" customWidth="1"/>
    <col min="2051" max="2051" width="17.1640625" style="428" customWidth="1"/>
    <col min="2052" max="2052" width="19.1640625" style="428" customWidth="1"/>
    <col min="2053" max="2053" width="17.1640625" style="428" customWidth="1"/>
    <col min="2054" max="2054" width="9.33203125" style="428"/>
    <col min="2055" max="2055" width="12.83203125" style="428" bestFit="1" customWidth="1"/>
    <col min="2056" max="2304" width="9.33203125" style="428"/>
    <col min="2305" max="2305" width="5" style="428" customWidth="1"/>
    <col min="2306" max="2306" width="76.33203125" style="428" customWidth="1"/>
    <col min="2307" max="2307" width="17.1640625" style="428" customWidth="1"/>
    <col min="2308" max="2308" width="19.1640625" style="428" customWidth="1"/>
    <col min="2309" max="2309" width="17.1640625" style="428" customWidth="1"/>
    <col min="2310" max="2310" width="9.33203125" style="428"/>
    <col min="2311" max="2311" width="12.83203125" style="428" bestFit="1" customWidth="1"/>
    <col min="2312" max="2560" width="9.33203125" style="428"/>
    <col min="2561" max="2561" width="5" style="428" customWidth="1"/>
    <col min="2562" max="2562" width="76.33203125" style="428" customWidth="1"/>
    <col min="2563" max="2563" width="17.1640625" style="428" customWidth="1"/>
    <col min="2564" max="2564" width="19.1640625" style="428" customWidth="1"/>
    <col min="2565" max="2565" width="17.1640625" style="428" customWidth="1"/>
    <col min="2566" max="2566" width="9.33203125" style="428"/>
    <col min="2567" max="2567" width="12.83203125" style="428" bestFit="1" customWidth="1"/>
    <col min="2568" max="2816" width="9.33203125" style="428"/>
    <col min="2817" max="2817" width="5" style="428" customWidth="1"/>
    <col min="2818" max="2818" width="76.33203125" style="428" customWidth="1"/>
    <col min="2819" max="2819" width="17.1640625" style="428" customWidth="1"/>
    <col min="2820" max="2820" width="19.1640625" style="428" customWidth="1"/>
    <col min="2821" max="2821" width="17.1640625" style="428" customWidth="1"/>
    <col min="2822" max="2822" width="9.33203125" style="428"/>
    <col min="2823" max="2823" width="12.83203125" style="428" bestFit="1" customWidth="1"/>
    <col min="2824" max="3072" width="9.33203125" style="428"/>
    <col min="3073" max="3073" width="5" style="428" customWidth="1"/>
    <col min="3074" max="3074" width="76.33203125" style="428" customWidth="1"/>
    <col min="3075" max="3075" width="17.1640625" style="428" customWidth="1"/>
    <col min="3076" max="3076" width="19.1640625" style="428" customWidth="1"/>
    <col min="3077" max="3077" width="17.1640625" style="428" customWidth="1"/>
    <col min="3078" max="3078" width="9.33203125" style="428"/>
    <col min="3079" max="3079" width="12.83203125" style="428" bestFit="1" customWidth="1"/>
    <col min="3080" max="3328" width="9.33203125" style="428"/>
    <col min="3329" max="3329" width="5" style="428" customWidth="1"/>
    <col min="3330" max="3330" width="76.33203125" style="428" customWidth="1"/>
    <col min="3331" max="3331" width="17.1640625" style="428" customWidth="1"/>
    <col min="3332" max="3332" width="19.1640625" style="428" customWidth="1"/>
    <col min="3333" max="3333" width="17.1640625" style="428" customWidth="1"/>
    <col min="3334" max="3334" width="9.33203125" style="428"/>
    <col min="3335" max="3335" width="12.83203125" style="428" bestFit="1" customWidth="1"/>
    <col min="3336" max="3584" width="9.33203125" style="428"/>
    <col min="3585" max="3585" width="5" style="428" customWidth="1"/>
    <col min="3586" max="3586" width="76.33203125" style="428" customWidth="1"/>
    <col min="3587" max="3587" width="17.1640625" style="428" customWidth="1"/>
    <col min="3588" max="3588" width="19.1640625" style="428" customWidth="1"/>
    <col min="3589" max="3589" width="17.1640625" style="428" customWidth="1"/>
    <col min="3590" max="3590" width="9.33203125" style="428"/>
    <col min="3591" max="3591" width="12.83203125" style="428" bestFit="1" customWidth="1"/>
    <col min="3592" max="3840" width="9.33203125" style="428"/>
    <col min="3841" max="3841" width="5" style="428" customWidth="1"/>
    <col min="3842" max="3842" width="76.33203125" style="428" customWidth="1"/>
    <col min="3843" max="3843" width="17.1640625" style="428" customWidth="1"/>
    <col min="3844" max="3844" width="19.1640625" style="428" customWidth="1"/>
    <col min="3845" max="3845" width="17.1640625" style="428" customWidth="1"/>
    <col min="3846" max="3846" width="9.33203125" style="428"/>
    <col min="3847" max="3847" width="12.83203125" style="428" bestFit="1" customWidth="1"/>
    <col min="3848" max="4096" width="9.33203125" style="428"/>
    <col min="4097" max="4097" width="5" style="428" customWidth="1"/>
    <col min="4098" max="4098" width="76.33203125" style="428" customWidth="1"/>
    <col min="4099" max="4099" width="17.1640625" style="428" customWidth="1"/>
    <col min="4100" max="4100" width="19.1640625" style="428" customWidth="1"/>
    <col min="4101" max="4101" width="17.1640625" style="428" customWidth="1"/>
    <col min="4102" max="4102" width="9.33203125" style="428"/>
    <col min="4103" max="4103" width="12.83203125" style="428" bestFit="1" customWidth="1"/>
    <col min="4104" max="4352" width="9.33203125" style="428"/>
    <col min="4353" max="4353" width="5" style="428" customWidth="1"/>
    <col min="4354" max="4354" width="76.33203125" style="428" customWidth="1"/>
    <col min="4355" max="4355" width="17.1640625" style="428" customWidth="1"/>
    <col min="4356" max="4356" width="19.1640625" style="428" customWidth="1"/>
    <col min="4357" max="4357" width="17.1640625" style="428" customWidth="1"/>
    <col min="4358" max="4358" width="9.33203125" style="428"/>
    <col min="4359" max="4359" width="12.83203125" style="428" bestFit="1" customWidth="1"/>
    <col min="4360" max="4608" width="9.33203125" style="428"/>
    <col min="4609" max="4609" width="5" style="428" customWidth="1"/>
    <col min="4610" max="4610" width="76.33203125" style="428" customWidth="1"/>
    <col min="4611" max="4611" width="17.1640625" style="428" customWidth="1"/>
    <col min="4612" max="4612" width="19.1640625" style="428" customWidth="1"/>
    <col min="4613" max="4613" width="17.1640625" style="428" customWidth="1"/>
    <col min="4614" max="4614" width="9.33203125" style="428"/>
    <col min="4615" max="4615" width="12.83203125" style="428" bestFit="1" customWidth="1"/>
    <col min="4616" max="4864" width="9.33203125" style="428"/>
    <col min="4865" max="4865" width="5" style="428" customWidth="1"/>
    <col min="4866" max="4866" width="76.33203125" style="428" customWidth="1"/>
    <col min="4867" max="4867" width="17.1640625" style="428" customWidth="1"/>
    <col min="4868" max="4868" width="19.1640625" style="428" customWidth="1"/>
    <col min="4869" max="4869" width="17.1640625" style="428" customWidth="1"/>
    <col min="4870" max="4870" width="9.33203125" style="428"/>
    <col min="4871" max="4871" width="12.83203125" style="428" bestFit="1" customWidth="1"/>
    <col min="4872" max="5120" width="9.33203125" style="428"/>
    <col min="5121" max="5121" width="5" style="428" customWidth="1"/>
    <col min="5122" max="5122" width="76.33203125" style="428" customWidth="1"/>
    <col min="5123" max="5123" width="17.1640625" style="428" customWidth="1"/>
    <col min="5124" max="5124" width="19.1640625" style="428" customWidth="1"/>
    <col min="5125" max="5125" width="17.1640625" style="428" customWidth="1"/>
    <col min="5126" max="5126" width="9.33203125" style="428"/>
    <col min="5127" max="5127" width="12.83203125" style="428" bestFit="1" customWidth="1"/>
    <col min="5128" max="5376" width="9.33203125" style="428"/>
    <col min="5377" max="5377" width="5" style="428" customWidth="1"/>
    <col min="5378" max="5378" width="76.33203125" style="428" customWidth="1"/>
    <col min="5379" max="5379" width="17.1640625" style="428" customWidth="1"/>
    <col min="5380" max="5380" width="19.1640625" style="428" customWidth="1"/>
    <col min="5381" max="5381" width="17.1640625" style="428" customWidth="1"/>
    <col min="5382" max="5382" width="9.33203125" style="428"/>
    <col min="5383" max="5383" width="12.83203125" style="428" bestFit="1" customWidth="1"/>
    <col min="5384" max="5632" width="9.33203125" style="428"/>
    <col min="5633" max="5633" width="5" style="428" customWidth="1"/>
    <col min="5634" max="5634" width="76.33203125" style="428" customWidth="1"/>
    <col min="5635" max="5635" width="17.1640625" style="428" customWidth="1"/>
    <col min="5636" max="5636" width="19.1640625" style="428" customWidth="1"/>
    <col min="5637" max="5637" width="17.1640625" style="428" customWidth="1"/>
    <col min="5638" max="5638" width="9.33203125" style="428"/>
    <col min="5639" max="5639" width="12.83203125" style="428" bestFit="1" customWidth="1"/>
    <col min="5640" max="5888" width="9.33203125" style="428"/>
    <col min="5889" max="5889" width="5" style="428" customWidth="1"/>
    <col min="5890" max="5890" width="76.33203125" style="428" customWidth="1"/>
    <col min="5891" max="5891" width="17.1640625" style="428" customWidth="1"/>
    <col min="5892" max="5892" width="19.1640625" style="428" customWidth="1"/>
    <col min="5893" max="5893" width="17.1640625" style="428" customWidth="1"/>
    <col min="5894" max="5894" width="9.33203125" style="428"/>
    <col min="5895" max="5895" width="12.83203125" style="428" bestFit="1" customWidth="1"/>
    <col min="5896" max="6144" width="9.33203125" style="428"/>
    <col min="6145" max="6145" width="5" style="428" customWidth="1"/>
    <col min="6146" max="6146" width="76.33203125" style="428" customWidth="1"/>
    <col min="6147" max="6147" width="17.1640625" style="428" customWidth="1"/>
    <col min="6148" max="6148" width="19.1640625" style="428" customWidth="1"/>
    <col min="6149" max="6149" width="17.1640625" style="428" customWidth="1"/>
    <col min="6150" max="6150" width="9.33203125" style="428"/>
    <col min="6151" max="6151" width="12.83203125" style="428" bestFit="1" customWidth="1"/>
    <col min="6152" max="6400" width="9.33203125" style="428"/>
    <col min="6401" max="6401" width="5" style="428" customWidth="1"/>
    <col min="6402" max="6402" width="76.33203125" style="428" customWidth="1"/>
    <col min="6403" max="6403" width="17.1640625" style="428" customWidth="1"/>
    <col min="6404" max="6404" width="19.1640625" style="428" customWidth="1"/>
    <col min="6405" max="6405" width="17.1640625" style="428" customWidth="1"/>
    <col min="6406" max="6406" width="9.33203125" style="428"/>
    <col min="6407" max="6407" width="12.83203125" style="428" bestFit="1" customWidth="1"/>
    <col min="6408" max="6656" width="9.33203125" style="428"/>
    <col min="6657" max="6657" width="5" style="428" customWidth="1"/>
    <col min="6658" max="6658" width="76.33203125" style="428" customWidth="1"/>
    <col min="6659" max="6659" width="17.1640625" style="428" customWidth="1"/>
    <col min="6660" max="6660" width="19.1640625" style="428" customWidth="1"/>
    <col min="6661" max="6661" width="17.1640625" style="428" customWidth="1"/>
    <col min="6662" max="6662" width="9.33203125" style="428"/>
    <col min="6663" max="6663" width="12.83203125" style="428" bestFit="1" customWidth="1"/>
    <col min="6664" max="6912" width="9.33203125" style="428"/>
    <col min="6913" max="6913" width="5" style="428" customWidth="1"/>
    <col min="6914" max="6914" width="76.33203125" style="428" customWidth="1"/>
    <col min="6915" max="6915" width="17.1640625" style="428" customWidth="1"/>
    <col min="6916" max="6916" width="19.1640625" style="428" customWidth="1"/>
    <col min="6917" max="6917" width="17.1640625" style="428" customWidth="1"/>
    <col min="6918" max="6918" width="9.33203125" style="428"/>
    <col min="6919" max="6919" width="12.83203125" style="428" bestFit="1" customWidth="1"/>
    <col min="6920" max="7168" width="9.33203125" style="428"/>
    <col min="7169" max="7169" width="5" style="428" customWidth="1"/>
    <col min="7170" max="7170" width="76.33203125" style="428" customWidth="1"/>
    <col min="7171" max="7171" width="17.1640625" style="428" customWidth="1"/>
    <col min="7172" max="7172" width="19.1640625" style="428" customWidth="1"/>
    <col min="7173" max="7173" width="17.1640625" style="428" customWidth="1"/>
    <col min="7174" max="7174" width="9.33203125" style="428"/>
    <col min="7175" max="7175" width="12.83203125" style="428" bestFit="1" customWidth="1"/>
    <col min="7176" max="7424" width="9.33203125" style="428"/>
    <col min="7425" max="7425" width="5" style="428" customWidth="1"/>
    <col min="7426" max="7426" width="76.33203125" style="428" customWidth="1"/>
    <col min="7427" max="7427" width="17.1640625" style="428" customWidth="1"/>
    <col min="7428" max="7428" width="19.1640625" style="428" customWidth="1"/>
    <col min="7429" max="7429" width="17.1640625" style="428" customWidth="1"/>
    <col min="7430" max="7430" width="9.33203125" style="428"/>
    <col min="7431" max="7431" width="12.83203125" style="428" bestFit="1" customWidth="1"/>
    <col min="7432" max="7680" width="9.33203125" style="428"/>
    <col min="7681" max="7681" width="5" style="428" customWidth="1"/>
    <col min="7682" max="7682" width="76.33203125" style="428" customWidth="1"/>
    <col min="7683" max="7683" width="17.1640625" style="428" customWidth="1"/>
    <col min="7684" max="7684" width="19.1640625" style="428" customWidth="1"/>
    <col min="7685" max="7685" width="17.1640625" style="428" customWidth="1"/>
    <col min="7686" max="7686" width="9.33203125" style="428"/>
    <col min="7687" max="7687" width="12.83203125" style="428" bestFit="1" customWidth="1"/>
    <col min="7688" max="7936" width="9.33203125" style="428"/>
    <col min="7937" max="7937" width="5" style="428" customWidth="1"/>
    <col min="7938" max="7938" width="76.33203125" style="428" customWidth="1"/>
    <col min="7939" max="7939" width="17.1640625" style="428" customWidth="1"/>
    <col min="7940" max="7940" width="19.1640625" style="428" customWidth="1"/>
    <col min="7941" max="7941" width="17.1640625" style="428" customWidth="1"/>
    <col min="7942" max="7942" width="9.33203125" style="428"/>
    <col min="7943" max="7943" width="12.83203125" style="428" bestFit="1" customWidth="1"/>
    <col min="7944" max="8192" width="9.33203125" style="428"/>
    <col min="8193" max="8193" width="5" style="428" customWidth="1"/>
    <col min="8194" max="8194" width="76.33203125" style="428" customWidth="1"/>
    <col min="8195" max="8195" width="17.1640625" style="428" customWidth="1"/>
    <col min="8196" max="8196" width="19.1640625" style="428" customWidth="1"/>
    <col min="8197" max="8197" width="17.1640625" style="428" customWidth="1"/>
    <col min="8198" max="8198" width="9.33203125" style="428"/>
    <col min="8199" max="8199" width="12.83203125" style="428" bestFit="1" customWidth="1"/>
    <col min="8200" max="8448" width="9.33203125" style="428"/>
    <col min="8449" max="8449" width="5" style="428" customWidth="1"/>
    <col min="8450" max="8450" width="76.33203125" style="428" customWidth="1"/>
    <col min="8451" max="8451" width="17.1640625" style="428" customWidth="1"/>
    <col min="8452" max="8452" width="19.1640625" style="428" customWidth="1"/>
    <col min="8453" max="8453" width="17.1640625" style="428" customWidth="1"/>
    <col min="8454" max="8454" width="9.33203125" style="428"/>
    <col min="8455" max="8455" width="12.83203125" style="428" bestFit="1" customWidth="1"/>
    <col min="8456" max="8704" width="9.33203125" style="428"/>
    <col min="8705" max="8705" width="5" style="428" customWidth="1"/>
    <col min="8706" max="8706" width="76.33203125" style="428" customWidth="1"/>
    <col min="8707" max="8707" width="17.1640625" style="428" customWidth="1"/>
    <col min="8708" max="8708" width="19.1640625" style="428" customWidth="1"/>
    <col min="8709" max="8709" width="17.1640625" style="428" customWidth="1"/>
    <col min="8710" max="8710" width="9.33203125" style="428"/>
    <col min="8711" max="8711" width="12.83203125" style="428" bestFit="1" customWidth="1"/>
    <col min="8712" max="8960" width="9.33203125" style="428"/>
    <col min="8961" max="8961" width="5" style="428" customWidth="1"/>
    <col min="8962" max="8962" width="76.33203125" style="428" customWidth="1"/>
    <col min="8963" max="8963" width="17.1640625" style="428" customWidth="1"/>
    <col min="8964" max="8964" width="19.1640625" style="428" customWidth="1"/>
    <col min="8965" max="8965" width="17.1640625" style="428" customWidth="1"/>
    <col min="8966" max="8966" width="9.33203125" style="428"/>
    <col min="8967" max="8967" width="12.83203125" style="428" bestFit="1" customWidth="1"/>
    <col min="8968" max="9216" width="9.33203125" style="428"/>
    <col min="9217" max="9217" width="5" style="428" customWidth="1"/>
    <col min="9218" max="9218" width="76.33203125" style="428" customWidth="1"/>
    <col min="9219" max="9219" width="17.1640625" style="428" customWidth="1"/>
    <col min="9220" max="9220" width="19.1640625" style="428" customWidth="1"/>
    <col min="9221" max="9221" width="17.1640625" style="428" customWidth="1"/>
    <col min="9222" max="9222" width="9.33203125" style="428"/>
    <col min="9223" max="9223" width="12.83203125" style="428" bestFit="1" customWidth="1"/>
    <col min="9224" max="9472" width="9.33203125" style="428"/>
    <col min="9473" max="9473" width="5" style="428" customWidth="1"/>
    <col min="9474" max="9474" width="76.33203125" style="428" customWidth="1"/>
    <col min="9475" max="9475" width="17.1640625" style="428" customWidth="1"/>
    <col min="9476" max="9476" width="19.1640625" style="428" customWidth="1"/>
    <col min="9477" max="9477" width="17.1640625" style="428" customWidth="1"/>
    <col min="9478" max="9478" width="9.33203125" style="428"/>
    <col min="9479" max="9479" width="12.83203125" style="428" bestFit="1" customWidth="1"/>
    <col min="9480" max="9728" width="9.33203125" style="428"/>
    <col min="9729" max="9729" width="5" style="428" customWidth="1"/>
    <col min="9730" max="9730" width="76.33203125" style="428" customWidth="1"/>
    <col min="9731" max="9731" width="17.1640625" style="428" customWidth="1"/>
    <col min="9732" max="9732" width="19.1640625" style="428" customWidth="1"/>
    <col min="9733" max="9733" width="17.1640625" style="428" customWidth="1"/>
    <col min="9734" max="9734" width="9.33203125" style="428"/>
    <col min="9735" max="9735" width="12.83203125" style="428" bestFit="1" customWidth="1"/>
    <col min="9736" max="9984" width="9.33203125" style="428"/>
    <col min="9985" max="9985" width="5" style="428" customWidth="1"/>
    <col min="9986" max="9986" width="76.33203125" style="428" customWidth="1"/>
    <col min="9987" max="9987" width="17.1640625" style="428" customWidth="1"/>
    <col min="9988" max="9988" width="19.1640625" style="428" customWidth="1"/>
    <col min="9989" max="9989" width="17.1640625" style="428" customWidth="1"/>
    <col min="9990" max="9990" width="9.33203125" style="428"/>
    <col min="9991" max="9991" width="12.83203125" style="428" bestFit="1" customWidth="1"/>
    <col min="9992" max="10240" width="9.33203125" style="428"/>
    <col min="10241" max="10241" width="5" style="428" customWidth="1"/>
    <col min="10242" max="10242" width="76.33203125" style="428" customWidth="1"/>
    <col min="10243" max="10243" width="17.1640625" style="428" customWidth="1"/>
    <col min="10244" max="10244" width="19.1640625" style="428" customWidth="1"/>
    <col min="10245" max="10245" width="17.1640625" style="428" customWidth="1"/>
    <col min="10246" max="10246" width="9.33203125" style="428"/>
    <col min="10247" max="10247" width="12.83203125" style="428" bestFit="1" customWidth="1"/>
    <col min="10248" max="10496" width="9.33203125" style="428"/>
    <col min="10497" max="10497" width="5" style="428" customWidth="1"/>
    <col min="10498" max="10498" width="76.33203125" style="428" customWidth="1"/>
    <col min="10499" max="10499" width="17.1640625" style="428" customWidth="1"/>
    <col min="10500" max="10500" width="19.1640625" style="428" customWidth="1"/>
    <col min="10501" max="10501" width="17.1640625" style="428" customWidth="1"/>
    <col min="10502" max="10502" width="9.33203125" style="428"/>
    <col min="10503" max="10503" width="12.83203125" style="428" bestFit="1" customWidth="1"/>
    <col min="10504" max="10752" width="9.33203125" style="428"/>
    <col min="10753" max="10753" width="5" style="428" customWidth="1"/>
    <col min="10754" max="10754" width="76.33203125" style="428" customWidth="1"/>
    <col min="10755" max="10755" width="17.1640625" style="428" customWidth="1"/>
    <col min="10756" max="10756" width="19.1640625" style="428" customWidth="1"/>
    <col min="10757" max="10757" width="17.1640625" style="428" customWidth="1"/>
    <col min="10758" max="10758" width="9.33203125" style="428"/>
    <col min="10759" max="10759" width="12.83203125" style="428" bestFit="1" customWidth="1"/>
    <col min="10760" max="11008" width="9.33203125" style="428"/>
    <col min="11009" max="11009" width="5" style="428" customWidth="1"/>
    <col min="11010" max="11010" width="76.33203125" style="428" customWidth="1"/>
    <col min="11011" max="11011" width="17.1640625" style="428" customWidth="1"/>
    <col min="11012" max="11012" width="19.1640625" style="428" customWidth="1"/>
    <col min="11013" max="11013" width="17.1640625" style="428" customWidth="1"/>
    <col min="11014" max="11014" width="9.33203125" style="428"/>
    <col min="11015" max="11015" width="12.83203125" style="428" bestFit="1" customWidth="1"/>
    <col min="11016" max="11264" width="9.33203125" style="428"/>
    <col min="11265" max="11265" width="5" style="428" customWidth="1"/>
    <col min="11266" max="11266" width="76.33203125" style="428" customWidth="1"/>
    <col min="11267" max="11267" width="17.1640625" style="428" customWidth="1"/>
    <col min="11268" max="11268" width="19.1640625" style="428" customWidth="1"/>
    <col min="11269" max="11269" width="17.1640625" style="428" customWidth="1"/>
    <col min="11270" max="11270" width="9.33203125" style="428"/>
    <col min="11271" max="11271" width="12.83203125" style="428" bestFit="1" customWidth="1"/>
    <col min="11272" max="11520" width="9.33203125" style="428"/>
    <col min="11521" max="11521" width="5" style="428" customWidth="1"/>
    <col min="11522" max="11522" width="76.33203125" style="428" customWidth="1"/>
    <col min="11523" max="11523" width="17.1640625" style="428" customWidth="1"/>
    <col min="11524" max="11524" width="19.1640625" style="428" customWidth="1"/>
    <col min="11525" max="11525" width="17.1640625" style="428" customWidth="1"/>
    <col min="11526" max="11526" width="9.33203125" style="428"/>
    <col min="11527" max="11527" width="12.83203125" style="428" bestFit="1" customWidth="1"/>
    <col min="11528" max="11776" width="9.33203125" style="428"/>
    <col min="11777" max="11777" width="5" style="428" customWidth="1"/>
    <col min="11778" max="11778" width="76.33203125" style="428" customWidth="1"/>
    <col min="11779" max="11779" width="17.1640625" style="428" customWidth="1"/>
    <col min="11780" max="11780" width="19.1640625" style="428" customWidth="1"/>
    <col min="11781" max="11781" width="17.1640625" style="428" customWidth="1"/>
    <col min="11782" max="11782" width="9.33203125" style="428"/>
    <col min="11783" max="11783" width="12.83203125" style="428" bestFit="1" customWidth="1"/>
    <col min="11784" max="12032" width="9.33203125" style="428"/>
    <col min="12033" max="12033" width="5" style="428" customWidth="1"/>
    <col min="12034" max="12034" width="76.33203125" style="428" customWidth="1"/>
    <col min="12035" max="12035" width="17.1640625" style="428" customWidth="1"/>
    <col min="12036" max="12036" width="19.1640625" style="428" customWidth="1"/>
    <col min="12037" max="12037" width="17.1640625" style="428" customWidth="1"/>
    <col min="12038" max="12038" width="9.33203125" style="428"/>
    <col min="12039" max="12039" width="12.83203125" style="428" bestFit="1" customWidth="1"/>
    <col min="12040" max="12288" width="9.33203125" style="428"/>
    <col min="12289" max="12289" width="5" style="428" customWidth="1"/>
    <col min="12290" max="12290" width="76.33203125" style="428" customWidth="1"/>
    <col min="12291" max="12291" width="17.1640625" style="428" customWidth="1"/>
    <col min="12292" max="12292" width="19.1640625" style="428" customWidth="1"/>
    <col min="12293" max="12293" width="17.1640625" style="428" customWidth="1"/>
    <col min="12294" max="12294" width="9.33203125" style="428"/>
    <col min="12295" max="12295" width="12.83203125" style="428" bestFit="1" customWidth="1"/>
    <col min="12296" max="12544" width="9.33203125" style="428"/>
    <col min="12545" max="12545" width="5" style="428" customWidth="1"/>
    <col min="12546" max="12546" width="76.33203125" style="428" customWidth="1"/>
    <col min="12547" max="12547" width="17.1640625" style="428" customWidth="1"/>
    <col min="12548" max="12548" width="19.1640625" style="428" customWidth="1"/>
    <col min="12549" max="12549" width="17.1640625" style="428" customWidth="1"/>
    <col min="12550" max="12550" width="9.33203125" style="428"/>
    <col min="12551" max="12551" width="12.83203125" style="428" bestFit="1" customWidth="1"/>
    <col min="12552" max="12800" width="9.33203125" style="428"/>
    <col min="12801" max="12801" width="5" style="428" customWidth="1"/>
    <col min="12802" max="12802" width="76.33203125" style="428" customWidth="1"/>
    <col min="12803" max="12803" width="17.1640625" style="428" customWidth="1"/>
    <col min="12804" max="12804" width="19.1640625" style="428" customWidth="1"/>
    <col min="12805" max="12805" width="17.1640625" style="428" customWidth="1"/>
    <col min="12806" max="12806" width="9.33203125" style="428"/>
    <col min="12807" max="12807" width="12.83203125" style="428" bestFit="1" customWidth="1"/>
    <col min="12808" max="13056" width="9.33203125" style="428"/>
    <col min="13057" max="13057" width="5" style="428" customWidth="1"/>
    <col min="13058" max="13058" width="76.33203125" style="428" customWidth="1"/>
    <col min="13059" max="13059" width="17.1640625" style="428" customWidth="1"/>
    <col min="13060" max="13060" width="19.1640625" style="428" customWidth="1"/>
    <col min="13061" max="13061" width="17.1640625" style="428" customWidth="1"/>
    <col min="13062" max="13062" width="9.33203125" style="428"/>
    <col min="13063" max="13063" width="12.83203125" style="428" bestFit="1" customWidth="1"/>
    <col min="13064" max="13312" width="9.33203125" style="428"/>
    <col min="13313" max="13313" width="5" style="428" customWidth="1"/>
    <col min="13314" max="13314" width="76.33203125" style="428" customWidth="1"/>
    <col min="13315" max="13315" width="17.1640625" style="428" customWidth="1"/>
    <col min="13316" max="13316" width="19.1640625" style="428" customWidth="1"/>
    <col min="13317" max="13317" width="17.1640625" style="428" customWidth="1"/>
    <col min="13318" max="13318" width="9.33203125" style="428"/>
    <col min="13319" max="13319" width="12.83203125" style="428" bestFit="1" customWidth="1"/>
    <col min="13320" max="13568" width="9.33203125" style="428"/>
    <col min="13569" max="13569" width="5" style="428" customWidth="1"/>
    <col min="13570" max="13570" width="76.33203125" style="428" customWidth="1"/>
    <col min="13571" max="13571" width="17.1640625" style="428" customWidth="1"/>
    <col min="13572" max="13572" width="19.1640625" style="428" customWidth="1"/>
    <col min="13573" max="13573" width="17.1640625" style="428" customWidth="1"/>
    <col min="13574" max="13574" width="9.33203125" style="428"/>
    <col min="13575" max="13575" width="12.83203125" style="428" bestFit="1" customWidth="1"/>
    <col min="13576" max="13824" width="9.33203125" style="428"/>
    <col min="13825" max="13825" width="5" style="428" customWidth="1"/>
    <col min="13826" max="13826" width="76.33203125" style="428" customWidth="1"/>
    <col min="13827" max="13827" width="17.1640625" style="428" customWidth="1"/>
    <col min="13828" max="13828" width="19.1640625" style="428" customWidth="1"/>
    <col min="13829" max="13829" width="17.1640625" style="428" customWidth="1"/>
    <col min="13830" max="13830" width="9.33203125" style="428"/>
    <col min="13831" max="13831" width="12.83203125" style="428" bestFit="1" customWidth="1"/>
    <col min="13832" max="14080" width="9.33203125" style="428"/>
    <col min="14081" max="14081" width="5" style="428" customWidth="1"/>
    <col min="14082" max="14082" width="76.33203125" style="428" customWidth="1"/>
    <col min="14083" max="14083" width="17.1640625" style="428" customWidth="1"/>
    <col min="14084" max="14084" width="19.1640625" style="428" customWidth="1"/>
    <col min="14085" max="14085" width="17.1640625" style="428" customWidth="1"/>
    <col min="14086" max="14086" width="9.33203125" style="428"/>
    <col min="14087" max="14087" width="12.83203125" style="428" bestFit="1" customWidth="1"/>
    <col min="14088" max="14336" width="9.33203125" style="428"/>
    <col min="14337" max="14337" width="5" style="428" customWidth="1"/>
    <col min="14338" max="14338" width="76.33203125" style="428" customWidth="1"/>
    <col min="14339" max="14339" width="17.1640625" style="428" customWidth="1"/>
    <col min="14340" max="14340" width="19.1640625" style="428" customWidth="1"/>
    <col min="14341" max="14341" width="17.1640625" style="428" customWidth="1"/>
    <col min="14342" max="14342" width="9.33203125" style="428"/>
    <col min="14343" max="14343" width="12.83203125" style="428" bestFit="1" customWidth="1"/>
    <col min="14344" max="14592" width="9.33203125" style="428"/>
    <col min="14593" max="14593" width="5" style="428" customWidth="1"/>
    <col min="14594" max="14594" width="76.33203125" style="428" customWidth="1"/>
    <col min="14595" max="14595" width="17.1640625" style="428" customWidth="1"/>
    <col min="14596" max="14596" width="19.1640625" style="428" customWidth="1"/>
    <col min="14597" max="14597" width="17.1640625" style="428" customWidth="1"/>
    <col min="14598" max="14598" width="9.33203125" style="428"/>
    <col min="14599" max="14599" width="12.83203125" style="428" bestFit="1" customWidth="1"/>
    <col min="14600" max="14848" width="9.33203125" style="428"/>
    <col min="14849" max="14849" width="5" style="428" customWidth="1"/>
    <col min="14850" max="14850" width="76.33203125" style="428" customWidth="1"/>
    <col min="14851" max="14851" width="17.1640625" style="428" customWidth="1"/>
    <col min="14852" max="14852" width="19.1640625" style="428" customWidth="1"/>
    <col min="14853" max="14853" width="17.1640625" style="428" customWidth="1"/>
    <col min="14854" max="14854" width="9.33203125" style="428"/>
    <col min="14855" max="14855" width="12.83203125" style="428" bestFit="1" customWidth="1"/>
    <col min="14856" max="15104" width="9.33203125" style="428"/>
    <col min="15105" max="15105" width="5" style="428" customWidth="1"/>
    <col min="15106" max="15106" width="76.33203125" style="428" customWidth="1"/>
    <col min="15107" max="15107" width="17.1640625" style="428" customWidth="1"/>
    <col min="15108" max="15108" width="19.1640625" style="428" customWidth="1"/>
    <col min="15109" max="15109" width="17.1640625" style="428" customWidth="1"/>
    <col min="15110" max="15110" width="9.33203125" style="428"/>
    <col min="15111" max="15111" width="12.83203125" style="428" bestFit="1" customWidth="1"/>
    <col min="15112" max="15360" width="9.33203125" style="428"/>
    <col min="15361" max="15361" width="5" style="428" customWidth="1"/>
    <col min="15362" max="15362" width="76.33203125" style="428" customWidth="1"/>
    <col min="15363" max="15363" width="17.1640625" style="428" customWidth="1"/>
    <col min="15364" max="15364" width="19.1640625" style="428" customWidth="1"/>
    <col min="15365" max="15365" width="17.1640625" style="428" customWidth="1"/>
    <col min="15366" max="15366" width="9.33203125" style="428"/>
    <col min="15367" max="15367" width="12.83203125" style="428" bestFit="1" customWidth="1"/>
    <col min="15368" max="15616" width="9.33203125" style="428"/>
    <col min="15617" max="15617" width="5" style="428" customWidth="1"/>
    <col min="15618" max="15618" width="76.33203125" style="428" customWidth="1"/>
    <col min="15619" max="15619" width="17.1640625" style="428" customWidth="1"/>
    <col min="15620" max="15620" width="19.1640625" style="428" customWidth="1"/>
    <col min="15621" max="15621" width="17.1640625" style="428" customWidth="1"/>
    <col min="15622" max="15622" width="9.33203125" style="428"/>
    <col min="15623" max="15623" width="12.83203125" style="428" bestFit="1" customWidth="1"/>
    <col min="15624" max="15872" width="9.33203125" style="428"/>
    <col min="15873" max="15873" width="5" style="428" customWidth="1"/>
    <col min="15874" max="15874" width="76.33203125" style="428" customWidth="1"/>
    <col min="15875" max="15875" width="17.1640625" style="428" customWidth="1"/>
    <col min="15876" max="15876" width="19.1640625" style="428" customWidth="1"/>
    <col min="15877" max="15877" width="17.1640625" style="428" customWidth="1"/>
    <col min="15878" max="15878" width="9.33203125" style="428"/>
    <col min="15879" max="15879" width="12.83203125" style="428" bestFit="1" customWidth="1"/>
    <col min="15880" max="16128" width="9.33203125" style="428"/>
    <col min="16129" max="16129" width="5" style="428" customWidth="1"/>
    <col min="16130" max="16130" width="76.33203125" style="428" customWidth="1"/>
    <col min="16131" max="16131" width="17.1640625" style="428" customWidth="1"/>
    <col min="16132" max="16132" width="19.1640625" style="428" customWidth="1"/>
    <col min="16133" max="16133" width="17.1640625" style="428" customWidth="1"/>
    <col min="16134" max="16134" width="9.33203125" style="428"/>
    <col min="16135" max="16135" width="12.83203125" style="428" bestFit="1" customWidth="1"/>
    <col min="16136" max="16384" width="9.33203125" style="428"/>
  </cols>
  <sheetData>
    <row r="1" spans="1:7">
      <c r="A1" s="1653" t="s">
        <v>674</v>
      </c>
      <c r="B1" s="1653"/>
      <c r="C1" s="1653"/>
      <c r="D1" s="1653"/>
      <c r="E1" s="1653"/>
    </row>
    <row r="2" spans="1:7" ht="36.75" customHeight="1">
      <c r="A2" s="1652" t="s">
        <v>735</v>
      </c>
      <c r="B2" s="1652"/>
      <c r="C2" s="1652"/>
      <c r="D2" s="1652"/>
      <c r="E2" s="1652"/>
    </row>
    <row r="3" spans="1:7">
      <c r="A3" s="101"/>
      <c r="B3" s="101"/>
      <c r="C3" s="429"/>
      <c r="D3" s="429"/>
      <c r="E3" s="481" t="s">
        <v>1</v>
      </c>
    </row>
    <row r="4" spans="1:7" s="430" customFormat="1" ht="63.75">
      <c r="A4" s="102" t="s">
        <v>403</v>
      </c>
      <c r="B4" s="27" t="s">
        <v>602</v>
      </c>
      <c r="C4" s="454" t="s">
        <v>608</v>
      </c>
      <c r="D4" s="454" t="s">
        <v>609</v>
      </c>
      <c r="E4" s="455" t="s">
        <v>603</v>
      </c>
      <c r="G4" s="431"/>
    </row>
    <row r="5" spans="1:7" s="430" customFormat="1" ht="12" customHeight="1">
      <c r="A5" s="450">
        <v>1</v>
      </c>
      <c r="B5" s="451">
        <v>2</v>
      </c>
      <c r="C5" s="452">
        <v>3</v>
      </c>
      <c r="D5" s="452">
        <v>4</v>
      </c>
      <c r="E5" s="453">
        <v>5</v>
      </c>
    </row>
    <row r="6" spans="1:7" s="430" customFormat="1" ht="18" customHeight="1">
      <c r="A6" s="467" t="s">
        <v>10</v>
      </c>
      <c r="B6" s="448"/>
      <c r="C6" s="449">
        <v>0</v>
      </c>
      <c r="D6" s="449">
        <v>0</v>
      </c>
      <c r="E6" s="468"/>
    </row>
    <row r="7" spans="1:7" s="430" customFormat="1" ht="18" customHeight="1">
      <c r="A7" s="469" t="s">
        <v>13</v>
      </c>
      <c r="B7" s="436"/>
      <c r="C7" s="437">
        <v>0</v>
      </c>
      <c r="D7" s="437">
        <v>0</v>
      </c>
      <c r="E7" s="470"/>
    </row>
    <row r="8" spans="1:7" s="430" customFormat="1" ht="18" customHeight="1">
      <c r="A8" s="469" t="s">
        <v>16</v>
      </c>
      <c r="B8" s="438"/>
      <c r="C8" s="437"/>
      <c r="D8" s="437"/>
      <c r="E8" s="470"/>
    </row>
    <row r="9" spans="1:7" s="430" customFormat="1" ht="18" customHeight="1">
      <c r="A9" s="467" t="s">
        <v>19</v>
      </c>
      <c r="B9" s="436"/>
      <c r="C9" s="439"/>
      <c r="D9" s="439"/>
      <c r="E9" s="470"/>
    </row>
    <row r="10" spans="1:7" s="430" customFormat="1" ht="18" customHeight="1">
      <c r="A10" s="469" t="s">
        <v>22</v>
      </c>
      <c r="B10" s="440"/>
      <c r="C10" s="441"/>
      <c r="D10" s="441"/>
      <c r="E10" s="471"/>
    </row>
    <row r="11" spans="1:7" s="430" customFormat="1" ht="18" customHeight="1">
      <c r="A11" s="469" t="s">
        <v>25</v>
      </c>
      <c r="B11" s="442"/>
      <c r="C11" s="443"/>
      <c r="D11" s="443"/>
      <c r="E11" s="471"/>
    </row>
    <row r="12" spans="1:7" s="430" customFormat="1" ht="18" customHeight="1">
      <c r="A12" s="467" t="s">
        <v>28</v>
      </c>
      <c r="B12" s="442"/>
      <c r="C12" s="443"/>
      <c r="D12" s="443"/>
      <c r="E12" s="471"/>
    </row>
    <row r="13" spans="1:7" s="430" customFormat="1" ht="18" customHeight="1">
      <c r="A13" s="469" t="s">
        <v>31</v>
      </c>
      <c r="B13" s="442"/>
      <c r="C13" s="443"/>
      <c r="D13" s="443"/>
      <c r="E13" s="471"/>
    </row>
    <row r="14" spans="1:7" s="430" customFormat="1" ht="18" customHeight="1">
      <c r="A14" s="469" t="s">
        <v>34</v>
      </c>
      <c r="B14" s="442"/>
      <c r="C14" s="443"/>
      <c r="D14" s="443"/>
      <c r="E14" s="471"/>
    </row>
    <row r="15" spans="1:7" s="430" customFormat="1" ht="18" customHeight="1">
      <c r="A15" s="472" t="s">
        <v>37</v>
      </c>
      <c r="B15" s="456"/>
      <c r="C15" s="457"/>
      <c r="D15" s="457"/>
      <c r="E15" s="473"/>
    </row>
    <row r="16" spans="1:7" s="430" customFormat="1">
      <c r="A16" s="104" t="s">
        <v>39</v>
      </c>
      <c r="B16" s="459" t="s">
        <v>604</v>
      </c>
      <c r="C16" s="460">
        <f>SUM(C6:C15)</f>
        <v>0</v>
      </c>
      <c r="D16" s="460">
        <f>SUM(D6:D15)</f>
        <v>0</v>
      </c>
      <c r="E16" s="461">
        <f>SUM(E6:E15)</f>
        <v>0</v>
      </c>
    </row>
    <row r="17" spans="1:6" s="430" customFormat="1">
      <c r="A17" s="472" t="s">
        <v>41</v>
      </c>
      <c r="B17" s="462"/>
      <c r="C17" s="463"/>
      <c r="D17" s="463"/>
      <c r="E17" s="474"/>
    </row>
    <row r="18" spans="1:6" s="430" customFormat="1">
      <c r="A18" s="104" t="s">
        <v>43</v>
      </c>
      <c r="B18" s="459" t="s">
        <v>605</v>
      </c>
      <c r="C18" s="460">
        <f>SUM(C17:C17)</f>
        <v>0</v>
      </c>
      <c r="D18" s="460">
        <f>SUM(D17:D17)</f>
        <v>0</v>
      </c>
      <c r="E18" s="461">
        <f>SUM(E17:E17)</f>
        <v>0</v>
      </c>
    </row>
    <row r="19" spans="1:6" s="430" customFormat="1">
      <c r="A19" s="467" t="s">
        <v>45</v>
      </c>
      <c r="B19" s="464"/>
      <c r="C19" s="458"/>
      <c r="D19" s="458"/>
      <c r="E19" s="475"/>
    </row>
    <row r="20" spans="1:6" s="430" customFormat="1">
      <c r="A20" s="469" t="s">
        <v>47</v>
      </c>
      <c r="B20" s="446"/>
      <c r="C20" s="447"/>
      <c r="D20" s="447"/>
      <c r="E20" s="471"/>
    </row>
    <row r="21" spans="1:6" s="430" customFormat="1">
      <c r="A21" s="467" t="s">
        <v>49</v>
      </c>
      <c r="B21" s="444"/>
      <c r="C21" s="445"/>
      <c r="D21" s="445"/>
      <c r="E21" s="471"/>
    </row>
    <row r="22" spans="1:6" s="430" customFormat="1">
      <c r="A22" s="469" t="s">
        <v>51</v>
      </c>
      <c r="B22" s="444"/>
      <c r="C22" s="445"/>
      <c r="D22" s="445"/>
      <c r="E22" s="471"/>
    </row>
    <row r="23" spans="1:6" s="430" customFormat="1">
      <c r="A23" s="476" t="s">
        <v>54</v>
      </c>
      <c r="B23" s="465"/>
      <c r="C23" s="466"/>
      <c r="D23" s="466"/>
      <c r="E23" s="473"/>
    </row>
    <row r="24" spans="1:6" s="430" customFormat="1">
      <c r="A24" s="104" t="s">
        <v>57</v>
      </c>
      <c r="B24" s="459" t="s">
        <v>606</v>
      </c>
      <c r="C24" s="460">
        <f>SUM(C19:C23)</f>
        <v>0</v>
      </c>
      <c r="D24" s="460">
        <f>SUM(D19:D23)</f>
        <v>0</v>
      </c>
      <c r="E24" s="461">
        <f>SUM(E19:E23)</f>
        <v>0</v>
      </c>
    </row>
    <row r="25" spans="1:6" s="430" customFormat="1" ht="27" customHeight="1">
      <c r="A25" s="477" t="s">
        <v>60</v>
      </c>
      <c r="B25" s="478" t="s">
        <v>607</v>
      </c>
      <c r="C25" s="479">
        <f>SUM(C24,C18,C16)</f>
        <v>0</v>
      </c>
      <c r="D25" s="479">
        <f>SUM(D24,D18,D16)</f>
        <v>0</v>
      </c>
      <c r="E25" s="480">
        <f>SUM(E24,E18,E16)</f>
        <v>0</v>
      </c>
    </row>
    <row r="28" spans="1:6">
      <c r="A28" s="432"/>
      <c r="B28" s="433"/>
      <c r="C28" s="432"/>
      <c r="D28" s="432"/>
      <c r="E28" s="432"/>
    </row>
    <row r="29" spans="1:6">
      <c r="A29" s="432"/>
      <c r="B29" s="433"/>
      <c r="C29" s="432"/>
      <c r="D29" s="432"/>
      <c r="E29" s="432"/>
    </row>
    <row r="30" spans="1:6">
      <c r="A30" s="432"/>
      <c r="B30" s="433"/>
      <c r="C30" s="432"/>
      <c r="D30" s="432"/>
      <c r="E30" s="432"/>
      <c r="F30" s="434"/>
    </row>
    <row r="31" spans="1:6">
      <c r="A31" s="432"/>
      <c r="B31" s="433"/>
      <c r="C31" s="432"/>
      <c r="D31" s="432"/>
      <c r="E31" s="432"/>
    </row>
    <row r="32" spans="1:6">
      <c r="A32" s="432"/>
      <c r="B32" s="433"/>
      <c r="C32" s="432"/>
      <c r="D32" s="432"/>
      <c r="E32" s="432"/>
    </row>
    <row r="33" spans="1:5">
      <c r="A33" s="432"/>
      <c r="B33" s="433"/>
      <c r="C33" s="432"/>
      <c r="D33" s="432"/>
      <c r="E33" s="432"/>
    </row>
    <row r="34" spans="1:5">
      <c r="A34" s="432"/>
      <c r="B34" s="433"/>
      <c r="C34" s="432"/>
      <c r="D34" s="432"/>
      <c r="E34" s="432"/>
    </row>
    <row r="35" spans="1:5">
      <c r="A35" s="432"/>
      <c r="B35" s="433"/>
      <c r="C35" s="432"/>
      <c r="D35" s="432"/>
      <c r="E35" s="432"/>
    </row>
    <row r="36" spans="1:5">
      <c r="A36" s="432"/>
      <c r="B36" s="433"/>
      <c r="C36" s="432"/>
      <c r="D36" s="432"/>
      <c r="E36" s="432"/>
    </row>
    <row r="37" spans="1:5">
      <c r="A37" s="432"/>
      <c r="B37" s="432"/>
      <c r="C37" s="432"/>
      <c r="D37" s="432"/>
      <c r="E37" s="432"/>
    </row>
    <row r="38" spans="1:5">
      <c r="A38" s="432"/>
      <c r="B38" s="432"/>
      <c r="C38" s="432"/>
      <c r="D38" s="432"/>
      <c r="E38" s="432"/>
    </row>
    <row r="39" spans="1:5">
      <c r="A39" s="432"/>
      <c r="B39" s="432"/>
      <c r="C39" s="432"/>
      <c r="D39" s="432"/>
      <c r="E39" s="432"/>
    </row>
    <row r="40" spans="1:5">
      <c r="A40" s="432"/>
      <c r="B40" s="432"/>
      <c r="C40" s="432"/>
      <c r="D40" s="432"/>
      <c r="E40" s="432"/>
    </row>
    <row r="41" spans="1:5">
      <c r="A41" s="432"/>
      <c r="B41" s="432"/>
      <c r="C41" s="432"/>
      <c r="D41" s="432"/>
      <c r="E41" s="432"/>
    </row>
    <row r="42" spans="1:5">
      <c r="A42" s="432"/>
      <c r="B42" s="432"/>
      <c r="C42" s="432"/>
      <c r="D42" s="432"/>
      <c r="E42" s="432"/>
    </row>
    <row r="43" spans="1:5">
      <c r="A43" s="432"/>
      <c r="B43" s="432"/>
      <c r="C43" s="432"/>
      <c r="D43" s="432"/>
      <c r="E43" s="432"/>
    </row>
    <row r="44" spans="1:5">
      <c r="A44" s="432"/>
      <c r="B44" s="432"/>
      <c r="C44" s="432"/>
      <c r="D44" s="432"/>
      <c r="E44" s="432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.../2018. (...)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B4" sqref="B4"/>
    </sheetView>
  </sheetViews>
  <sheetFormatPr defaultRowHeight="12.75"/>
  <cols>
    <col min="1" max="1" width="3.5" bestFit="1" customWidth="1"/>
    <col min="2" max="2" width="55" customWidth="1"/>
    <col min="3" max="3" width="37.83203125" customWidth="1"/>
    <col min="4" max="5" width="16.1640625" customWidth="1"/>
  </cols>
  <sheetData>
    <row r="1" spans="1:5" ht="57" customHeight="1">
      <c r="A1" s="1652" t="s">
        <v>923</v>
      </c>
      <c r="B1" s="1652"/>
      <c r="C1" s="1652"/>
      <c r="D1" s="1652"/>
      <c r="E1" s="1652"/>
    </row>
    <row r="2" spans="1:5">
      <c r="C2" s="1382"/>
      <c r="E2" s="1382" t="s">
        <v>1</v>
      </c>
    </row>
    <row r="3" spans="1:5" ht="15" customHeight="1">
      <c r="A3" s="1654" t="s">
        <v>804</v>
      </c>
      <c r="B3" s="1655"/>
      <c r="C3" s="1655"/>
      <c r="D3" s="1656"/>
      <c r="E3" s="1493"/>
    </row>
    <row r="4" spans="1:5" ht="45">
      <c r="A4" s="1443" t="s">
        <v>773</v>
      </c>
      <c r="B4" s="1443" t="s">
        <v>265</v>
      </c>
      <c r="C4" s="1443" t="s">
        <v>650</v>
      </c>
      <c r="D4" s="1494" t="s">
        <v>652</v>
      </c>
      <c r="E4" s="1443" t="s">
        <v>404</v>
      </c>
    </row>
    <row r="5" spans="1:5" ht="15.75">
      <c r="A5" s="1443">
        <v>1</v>
      </c>
      <c r="B5" s="1443">
        <v>2</v>
      </c>
      <c r="C5" s="1443">
        <v>3</v>
      </c>
      <c r="D5" s="1495">
        <v>4</v>
      </c>
      <c r="E5" s="1495">
        <v>5</v>
      </c>
    </row>
    <row r="6" spans="1:5" ht="18.75" customHeight="1">
      <c r="A6" s="1378" t="s">
        <v>774</v>
      </c>
      <c r="B6" s="1379" t="s">
        <v>775</v>
      </c>
      <c r="C6" s="1383">
        <v>112409686</v>
      </c>
      <c r="D6" s="1384">
        <v>1256249</v>
      </c>
      <c r="E6" s="1385">
        <f>SUM(C6:D6)</f>
        <v>113665935</v>
      </c>
    </row>
    <row r="7" spans="1:5">
      <c r="A7" s="1378" t="s">
        <v>776</v>
      </c>
      <c r="B7" s="1379" t="s">
        <v>777</v>
      </c>
      <c r="C7" s="1383">
        <v>69133691</v>
      </c>
      <c r="D7" s="1384">
        <v>20722251</v>
      </c>
      <c r="E7" s="1385">
        <f t="shared" ref="E7:E20" si="0">SUM(C7:D7)</f>
        <v>89855942</v>
      </c>
    </row>
    <row r="8" spans="1:5" ht="25.5">
      <c r="A8" s="1380" t="s">
        <v>778</v>
      </c>
      <c r="B8" s="1381" t="s">
        <v>779</v>
      </c>
      <c r="C8" s="1386">
        <v>43275995</v>
      </c>
      <c r="D8" s="1387">
        <v>-19466002</v>
      </c>
      <c r="E8" s="1389">
        <f t="shared" si="0"/>
        <v>23809993</v>
      </c>
    </row>
    <row r="9" spans="1:5">
      <c r="A9" s="1378" t="s">
        <v>780</v>
      </c>
      <c r="B9" s="1379" t="s">
        <v>781</v>
      </c>
      <c r="C9" s="1383">
        <v>59828693</v>
      </c>
      <c r="D9" s="1384">
        <v>19598244</v>
      </c>
      <c r="E9" s="1385">
        <f t="shared" si="0"/>
        <v>79426937</v>
      </c>
    </row>
    <row r="10" spans="1:5">
      <c r="A10" s="1378" t="s">
        <v>782</v>
      </c>
      <c r="B10" s="1379" t="s">
        <v>783</v>
      </c>
      <c r="C10" s="1383">
        <v>20128669</v>
      </c>
      <c r="D10" s="1387"/>
      <c r="E10" s="1385">
        <f t="shared" si="0"/>
        <v>20128669</v>
      </c>
    </row>
    <row r="11" spans="1:5" ht="25.5">
      <c r="A11" s="1380" t="s">
        <v>784</v>
      </c>
      <c r="B11" s="1381" t="s">
        <v>785</v>
      </c>
      <c r="C11" s="1386">
        <v>39700024</v>
      </c>
      <c r="D11" s="1387">
        <v>19598244</v>
      </c>
      <c r="E11" s="1389">
        <f t="shared" si="0"/>
        <v>59298268</v>
      </c>
    </row>
    <row r="12" spans="1:5">
      <c r="A12" s="1380" t="s">
        <v>786</v>
      </c>
      <c r="B12" s="1381" t="s">
        <v>787</v>
      </c>
      <c r="C12" s="1386">
        <v>82976019</v>
      </c>
      <c r="D12" s="1387">
        <v>132242</v>
      </c>
      <c r="E12" s="1389">
        <f t="shared" si="0"/>
        <v>83108261</v>
      </c>
    </row>
    <row r="13" spans="1:5" ht="25.5">
      <c r="A13" s="1378" t="s">
        <v>788</v>
      </c>
      <c r="B13" s="1379" t="s">
        <v>789</v>
      </c>
      <c r="C13" s="1383">
        <v>22860966</v>
      </c>
      <c r="D13" s="1388"/>
      <c r="E13" s="1385">
        <f t="shared" si="0"/>
        <v>22860966</v>
      </c>
    </row>
    <row r="14" spans="1:5" ht="25.5">
      <c r="A14" s="1378" t="s">
        <v>790</v>
      </c>
      <c r="B14" s="1379" t="s">
        <v>791</v>
      </c>
      <c r="C14" s="1383">
        <v>6056944</v>
      </c>
      <c r="D14" s="1388"/>
      <c r="E14" s="1385">
        <f t="shared" si="0"/>
        <v>6056944</v>
      </c>
    </row>
    <row r="15" spans="1:5" ht="25.5">
      <c r="A15" s="1380" t="s">
        <v>792</v>
      </c>
      <c r="B15" s="1381" t="s">
        <v>793</v>
      </c>
      <c r="C15" s="1386">
        <v>16804022</v>
      </c>
      <c r="D15" s="1388"/>
      <c r="E15" s="1389">
        <f t="shared" si="0"/>
        <v>16804022</v>
      </c>
    </row>
    <row r="16" spans="1:5" ht="25.5">
      <c r="A16" s="1380" t="s">
        <v>794</v>
      </c>
      <c r="B16" s="1381" t="s">
        <v>795</v>
      </c>
      <c r="C16" s="1386">
        <v>16804022</v>
      </c>
      <c r="D16" s="1388"/>
      <c r="E16" s="1389">
        <f t="shared" si="0"/>
        <v>16804022</v>
      </c>
    </row>
    <row r="17" spans="1:5">
      <c r="A17" s="1380" t="s">
        <v>796</v>
      </c>
      <c r="B17" s="1381" t="s">
        <v>797</v>
      </c>
      <c r="C17" s="1386">
        <v>99780041</v>
      </c>
      <c r="D17" s="1387">
        <v>132242</v>
      </c>
      <c r="E17" s="1389">
        <f t="shared" si="0"/>
        <v>99912283</v>
      </c>
    </row>
    <row r="18" spans="1:5" ht="25.5">
      <c r="A18" s="1380" t="s">
        <v>798</v>
      </c>
      <c r="B18" s="1381" t="s">
        <v>799</v>
      </c>
      <c r="C18" s="1386">
        <v>82976019</v>
      </c>
      <c r="D18" s="1387">
        <v>132242</v>
      </c>
      <c r="E18" s="1389">
        <f t="shared" si="0"/>
        <v>83108261</v>
      </c>
    </row>
    <row r="19" spans="1:5" ht="25.5">
      <c r="A19" s="1380" t="s">
        <v>800</v>
      </c>
      <c r="B19" s="1381" t="s">
        <v>801</v>
      </c>
      <c r="C19" s="1386">
        <v>1512362</v>
      </c>
      <c r="D19" s="1388"/>
      <c r="E19" s="1389">
        <f t="shared" si="0"/>
        <v>1512362</v>
      </c>
    </row>
    <row r="20" spans="1:5" ht="25.5">
      <c r="A20" s="1380" t="s">
        <v>802</v>
      </c>
      <c r="B20" s="1381" t="s">
        <v>803</v>
      </c>
      <c r="C20" s="1386">
        <v>15291660</v>
      </c>
      <c r="D20" s="1388"/>
      <c r="E20" s="1389">
        <f t="shared" si="0"/>
        <v>15291660</v>
      </c>
    </row>
  </sheetData>
  <mergeCells count="2">
    <mergeCell ref="A1:E1"/>
    <mergeCell ref="A3:D3"/>
  </mergeCells>
  <pageMargins left="0.7" right="0.7" top="0.75" bottom="0.75" header="0.3" footer="0.3"/>
  <pageSetup paperSize="9" scale="75" orientation="portrait" horizontalDpi="4294967293" verticalDpi="4294967293" r:id="rId1"/>
  <headerFooter>
    <oddHeader>&amp;R&amp;"Times New Roman CE,Félkövér dőlt" 19. melléklet a .../2018. (...)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2:I65"/>
  <sheetViews>
    <sheetView workbookViewId="0">
      <selection activeCell="B10" sqref="B10"/>
    </sheetView>
  </sheetViews>
  <sheetFormatPr defaultRowHeight="12.75"/>
  <cols>
    <col min="1" max="1" width="4.6640625" bestFit="1" customWidth="1"/>
    <col min="2" max="2" width="56.5" customWidth="1"/>
    <col min="3" max="3" width="13" bestFit="1" customWidth="1"/>
    <col min="4" max="4" width="8.33203125" bestFit="1" customWidth="1"/>
    <col min="5" max="5" width="13" bestFit="1" customWidth="1"/>
    <col min="6" max="6" width="11.83203125" bestFit="1" customWidth="1"/>
    <col min="8" max="8" width="11.83203125" bestFit="1" customWidth="1"/>
    <col min="9" max="9" width="13.1640625" customWidth="1"/>
  </cols>
  <sheetData>
    <row r="2" spans="1:9" ht="18.75">
      <c r="A2" s="1657" t="s">
        <v>924</v>
      </c>
      <c r="B2" s="1657"/>
      <c r="C2" s="1657"/>
      <c r="D2" s="1657"/>
      <c r="E2" s="1657"/>
      <c r="F2" s="1657"/>
      <c r="G2" s="1657"/>
      <c r="H2" s="1657"/>
      <c r="I2" s="1657"/>
    </row>
    <row r="5" spans="1:9" ht="15" customHeight="1">
      <c r="A5" s="1662" t="s">
        <v>808</v>
      </c>
      <c r="B5" s="1663"/>
      <c r="C5" s="1663"/>
      <c r="D5" s="1663"/>
      <c r="E5" s="1663"/>
      <c r="F5" s="1663"/>
      <c r="G5" s="1663"/>
      <c r="H5" s="1663"/>
      <c r="I5" s="1663"/>
    </row>
    <row r="6" spans="1:9" ht="39.75" customHeight="1">
      <c r="A6" s="1463"/>
      <c r="B6" s="1464"/>
      <c r="C6" s="1654" t="s">
        <v>650</v>
      </c>
      <c r="D6" s="1655"/>
      <c r="E6" s="1656"/>
      <c r="F6" s="1658" t="s">
        <v>652</v>
      </c>
      <c r="G6" s="1659"/>
      <c r="H6" s="1659"/>
      <c r="I6" s="1660" t="s">
        <v>404</v>
      </c>
    </row>
    <row r="7" spans="1:9" ht="45">
      <c r="A7" s="1443" t="s">
        <v>773</v>
      </c>
      <c r="B7" s="1443" t="s">
        <v>265</v>
      </c>
      <c r="C7" s="1443" t="s">
        <v>809</v>
      </c>
      <c r="D7" s="1443" t="s">
        <v>810</v>
      </c>
      <c r="E7" s="1443" t="s">
        <v>811</v>
      </c>
      <c r="F7" s="1443" t="s">
        <v>809</v>
      </c>
      <c r="G7" s="1443" t="s">
        <v>810</v>
      </c>
      <c r="H7" s="1445" t="s">
        <v>811</v>
      </c>
      <c r="I7" s="1661"/>
    </row>
    <row r="8" spans="1:9" ht="15">
      <c r="A8" s="1443">
        <v>1</v>
      </c>
      <c r="B8" s="1443">
        <v>2</v>
      </c>
      <c r="C8" s="1443">
        <v>3</v>
      </c>
      <c r="D8" s="1443">
        <v>4</v>
      </c>
      <c r="E8" s="1443">
        <v>5</v>
      </c>
      <c r="F8" s="1443">
        <v>6</v>
      </c>
      <c r="G8" s="1443">
        <v>7</v>
      </c>
      <c r="H8" s="1445">
        <v>8</v>
      </c>
      <c r="I8" s="1443">
        <v>9</v>
      </c>
    </row>
    <row r="9" spans="1:9">
      <c r="A9" s="1469" t="s">
        <v>782</v>
      </c>
      <c r="B9" s="1465" t="s">
        <v>812</v>
      </c>
      <c r="C9" s="1446">
        <v>481338957</v>
      </c>
      <c r="D9" s="1447">
        <v>0</v>
      </c>
      <c r="E9" s="1448">
        <v>447776852</v>
      </c>
      <c r="F9" s="1446">
        <v>9850077</v>
      </c>
      <c r="G9" s="1458"/>
      <c r="H9" s="1473">
        <v>9850077</v>
      </c>
      <c r="I9" s="1478">
        <f>SUM(H9,E9)</f>
        <v>457626929</v>
      </c>
    </row>
    <row r="10" spans="1:9">
      <c r="A10" s="1470" t="s">
        <v>784</v>
      </c>
      <c r="B10" s="1466" t="s">
        <v>813</v>
      </c>
      <c r="C10" s="1449">
        <v>6894997</v>
      </c>
      <c r="D10" s="1450">
        <v>0</v>
      </c>
      <c r="E10" s="1451">
        <v>6069077</v>
      </c>
      <c r="F10" s="1459"/>
      <c r="G10" s="1460"/>
      <c r="H10" s="1474"/>
      <c r="I10" s="1478">
        <f t="shared" ref="I10:I65" si="0">SUM(H10,E10)</f>
        <v>6069077</v>
      </c>
    </row>
    <row r="11" spans="1:9">
      <c r="A11" s="1471" t="s">
        <v>792</v>
      </c>
      <c r="B11" s="1467" t="s">
        <v>814</v>
      </c>
      <c r="C11" s="1452">
        <v>488233954</v>
      </c>
      <c r="D11" s="1453">
        <v>0</v>
      </c>
      <c r="E11" s="1454">
        <v>453845929</v>
      </c>
      <c r="F11" s="1452">
        <v>9850077</v>
      </c>
      <c r="G11" s="1460"/>
      <c r="H11" s="1475">
        <v>9850077</v>
      </c>
      <c r="I11" s="1482">
        <f t="shared" si="0"/>
        <v>463696006</v>
      </c>
    </row>
    <row r="12" spans="1:9">
      <c r="A12" s="1470" t="s">
        <v>815</v>
      </c>
      <c r="B12" s="1466" t="s">
        <v>816</v>
      </c>
      <c r="C12" s="1449">
        <v>217300</v>
      </c>
      <c r="D12" s="1450">
        <v>0</v>
      </c>
      <c r="E12" s="1451">
        <v>217300</v>
      </c>
      <c r="F12" s="1459"/>
      <c r="G12" s="1460"/>
      <c r="H12" s="1474"/>
      <c r="I12" s="1478">
        <f t="shared" si="0"/>
        <v>217300</v>
      </c>
    </row>
    <row r="13" spans="1:9" ht="25.5">
      <c r="A13" s="1470" t="s">
        <v>817</v>
      </c>
      <c r="B13" s="1466" t="s">
        <v>818</v>
      </c>
      <c r="C13" s="1449">
        <v>217300</v>
      </c>
      <c r="D13" s="1450">
        <v>0</v>
      </c>
      <c r="E13" s="1451">
        <v>0</v>
      </c>
      <c r="F13" s="1459"/>
      <c r="G13" s="1460"/>
      <c r="H13" s="1474"/>
      <c r="I13" s="1478">
        <f t="shared" si="0"/>
        <v>0</v>
      </c>
    </row>
    <row r="14" spans="1:9">
      <c r="A14" s="1470" t="s">
        <v>819</v>
      </c>
      <c r="B14" s="1466" t="s">
        <v>820</v>
      </c>
      <c r="C14" s="1449">
        <v>0</v>
      </c>
      <c r="D14" s="1450">
        <v>0</v>
      </c>
      <c r="E14" s="1451">
        <v>217300</v>
      </c>
      <c r="F14" s="1459"/>
      <c r="G14" s="1460"/>
      <c r="H14" s="1474"/>
      <c r="I14" s="1478">
        <f t="shared" si="0"/>
        <v>217300</v>
      </c>
    </row>
    <row r="15" spans="1:9" ht="25.5">
      <c r="A15" s="1471" t="s">
        <v>821</v>
      </c>
      <c r="B15" s="1467" t="s">
        <v>822</v>
      </c>
      <c r="C15" s="1452">
        <v>217300</v>
      </c>
      <c r="D15" s="1453">
        <v>0</v>
      </c>
      <c r="E15" s="1454">
        <v>217300</v>
      </c>
      <c r="F15" s="1459"/>
      <c r="G15" s="1460"/>
      <c r="H15" s="1474"/>
      <c r="I15" s="1478">
        <f t="shared" si="0"/>
        <v>217300</v>
      </c>
    </row>
    <row r="16" spans="1:9" ht="25.5">
      <c r="A16" s="1471" t="s">
        <v>823</v>
      </c>
      <c r="B16" s="1467" t="s">
        <v>824</v>
      </c>
      <c r="C16" s="1452">
        <v>488451254</v>
      </c>
      <c r="D16" s="1453">
        <v>0</v>
      </c>
      <c r="E16" s="1454">
        <v>454063229</v>
      </c>
      <c r="F16" s="1452">
        <v>9850077</v>
      </c>
      <c r="G16" s="1460"/>
      <c r="H16" s="1475">
        <v>9850077</v>
      </c>
      <c r="I16" s="1480">
        <f t="shared" si="0"/>
        <v>463913306</v>
      </c>
    </row>
    <row r="17" spans="1:9">
      <c r="A17" s="1470" t="s">
        <v>825</v>
      </c>
      <c r="B17" s="1466" t="s">
        <v>826</v>
      </c>
      <c r="C17" s="1449">
        <v>222740</v>
      </c>
      <c r="D17" s="1450">
        <v>0</v>
      </c>
      <c r="E17" s="1451">
        <v>0</v>
      </c>
      <c r="F17" s="1459"/>
      <c r="G17" s="1460"/>
      <c r="H17" s="1474"/>
      <c r="I17" s="1478">
        <f t="shared" si="0"/>
        <v>0</v>
      </c>
    </row>
    <row r="18" spans="1:9">
      <c r="A18" s="1471" t="s">
        <v>827</v>
      </c>
      <c r="B18" s="1467" t="s">
        <v>828</v>
      </c>
      <c r="C18" s="1452">
        <v>222740</v>
      </c>
      <c r="D18" s="1453">
        <v>0</v>
      </c>
      <c r="E18" s="1454">
        <v>0</v>
      </c>
      <c r="F18" s="1459"/>
      <c r="G18" s="1460"/>
      <c r="H18" s="1474"/>
      <c r="I18" s="1478">
        <f t="shared" si="0"/>
        <v>0</v>
      </c>
    </row>
    <row r="19" spans="1:9" ht="25.5">
      <c r="A19" s="1471" t="s">
        <v>829</v>
      </c>
      <c r="B19" s="1467" t="s">
        <v>830</v>
      </c>
      <c r="C19" s="1452">
        <v>222740</v>
      </c>
      <c r="D19" s="1453">
        <v>0</v>
      </c>
      <c r="E19" s="1454">
        <v>0</v>
      </c>
      <c r="F19" s="1459"/>
      <c r="G19" s="1460"/>
      <c r="H19" s="1474"/>
      <c r="I19" s="1478">
        <f t="shared" si="0"/>
        <v>0</v>
      </c>
    </row>
    <row r="20" spans="1:9">
      <c r="A20" s="1470" t="s">
        <v>831</v>
      </c>
      <c r="B20" s="1466" t="s">
        <v>832</v>
      </c>
      <c r="C20" s="1449">
        <v>157310</v>
      </c>
      <c r="D20" s="1450">
        <v>0</v>
      </c>
      <c r="E20" s="1451">
        <v>137630</v>
      </c>
      <c r="F20" s="1459"/>
      <c r="G20" s="1460"/>
      <c r="H20" s="1476">
        <v>6875</v>
      </c>
      <c r="I20" s="1478">
        <f t="shared" si="0"/>
        <v>144505</v>
      </c>
    </row>
    <row r="21" spans="1:9" ht="25.5">
      <c r="A21" s="1471" t="s">
        <v>833</v>
      </c>
      <c r="B21" s="1467" t="s">
        <v>834</v>
      </c>
      <c r="C21" s="1452">
        <v>157310</v>
      </c>
      <c r="D21" s="1453">
        <v>0</v>
      </c>
      <c r="E21" s="1454">
        <v>137630</v>
      </c>
      <c r="F21" s="1459"/>
      <c r="G21" s="1460"/>
      <c r="H21" s="1475">
        <v>6875</v>
      </c>
      <c r="I21" s="1480">
        <f t="shared" si="0"/>
        <v>144505</v>
      </c>
    </row>
    <row r="22" spans="1:9">
      <c r="A22" s="1470" t="s">
        <v>835</v>
      </c>
      <c r="B22" s="1466" t="s">
        <v>836</v>
      </c>
      <c r="C22" s="1449">
        <v>58097484</v>
      </c>
      <c r="D22" s="1450">
        <v>0</v>
      </c>
      <c r="E22" s="1451">
        <v>99138105</v>
      </c>
      <c r="F22" s="1459"/>
      <c r="G22" s="1460"/>
      <c r="H22" s="1476">
        <v>97150</v>
      </c>
      <c r="I22" s="1478">
        <f t="shared" si="0"/>
        <v>99235255</v>
      </c>
    </row>
    <row r="23" spans="1:9">
      <c r="A23" s="1471" t="s">
        <v>837</v>
      </c>
      <c r="B23" s="1467" t="s">
        <v>838</v>
      </c>
      <c r="C23" s="1452">
        <v>58097484</v>
      </c>
      <c r="D23" s="1453">
        <v>0</v>
      </c>
      <c r="E23" s="1454">
        <v>99138105</v>
      </c>
      <c r="F23" s="1459"/>
      <c r="G23" s="1460"/>
      <c r="H23" s="1475">
        <v>97150</v>
      </c>
      <c r="I23" s="1480">
        <f t="shared" si="0"/>
        <v>99235255</v>
      </c>
    </row>
    <row r="24" spans="1:9">
      <c r="A24" s="1471" t="s">
        <v>839</v>
      </c>
      <c r="B24" s="1467" t="s">
        <v>840</v>
      </c>
      <c r="C24" s="1452">
        <v>58254794</v>
      </c>
      <c r="D24" s="1453">
        <v>0</v>
      </c>
      <c r="E24" s="1454">
        <v>99275735</v>
      </c>
      <c r="F24" s="1459"/>
      <c r="G24" s="1460"/>
      <c r="H24" s="1475">
        <v>104025</v>
      </c>
      <c r="I24" s="1480">
        <f t="shared" si="0"/>
        <v>99379760</v>
      </c>
    </row>
    <row r="25" spans="1:9" ht="25.5">
      <c r="A25" s="1470" t="s">
        <v>841</v>
      </c>
      <c r="B25" s="1466" t="s">
        <v>842</v>
      </c>
      <c r="C25" s="1449">
        <v>4877931</v>
      </c>
      <c r="D25" s="1450">
        <v>0</v>
      </c>
      <c r="E25" s="1451">
        <v>1868318</v>
      </c>
      <c r="F25" s="1459"/>
      <c r="G25" s="1460"/>
      <c r="H25" s="1474"/>
      <c r="I25" s="1478">
        <f t="shared" si="0"/>
        <v>1868318</v>
      </c>
    </row>
    <row r="26" spans="1:9" ht="25.5">
      <c r="A26" s="1470" t="s">
        <v>843</v>
      </c>
      <c r="B26" s="1466" t="s">
        <v>844</v>
      </c>
      <c r="C26" s="1449">
        <v>0</v>
      </c>
      <c r="D26" s="1450">
        <v>0</v>
      </c>
      <c r="E26" s="1451">
        <v>20</v>
      </c>
      <c r="F26" s="1459"/>
      <c r="G26" s="1460"/>
      <c r="H26" s="1474"/>
      <c r="I26" s="1478">
        <f t="shared" si="0"/>
        <v>20</v>
      </c>
    </row>
    <row r="27" spans="1:9" ht="25.5">
      <c r="A27" s="1470" t="s">
        <v>845</v>
      </c>
      <c r="B27" s="1466" t="s">
        <v>846</v>
      </c>
      <c r="C27" s="1449">
        <v>1784259</v>
      </c>
      <c r="D27" s="1450">
        <v>0</v>
      </c>
      <c r="E27" s="1451">
        <v>1575429</v>
      </c>
      <c r="F27" s="1459"/>
      <c r="G27" s="1460"/>
      <c r="H27" s="1474"/>
      <c r="I27" s="1478">
        <f t="shared" si="0"/>
        <v>1575429</v>
      </c>
    </row>
    <row r="28" spans="1:9" ht="25.5">
      <c r="A28" s="1470" t="s">
        <v>847</v>
      </c>
      <c r="B28" s="1466" t="s">
        <v>848</v>
      </c>
      <c r="C28" s="1449">
        <v>3036601</v>
      </c>
      <c r="D28" s="1450">
        <v>0</v>
      </c>
      <c r="E28" s="1451">
        <v>161164</v>
      </c>
      <c r="F28" s="1459"/>
      <c r="G28" s="1460"/>
      <c r="H28" s="1474"/>
      <c r="I28" s="1478">
        <f t="shared" si="0"/>
        <v>161164</v>
      </c>
    </row>
    <row r="29" spans="1:9" ht="25.5">
      <c r="A29" s="1470" t="s">
        <v>849</v>
      </c>
      <c r="B29" s="1466" t="s">
        <v>850</v>
      </c>
      <c r="C29" s="1449">
        <v>57071</v>
      </c>
      <c r="D29" s="1450">
        <v>0</v>
      </c>
      <c r="E29" s="1451">
        <v>131705</v>
      </c>
      <c r="F29" s="1459"/>
      <c r="G29" s="1460"/>
      <c r="H29" s="1474"/>
      <c r="I29" s="1478">
        <f t="shared" si="0"/>
        <v>131705</v>
      </c>
    </row>
    <row r="30" spans="1:9" ht="25.5">
      <c r="A30" s="1470" t="s">
        <v>851</v>
      </c>
      <c r="B30" s="1466" t="s">
        <v>852</v>
      </c>
      <c r="C30" s="1449">
        <v>619573</v>
      </c>
      <c r="D30" s="1450">
        <v>0</v>
      </c>
      <c r="E30" s="1451">
        <v>83573</v>
      </c>
      <c r="F30" s="1459"/>
      <c r="G30" s="1460"/>
      <c r="H30" s="1474"/>
      <c r="I30" s="1478">
        <f t="shared" si="0"/>
        <v>83573</v>
      </c>
    </row>
    <row r="31" spans="1:9" ht="25.5">
      <c r="A31" s="1470" t="s">
        <v>853</v>
      </c>
      <c r="B31" s="1466" t="s">
        <v>854</v>
      </c>
      <c r="C31" s="1449">
        <v>619573</v>
      </c>
      <c r="D31" s="1450">
        <v>0</v>
      </c>
      <c r="E31" s="1451">
        <v>83573</v>
      </c>
      <c r="F31" s="1459"/>
      <c r="G31" s="1460"/>
      <c r="H31" s="1474"/>
      <c r="I31" s="1478">
        <f t="shared" si="0"/>
        <v>83573</v>
      </c>
    </row>
    <row r="32" spans="1:9" ht="25.5">
      <c r="A32" s="1471" t="s">
        <v>855</v>
      </c>
      <c r="B32" s="1467" t="s">
        <v>856</v>
      </c>
      <c r="C32" s="1452">
        <v>5497504</v>
      </c>
      <c r="D32" s="1453">
        <v>0</v>
      </c>
      <c r="E32" s="1454">
        <v>1951891</v>
      </c>
      <c r="F32" s="1459"/>
      <c r="G32" s="1460"/>
      <c r="H32" s="1474"/>
      <c r="I32" s="1480">
        <f t="shared" si="0"/>
        <v>1951891</v>
      </c>
    </row>
    <row r="33" spans="1:9">
      <c r="A33" s="1470" t="s">
        <v>857</v>
      </c>
      <c r="B33" s="1466" t="s">
        <v>858</v>
      </c>
      <c r="C33" s="1449">
        <v>926454</v>
      </c>
      <c r="D33" s="1450">
        <v>0</v>
      </c>
      <c r="E33" s="1451">
        <v>15000</v>
      </c>
      <c r="F33" s="1459"/>
      <c r="G33" s="1460"/>
      <c r="H33" s="1474"/>
      <c r="I33" s="1478">
        <f t="shared" si="0"/>
        <v>15000</v>
      </c>
    </row>
    <row r="34" spans="1:9" ht="25.5">
      <c r="A34" s="1470" t="s">
        <v>859</v>
      </c>
      <c r="B34" s="1466" t="s">
        <v>860</v>
      </c>
      <c r="C34" s="1449">
        <v>926454</v>
      </c>
      <c r="D34" s="1450">
        <v>0</v>
      </c>
      <c r="E34" s="1451">
        <v>15000</v>
      </c>
      <c r="F34" s="1459"/>
      <c r="G34" s="1460"/>
      <c r="H34" s="1474"/>
      <c r="I34" s="1478">
        <f t="shared" si="0"/>
        <v>15000</v>
      </c>
    </row>
    <row r="35" spans="1:9" ht="25.5">
      <c r="A35" s="1471" t="s">
        <v>861</v>
      </c>
      <c r="B35" s="1467" t="s">
        <v>862</v>
      </c>
      <c r="C35" s="1452">
        <v>926454</v>
      </c>
      <c r="D35" s="1453">
        <v>0</v>
      </c>
      <c r="E35" s="1454">
        <v>15000</v>
      </c>
      <c r="F35" s="1459"/>
      <c r="G35" s="1460"/>
      <c r="H35" s="1474"/>
      <c r="I35" s="1480">
        <f t="shared" si="0"/>
        <v>15000</v>
      </c>
    </row>
    <row r="36" spans="1:9">
      <c r="A36" s="1471" t="s">
        <v>863</v>
      </c>
      <c r="B36" s="1467" t="s">
        <v>864</v>
      </c>
      <c r="C36" s="1452">
        <v>6423958</v>
      </c>
      <c r="D36" s="1453">
        <v>0</v>
      </c>
      <c r="E36" s="1454">
        <v>1966891</v>
      </c>
      <c r="F36" s="1459"/>
      <c r="G36" s="1460"/>
      <c r="H36" s="1474"/>
      <c r="I36" s="1480">
        <f t="shared" si="0"/>
        <v>1966891</v>
      </c>
    </row>
    <row r="37" spans="1:9" ht="25.5">
      <c r="A37" s="1470" t="s">
        <v>865</v>
      </c>
      <c r="B37" s="1466" t="s">
        <v>866</v>
      </c>
      <c r="C37" s="1449">
        <v>1373577</v>
      </c>
      <c r="D37" s="1450">
        <v>0</v>
      </c>
      <c r="E37" s="1451">
        <v>1931802</v>
      </c>
      <c r="F37" s="1459"/>
      <c r="G37" s="1460"/>
      <c r="H37" s="1474"/>
      <c r="I37" s="1478">
        <f t="shared" si="0"/>
        <v>1931802</v>
      </c>
    </row>
    <row r="38" spans="1:9" ht="25.5">
      <c r="A38" s="1471" t="s">
        <v>867</v>
      </c>
      <c r="B38" s="1467" t="s">
        <v>868</v>
      </c>
      <c r="C38" s="1452">
        <v>1373577</v>
      </c>
      <c r="D38" s="1453">
        <v>0</v>
      </c>
      <c r="E38" s="1454">
        <v>1931802</v>
      </c>
      <c r="F38" s="1459"/>
      <c r="G38" s="1460"/>
      <c r="H38" s="1474"/>
      <c r="I38" s="1480">
        <f t="shared" si="0"/>
        <v>1931802</v>
      </c>
    </row>
    <row r="39" spans="1:9" ht="25.5">
      <c r="A39" s="1470" t="s">
        <v>869</v>
      </c>
      <c r="B39" s="1466" t="s">
        <v>870</v>
      </c>
      <c r="C39" s="1449">
        <v>38139</v>
      </c>
      <c r="D39" s="1450">
        <v>0</v>
      </c>
      <c r="E39" s="1451">
        <v>0</v>
      </c>
      <c r="F39" s="1459"/>
      <c r="G39" s="1460"/>
      <c r="H39" s="1474"/>
      <c r="I39" s="1478">
        <f t="shared" si="0"/>
        <v>0</v>
      </c>
    </row>
    <row r="40" spans="1:9" ht="25.5">
      <c r="A40" s="1471" t="s">
        <v>871</v>
      </c>
      <c r="B40" s="1467" t="s">
        <v>872</v>
      </c>
      <c r="C40" s="1452">
        <v>38139</v>
      </c>
      <c r="D40" s="1453">
        <v>0</v>
      </c>
      <c r="E40" s="1454">
        <v>0</v>
      </c>
      <c r="F40" s="1459"/>
      <c r="G40" s="1460"/>
      <c r="H40" s="1474"/>
      <c r="I40" s="1478">
        <f t="shared" si="0"/>
        <v>0</v>
      </c>
    </row>
    <row r="41" spans="1:9" ht="25.5">
      <c r="A41" s="1471" t="s">
        <v>873</v>
      </c>
      <c r="B41" s="1467" t="s">
        <v>874</v>
      </c>
      <c r="C41" s="1452">
        <v>1411716</v>
      </c>
      <c r="D41" s="1453">
        <v>0</v>
      </c>
      <c r="E41" s="1454">
        <v>1931802</v>
      </c>
      <c r="F41" s="1459"/>
      <c r="G41" s="1460"/>
      <c r="H41" s="1474"/>
      <c r="I41" s="1480">
        <f t="shared" si="0"/>
        <v>1931802</v>
      </c>
    </row>
    <row r="42" spans="1:9" ht="25.5">
      <c r="A42" s="1470" t="s">
        <v>875</v>
      </c>
      <c r="B42" s="1466" t="s">
        <v>876</v>
      </c>
      <c r="C42" s="1449">
        <v>1219113</v>
      </c>
      <c r="D42" s="1450">
        <v>0</v>
      </c>
      <c r="E42" s="1451">
        <v>0</v>
      </c>
      <c r="F42" s="1459"/>
      <c r="G42" s="1460"/>
      <c r="H42" s="1474"/>
      <c r="I42" s="1478">
        <f t="shared" si="0"/>
        <v>0</v>
      </c>
    </row>
    <row r="43" spans="1:9">
      <c r="A43" s="1470" t="s">
        <v>877</v>
      </c>
      <c r="B43" s="1466" t="s">
        <v>878</v>
      </c>
      <c r="C43" s="1449">
        <v>1539000</v>
      </c>
      <c r="D43" s="1450">
        <v>0</v>
      </c>
      <c r="E43" s="1451">
        <v>0</v>
      </c>
      <c r="F43" s="1459"/>
      <c r="G43" s="1460"/>
      <c r="H43" s="1474"/>
      <c r="I43" s="1478">
        <f t="shared" si="0"/>
        <v>0</v>
      </c>
    </row>
    <row r="44" spans="1:9" ht="25.5">
      <c r="A44" s="1471" t="s">
        <v>879</v>
      </c>
      <c r="B44" s="1467" t="s">
        <v>880</v>
      </c>
      <c r="C44" s="1452">
        <v>2758113</v>
      </c>
      <c r="D44" s="1453">
        <v>0</v>
      </c>
      <c r="E44" s="1454">
        <v>0</v>
      </c>
      <c r="F44" s="1459"/>
      <c r="G44" s="1460"/>
      <c r="H44" s="1474"/>
      <c r="I44" s="1478">
        <f t="shared" si="0"/>
        <v>0</v>
      </c>
    </row>
    <row r="45" spans="1:9">
      <c r="A45" s="1471" t="s">
        <v>881</v>
      </c>
      <c r="B45" s="1467" t="s">
        <v>882</v>
      </c>
      <c r="C45" s="1452">
        <v>557522575</v>
      </c>
      <c r="D45" s="1453">
        <v>0</v>
      </c>
      <c r="E45" s="1454">
        <v>557237657</v>
      </c>
      <c r="F45" s="1452">
        <v>9850077</v>
      </c>
      <c r="G45" s="1460"/>
      <c r="H45" s="1475">
        <v>9695253</v>
      </c>
      <c r="I45" s="1479">
        <f t="shared" si="0"/>
        <v>566932910</v>
      </c>
    </row>
    <row r="46" spans="1:9">
      <c r="A46" s="1470" t="s">
        <v>883</v>
      </c>
      <c r="B46" s="1466" t="s">
        <v>884</v>
      </c>
      <c r="C46" s="1449">
        <v>400539547</v>
      </c>
      <c r="D46" s="1450">
        <v>0</v>
      </c>
      <c r="E46" s="1451">
        <v>400539547</v>
      </c>
      <c r="F46" s="1449">
        <v>12703462</v>
      </c>
      <c r="G46" s="1460"/>
      <c r="H46" s="1476">
        <v>12703462</v>
      </c>
      <c r="I46" s="1478">
        <f t="shared" si="0"/>
        <v>413243009</v>
      </c>
    </row>
    <row r="47" spans="1:9">
      <c r="A47" s="1470" t="s">
        <v>885</v>
      </c>
      <c r="B47" s="1466" t="s">
        <v>886</v>
      </c>
      <c r="C47" s="1449">
        <v>0</v>
      </c>
      <c r="D47" s="1450">
        <v>0</v>
      </c>
      <c r="E47" s="1451">
        <v>-222740</v>
      </c>
      <c r="F47" s="1459"/>
      <c r="G47" s="1460"/>
      <c r="H47" s="1476">
        <v>222740</v>
      </c>
      <c r="I47" s="1478">
        <f t="shared" si="0"/>
        <v>0</v>
      </c>
    </row>
    <row r="48" spans="1:9" ht="25.5">
      <c r="A48" s="1470" t="s">
        <v>887</v>
      </c>
      <c r="B48" s="1466" t="s">
        <v>888</v>
      </c>
      <c r="C48" s="1449">
        <v>37242327</v>
      </c>
      <c r="D48" s="1450">
        <v>0</v>
      </c>
      <c r="E48" s="1451">
        <v>37242327</v>
      </c>
      <c r="F48" s="1459"/>
      <c r="G48" s="1460"/>
      <c r="H48" s="1474"/>
      <c r="I48" s="1478">
        <f t="shared" si="0"/>
        <v>37242327</v>
      </c>
    </row>
    <row r="49" spans="1:9" ht="25.5">
      <c r="A49" s="1471" t="s">
        <v>889</v>
      </c>
      <c r="B49" s="1467" t="s">
        <v>890</v>
      </c>
      <c r="C49" s="1452">
        <v>37242327</v>
      </c>
      <c r="D49" s="1453">
        <v>0</v>
      </c>
      <c r="E49" s="1454">
        <v>37242327</v>
      </c>
      <c r="F49" s="1459"/>
      <c r="G49" s="1460"/>
      <c r="H49" s="1474"/>
      <c r="I49" s="1478">
        <f t="shared" si="0"/>
        <v>37242327</v>
      </c>
    </row>
    <row r="50" spans="1:9">
      <c r="A50" s="1470" t="s">
        <v>891</v>
      </c>
      <c r="B50" s="1466" t="s">
        <v>892</v>
      </c>
      <c r="C50" s="1449">
        <v>-84665448</v>
      </c>
      <c r="D50" s="1450">
        <v>0</v>
      </c>
      <c r="E50" s="1451">
        <v>-48873362</v>
      </c>
      <c r="F50" s="1449">
        <v>-3299860</v>
      </c>
      <c r="G50" s="1460"/>
      <c r="H50" s="1476">
        <v>-3820889</v>
      </c>
      <c r="I50" s="1478">
        <f t="shared" si="0"/>
        <v>-52694251</v>
      </c>
    </row>
    <row r="51" spans="1:9">
      <c r="A51" s="1470" t="s">
        <v>893</v>
      </c>
      <c r="B51" s="1466" t="s">
        <v>894</v>
      </c>
      <c r="C51" s="1449">
        <v>35792086</v>
      </c>
      <c r="D51" s="1450">
        <v>0</v>
      </c>
      <c r="E51" s="1451">
        <v>1928223</v>
      </c>
      <c r="F51" s="1449">
        <v>-521029</v>
      </c>
      <c r="G51" s="1460"/>
      <c r="H51" s="1476">
        <v>-531317</v>
      </c>
      <c r="I51" s="1478">
        <f t="shared" si="0"/>
        <v>1396906</v>
      </c>
    </row>
    <row r="52" spans="1:9">
      <c r="A52" s="1471" t="s">
        <v>895</v>
      </c>
      <c r="B52" s="1467" t="s">
        <v>896</v>
      </c>
      <c r="C52" s="1452">
        <v>388908512</v>
      </c>
      <c r="D52" s="1453">
        <v>0</v>
      </c>
      <c r="E52" s="1454">
        <v>390613995</v>
      </c>
      <c r="F52" s="1452">
        <v>8882573</v>
      </c>
      <c r="G52" s="1460"/>
      <c r="H52" s="1475">
        <v>8573996</v>
      </c>
      <c r="I52" s="1479">
        <f t="shared" si="0"/>
        <v>399187991</v>
      </c>
    </row>
    <row r="53" spans="1:9" ht="25.5">
      <c r="A53" s="1470" t="s">
        <v>897</v>
      </c>
      <c r="B53" s="1466" t="s">
        <v>898</v>
      </c>
      <c r="C53" s="1449">
        <v>0</v>
      </c>
      <c r="D53" s="1450">
        <v>0</v>
      </c>
      <c r="E53" s="1451">
        <v>623921</v>
      </c>
      <c r="F53" s="1459"/>
      <c r="G53" s="1460"/>
      <c r="H53" s="1474"/>
      <c r="I53" s="1478">
        <f t="shared" si="0"/>
        <v>623921</v>
      </c>
    </row>
    <row r="54" spans="1:9" ht="25.5">
      <c r="A54" s="1470" t="s">
        <v>899</v>
      </c>
      <c r="B54" s="1466" t="s">
        <v>900</v>
      </c>
      <c r="C54" s="1449">
        <v>0</v>
      </c>
      <c r="D54" s="1450">
        <v>0</v>
      </c>
      <c r="E54" s="1451">
        <v>1552032</v>
      </c>
      <c r="F54" s="1459"/>
      <c r="G54" s="1460"/>
      <c r="H54" s="1474"/>
      <c r="I54" s="1478">
        <f t="shared" si="0"/>
        <v>1552032</v>
      </c>
    </row>
    <row r="55" spans="1:9" ht="25.5">
      <c r="A55" s="1471" t="s">
        <v>901</v>
      </c>
      <c r="B55" s="1467" t="s">
        <v>902</v>
      </c>
      <c r="C55" s="1452">
        <v>0</v>
      </c>
      <c r="D55" s="1453">
        <v>0</v>
      </c>
      <c r="E55" s="1454">
        <v>2175953</v>
      </c>
      <c r="F55" s="1459"/>
      <c r="G55" s="1460"/>
      <c r="H55" s="1474"/>
      <c r="I55" s="1478">
        <f t="shared" si="0"/>
        <v>2175953</v>
      </c>
    </row>
    <row r="56" spans="1:9" ht="38.25">
      <c r="A56" s="1470" t="s">
        <v>903</v>
      </c>
      <c r="B56" s="1466" t="s">
        <v>904</v>
      </c>
      <c r="C56" s="1449">
        <v>558642</v>
      </c>
      <c r="D56" s="1450">
        <v>0</v>
      </c>
      <c r="E56" s="1451">
        <v>0</v>
      </c>
      <c r="F56" s="1459"/>
      <c r="G56" s="1460"/>
      <c r="H56" s="1474"/>
      <c r="I56" s="1478">
        <f t="shared" si="0"/>
        <v>0</v>
      </c>
    </row>
    <row r="57" spans="1:9" ht="38.25">
      <c r="A57" s="1470" t="s">
        <v>905</v>
      </c>
      <c r="B57" s="1466" t="s">
        <v>906</v>
      </c>
      <c r="C57" s="1449">
        <v>558642</v>
      </c>
      <c r="D57" s="1450">
        <v>0</v>
      </c>
      <c r="E57" s="1451">
        <v>0</v>
      </c>
      <c r="F57" s="1459"/>
      <c r="G57" s="1460"/>
      <c r="H57" s="1474"/>
      <c r="I57" s="1478">
        <f t="shared" si="0"/>
        <v>0</v>
      </c>
    </row>
    <row r="58" spans="1:9" ht="25.5">
      <c r="A58" s="1471" t="s">
        <v>907</v>
      </c>
      <c r="B58" s="1467" t="s">
        <v>908</v>
      </c>
      <c r="C58" s="1452">
        <v>558642</v>
      </c>
      <c r="D58" s="1453">
        <v>0</v>
      </c>
      <c r="E58" s="1454">
        <v>0</v>
      </c>
      <c r="F58" s="1459"/>
      <c r="G58" s="1460"/>
      <c r="H58" s="1474"/>
      <c r="I58" s="1478">
        <f t="shared" si="0"/>
        <v>0</v>
      </c>
    </row>
    <row r="59" spans="1:9">
      <c r="A59" s="1470" t="s">
        <v>909</v>
      </c>
      <c r="B59" s="1466" t="s">
        <v>910</v>
      </c>
      <c r="C59" s="1449">
        <v>0</v>
      </c>
      <c r="D59" s="1450">
        <v>0</v>
      </c>
      <c r="E59" s="1451">
        <v>120000</v>
      </c>
      <c r="F59" s="1459"/>
      <c r="G59" s="1460"/>
      <c r="H59" s="1474"/>
      <c r="I59" s="1478">
        <f t="shared" si="0"/>
        <v>120000</v>
      </c>
    </row>
    <row r="60" spans="1:9" ht="25.5">
      <c r="A60" s="1471" t="s">
        <v>911</v>
      </c>
      <c r="B60" s="1467" t="s">
        <v>912</v>
      </c>
      <c r="C60" s="1452">
        <v>0</v>
      </c>
      <c r="D60" s="1453">
        <v>0</v>
      </c>
      <c r="E60" s="1454">
        <v>120000</v>
      </c>
      <c r="F60" s="1459"/>
      <c r="G60" s="1460"/>
      <c r="H60" s="1474"/>
      <c r="I60" s="1478">
        <f t="shared" si="0"/>
        <v>120000</v>
      </c>
    </row>
    <row r="61" spans="1:9">
      <c r="A61" s="1471" t="s">
        <v>913</v>
      </c>
      <c r="B61" s="1467" t="s">
        <v>914</v>
      </c>
      <c r="C61" s="1452">
        <v>558642</v>
      </c>
      <c r="D61" s="1453">
        <v>0</v>
      </c>
      <c r="E61" s="1454">
        <v>2295953</v>
      </c>
      <c r="F61" s="1459"/>
      <c r="G61" s="1460"/>
      <c r="H61" s="1474"/>
      <c r="I61" s="1478">
        <f t="shared" si="0"/>
        <v>2295953</v>
      </c>
    </row>
    <row r="62" spans="1:9">
      <c r="A62" s="1470" t="s">
        <v>915</v>
      </c>
      <c r="B62" s="1466" t="s">
        <v>916</v>
      </c>
      <c r="C62" s="1449">
        <v>2061017</v>
      </c>
      <c r="D62" s="1450">
        <v>0</v>
      </c>
      <c r="E62" s="1451">
        <v>3317258</v>
      </c>
      <c r="F62" s="1449">
        <v>967504</v>
      </c>
      <c r="G62" s="1460"/>
      <c r="H62" s="1476">
        <v>1121257</v>
      </c>
      <c r="I62" s="1478">
        <f t="shared" si="0"/>
        <v>4438515</v>
      </c>
    </row>
    <row r="63" spans="1:9">
      <c r="A63" s="1470" t="s">
        <v>917</v>
      </c>
      <c r="B63" s="1466" t="s">
        <v>918</v>
      </c>
      <c r="C63" s="1449">
        <v>165994404</v>
      </c>
      <c r="D63" s="1450">
        <v>0</v>
      </c>
      <c r="E63" s="1451">
        <v>161010451</v>
      </c>
      <c r="F63" s="1459"/>
      <c r="G63" s="1460"/>
      <c r="H63" s="1474"/>
      <c r="I63" s="1478">
        <f t="shared" si="0"/>
        <v>161010451</v>
      </c>
    </row>
    <row r="64" spans="1:9" ht="25.5">
      <c r="A64" s="1471" t="s">
        <v>919</v>
      </c>
      <c r="B64" s="1467" t="s">
        <v>920</v>
      </c>
      <c r="C64" s="1452">
        <v>168055421</v>
      </c>
      <c r="D64" s="1453">
        <v>0</v>
      </c>
      <c r="E64" s="1454">
        <v>164327709</v>
      </c>
      <c r="F64" s="1452">
        <v>967504</v>
      </c>
      <c r="G64" s="1460"/>
      <c r="H64" s="1475">
        <v>1121257</v>
      </c>
      <c r="I64" s="1480">
        <f t="shared" si="0"/>
        <v>165448966</v>
      </c>
    </row>
    <row r="65" spans="1:9">
      <c r="A65" s="1472" t="s">
        <v>921</v>
      </c>
      <c r="B65" s="1468" t="s">
        <v>922</v>
      </c>
      <c r="C65" s="1455">
        <v>557522575</v>
      </c>
      <c r="D65" s="1456">
        <v>0</v>
      </c>
      <c r="E65" s="1457">
        <v>557237657</v>
      </c>
      <c r="F65" s="1455">
        <v>9850077</v>
      </c>
      <c r="G65" s="1462"/>
      <c r="H65" s="1477">
        <v>9695253</v>
      </c>
      <c r="I65" s="1481">
        <f t="shared" si="0"/>
        <v>566932910</v>
      </c>
    </row>
  </sheetData>
  <mergeCells count="5">
    <mergeCell ref="A2:I2"/>
    <mergeCell ref="C6:E6"/>
    <mergeCell ref="F6:H6"/>
    <mergeCell ref="I6:I7"/>
    <mergeCell ref="A5:I5"/>
  </mergeCells>
  <pageMargins left="0.7" right="0.7" top="0.75" bottom="0.75" header="0.3" footer="0.3"/>
  <pageSetup paperSize="9" scale="65" orientation="portrait" r:id="rId1"/>
  <headerFooter>
    <oddHeader>&amp;R&amp;"Times New Roman CE,Félkövér dőlt" 20. melléklet a .../2018. (...)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2:H34"/>
  <sheetViews>
    <sheetView workbookViewId="0">
      <selection activeCell="A4" sqref="A4:H4"/>
    </sheetView>
  </sheetViews>
  <sheetFormatPr defaultRowHeight="12.75"/>
  <cols>
    <col min="1" max="1" width="3.5" bestFit="1" customWidth="1"/>
    <col min="2" max="2" width="39" customWidth="1"/>
    <col min="3" max="3" width="11.83203125" bestFit="1" customWidth="1"/>
    <col min="5" max="5" width="11.83203125" bestFit="1" customWidth="1"/>
    <col min="6" max="6" width="13.5" customWidth="1"/>
    <col min="8" max="8" width="13" customWidth="1"/>
  </cols>
  <sheetData>
    <row r="2" spans="1:8" ht="39" customHeight="1">
      <c r="A2" s="1669" t="s">
        <v>963</v>
      </c>
      <c r="B2" s="1669"/>
      <c r="C2" s="1669"/>
      <c r="D2" s="1669"/>
      <c r="E2" s="1669"/>
      <c r="F2" s="1669"/>
      <c r="G2" s="1669"/>
      <c r="H2" s="1669"/>
    </row>
    <row r="4" spans="1:8" ht="15">
      <c r="A4" s="1664" t="s">
        <v>925</v>
      </c>
      <c r="B4" s="1665"/>
      <c r="C4" s="1665"/>
      <c r="D4" s="1665"/>
      <c r="E4" s="1665"/>
      <c r="F4" s="1665"/>
      <c r="G4" s="1665"/>
      <c r="H4" s="1665"/>
    </row>
    <row r="5" spans="1:8" ht="15">
      <c r="A5" s="1443"/>
      <c r="B5" s="1443"/>
      <c r="C5" s="1654" t="s">
        <v>650</v>
      </c>
      <c r="D5" s="1655"/>
      <c r="E5" s="1656"/>
      <c r="F5" s="1666" t="s">
        <v>652</v>
      </c>
      <c r="G5" s="1667"/>
      <c r="H5" s="1668"/>
    </row>
    <row r="6" spans="1:8" ht="45">
      <c r="A6" s="1443" t="s">
        <v>773</v>
      </c>
      <c r="B6" s="1443" t="s">
        <v>265</v>
      </c>
      <c r="C6" s="1443" t="s">
        <v>809</v>
      </c>
      <c r="D6" s="1443" t="s">
        <v>810</v>
      </c>
      <c r="E6" s="1443" t="s">
        <v>811</v>
      </c>
      <c r="F6" s="1444" t="s">
        <v>809</v>
      </c>
      <c r="G6" s="1444" t="s">
        <v>810</v>
      </c>
      <c r="H6" s="1444" t="s">
        <v>811</v>
      </c>
    </row>
    <row r="7" spans="1:8" ht="15">
      <c r="A7" s="1443">
        <v>1</v>
      </c>
      <c r="B7" s="1443">
        <v>2</v>
      </c>
      <c r="C7" s="1443">
        <v>3</v>
      </c>
      <c r="D7" s="1443">
        <v>4</v>
      </c>
      <c r="E7" s="1443">
        <v>5</v>
      </c>
      <c r="F7" s="1443">
        <v>6</v>
      </c>
      <c r="G7" s="1443">
        <v>7</v>
      </c>
      <c r="H7" s="1443">
        <v>8</v>
      </c>
    </row>
    <row r="8" spans="1:8" ht="25.5">
      <c r="A8" s="1485" t="s">
        <v>774</v>
      </c>
      <c r="B8" s="1486" t="s">
        <v>926</v>
      </c>
      <c r="C8" s="1446">
        <v>45105182</v>
      </c>
      <c r="D8" s="1447">
        <v>0</v>
      </c>
      <c r="E8" s="1448">
        <v>28032579</v>
      </c>
      <c r="F8" s="1483"/>
      <c r="G8" s="1458"/>
      <c r="H8" s="1484"/>
    </row>
    <row r="9" spans="1:8" ht="38.25">
      <c r="A9" s="1487" t="s">
        <v>776</v>
      </c>
      <c r="B9" s="1488" t="s">
        <v>927</v>
      </c>
      <c r="C9" s="1449">
        <v>2857064</v>
      </c>
      <c r="D9" s="1450">
        <v>0</v>
      </c>
      <c r="E9" s="1451">
        <v>23549286</v>
      </c>
      <c r="F9" s="1459"/>
      <c r="G9" s="1460"/>
      <c r="H9" s="1451">
        <v>1061730</v>
      </c>
    </row>
    <row r="10" spans="1:8" ht="25.5">
      <c r="A10" s="1487" t="s">
        <v>778</v>
      </c>
      <c r="B10" s="1488" t="s">
        <v>928</v>
      </c>
      <c r="C10" s="1449">
        <v>507862</v>
      </c>
      <c r="D10" s="1450">
        <v>0</v>
      </c>
      <c r="E10" s="1451">
        <v>0</v>
      </c>
      <c r="F10" s="1459"/>
      <c r="G10" s="1460"/>
      <c r="H10" s="1461"/>
    </row>
    <row r="11" spans="1:8" ht="38.25">
      <c r="A11" s="1489" t="s">
        <v>780</v>
      </c>
      <c r="B11" s="1490" t="s">
        <v>929</v>
      </c>
      <c r="C11" s="1452">
        <v>48470108</v>
      </c>
      <c r="D11" s="1453">
        <v>0</v>
      </c>
      <c r="E11" s="1454">
        <v>51581865</v>
      </c>
      <c r="F11" s="1459"/>
      <c r="G11" s="1460"/>
      <c r="H11" s="1454">
        <v>1061730</v>
      </c>
    </row>
    <row r="12" spans="1:8" ht="38.25">
      <c r="A12" s="1487" t="s">
        <v>788</v>
      </c>
      <c r="B12" s="1488" t="s">
        <v>930</v>
      </c>
      <c r="C12" s="1449">
        <v>18472714</v>
      </c>
      <c r="D12" s="1450">
        <v>0</v>
      </c>
      <c r="E12" s="1451">
        <v>19854502</v>
      </c>
      <c r="F12" s="1449">
        <v>13523455</v>
      </c>
      <c r="G12" s="1460"/>
      <c r="H12" s="1451">
        <v>19570027</v>
      </c>
    </row>
    <row r="13" spans="1:8" ht="38.25">
      <c r="A13" s="1487" t="s">
        <v>790</v>
      </c>
      <c r="B13" s="1488" t="s">
        <v>931</v>
      </c>
      <c r="C13" s="1449">
        <v>23701284</v>
      </c>
      <c r="D13" s="1450">
        <v>0</v>
      </c>
      <c r="E13" s="1451">
        <v>26033687</v>
      </c>
      <c r="F13" s="1459"/>
      <c r="G13" s="1460"/>
      <c r="H13" s="1461"/>
    </row>
    <row r="14" spans="1:8" ht="25.5">
      <c r="A14" s="1487" t="s">
        <v>792</v>
      </c>
      <c r="B14" s="1488" t="s">
        <v>932</v>
      </c>
      <c r="C14" s="1449">
        <v>6500000</v>
      </c>
      <c r="D14" s="1450">
        <v>0</v>
      </c>
      <c r="E14" s="1451">
        <v>31390704</v>
      </c>
      <c r="F14" s="1459"/>
      <c r="G14" s="1460"/>
      <c r="H14" s="1461"/>
    </row>
    <row r="15" spans="1:8" ht="25.5">
      <c r="A15" s="1487" t="s">
        <v>815</v>
      </c>
      <c r="B15" s="1488" t="s">
        <v>933</v>
      </c>
      <c r="C15" s="1449">
        <v>23232058</v>
      </c>
      <c r="D15" s="1450">
        <v>0</v>
      </c>
      <c r="E15" s="1451">
        <v>6548173</v>
      </c>
      <c r="F15" s="1459"/>
      <c r="G15" s="1460"/>
      <c r="H15" s="1451">
        <v>194502</v>
      </c>
    </row>
    <row r="16" spans="1:8" ht="25.5">
      <c r="A16" s="1489" t="s">
        <v>934</v>
      </c>
      <c r="B16" s="1490" t="s">
        <v>935</v>
      </c>
      <c r="C16" s="1452">
        <v>71906056</v>
      </c>
      <c r="D16" s="1453">
        <v>0</v>
      </c>
      <c r="E16" s="1454">
        <v>83827066</v>
      </c>
      <c r="F16" s="1452">
        <v>13523455</v>
      </c>
      <c r="G16" s="1460"/>
      <c r="H16" s="1454">
        <v>19764529</v>
      </c>
    </row>
    <row r="17" spans="1:8">
      <c r="A17" s="1487" t="s">
        <v>817</v>
      </c>
      <c r="B17" s="1488" t="s">
        <v>936</v>
      </c>
      <c r="C17" s="1449">
        <v>7120209</v>
      </c>
      <c r="D17" s="1450">
        <v>0</v>
      </c>
      <c r="E17" s="1451">
        <v>6095598</v>
      </c>
      <c r="F17" s="1459"/>
      <c r="G17" s="1460"/>
      <c r="H17" s="1451">
        <v>1335469</v>
      </c>
    </row>
    <row r="18" spans="1:8">
      <c r="A18" s="1487" t="s">
        <v>794</v>
      </c>
      <c r="B18" s="1488" t="s">
        <v>937</v>
      </c>
      <c r="C18" s="1449">
        <v>17334325</v>
      </c>
      <c r="D18" s="1450">
        <v>0</v>
      </c>
      <c r="E18" s="1451">
        <v>18721980</v>
      </c>
      <c r="F18" s="1449">
        <v>824518</v>
      </c>
      <c r="G18" s="1460"/>
      <c r="H18" s="1451">
        <v>2448658</v>
      </c>
    </row>
    <row r="19" spans="1:8" ht="25.5">
      <c r="A19" s="1487" t="s">
        <v>819</v>
      </c>
      <c r="B19" s="1488" t="s">
        <v>938</v>
      </c>
      <c r="C19" s="1449">
        <v>1310701</v>
      </c>
      <c r="D19" s="1450">
        <v>0</v>
      </c>
      <c r="E19" s="1451">
        <v>2760252</v>
      </c>
      <c r="F19" s="1459"/>
      <c r="G19" s="1460"/>
      <c r="H19" s="1461"/>
    </row>
    <row r="20" spans="1:8" ht="25.5">
      <c r="A20" s="1489" t="s">
        <v>798</v>
      </c>
      <c r="B20" s="1490" t="s">
        <v>939</v>
      </c>
      <c r="C20" s="1452">
        <v>25765235</v>
      </c>
      <c r="D20" s="1453">
        <v>0</v>
      </c>
      <c r="E20" s="1454">
        <v>27577830</v>
      </c>
      <c r="F20" s="1452">
        <v>824518</v>
      </c>
      <c r="G20" s="1460"/>
      <c r="H20" s="1454">
        <v>3784127</v>
      </c>
    </row>
    <row r="21" spans="1:8">
      <c r="A21" s="1487" t="s">
        <v>800</v>
      </c>
      <c r="B21" s="1488" t="s">
        <v>940</v>
      </c>
      <c r="C21" s="1449">
        <v>14430774</v>
      </c>
      <c r="D21" s="1450">
        <v>0</v>
      </c>
      <c r="E21" s="1451">
        <v>12593413</v>
      </c>
      <c r="F21" s="1449">
        <v>8669206</v>
      </c>
      <c r="G21" s="1460"/>
      <c r="H21" s="1451">
        <v>11823637</v>
      </c>
    </row>
    <row r="22" spans="1:8">
      <c r="A22" s="1487" t="s">
        <v>802</v>
      </c>
      <c r="B22" s="1488" t="s">
        <v>941</v>
      </c>
      <c r="C22" s="1449">
        <v>4889561</v>
      </c>
      <c r="D22" s="1450">
        <v>0</v>
      </c>
      <c r="E22" s="1451">
        <v>6759402</v>
      </c>
      <c r="F22" s="1449">
        <v>1379390</v>
      </c>
      <c r="G22" s="1460"/>
      <c r="H22" s="1451">
        <v>1449438</v>
      </c>
    </row>
    <row r="23" spans="1:8">
      <c r="A23" s="1487" t="s">
        <v>942</v>
      </c>
      <c r="B23" s="1488" t="s">
        <v>943</v>
      </c>
      <c r="C23" s="1449">
        <v>4132089</v>
      </c>
      <c r="D23" s="1450">
        <v>0</v>
      </c>
      <c r="E23" s="1451">
        <v>3812039</v>
      </c>
      <c r="F23" s="1449">
        <v>2676857</v>
      </c>
      <c r="G23" s="1460"/>
      <c r="H23" s="1451">
        <v>3187343</v>
      </c>
    </row>
    <row r="24" spans="1:8" ht="25.5">
      <c r="A24" s="1489" t="s">
        <v>821</v>
      </c>
      <c r="B24" s="1490" t="s">
        <v>944</v>
      </c>
      <c r="C24" s="1452">
        <v>23452424</v>
      </c>
      <c r="D24" s="1453">
        <v>0</v>
      </c>
      <c r="E24" s="1454">
        <v>23164854</v>
      </c>
      <c r="F24" s="1452">
        <v>12725453</v>
      </c>
      <c r="G24" s="1460"/>
      <c r="H24" s="1454">
        <v>16460418</v>
      </c>
    </row>
    <row r="25" spans="1:8">
      <c r="A25" s="1489" t="s">
        <v>945</v>
      </c>
      <c r="B25" s="1490" t="s">
        <v>946</v>
      </c>
      <c r="C25" s="1452">
        <v>13250440</v>
      </c>
      <c r="D25" s="1453">
        <v>0</v>
      </c>
      <c r="E25" s="1454">
        <v>18792733</v>
      </c>
      <c r="F25" s="1452">
        <v>254278</v>
      </c>
      <c r="G25" s="1460"/>
      <c r="H25" s="1454">
        <v>258849</v>
      </c>
    </row>
    <row r="26" spans="1:8">
      <c r="A26" s="1489" t="s">
        <v>947</v>
      </c>
      <c r="B26" s="1490" t="s">
        <v>948</v>
      </c>
      <c r="C26" s="1452">
        <v>21925754</v>
      </c>
      <c r="D26" s="1453">
        <v>0</v>
      </c>
      <c r="E26" s="1454">
        <v>63500711</v>
      </c>
      <c r="F26" s="1452">
        <v>224540</v>
      </c>
      <c r="G26" s="1460"/>
      <c r="H26" s="1454">
        <v>823981</v>
      </c>
    </row>
    <row r="27" spans="1:8" ht="25.5">
      <c r="A27" s="1489" t="s">
        <v>949</v>
      </c>
      <c r="B27" s="1490" t="s">
        <v>950</v>
      </c>
      <c r="C27" s="1452">
        <v>35982311</v>
      </c>
      <c r="D27" s="1453">
        <v>0</v>
      </c>
      <c r="E27" s="1454">
        <v>2372803</v>
      </c>
      <c r="F27" s="1452">
        <v>-505334</v>
      </c>
      <c r="G27" s="1460"/>
      <c r="H27" s="1454">
        <v>-501116</v>
      </c>
    </row>
    <row r="28" spans="1:8" ht="38.25">
      <c r="A28" s="1487" t="s">
        <v>823</v>
      </c>
      <c r="B28" s="1488" t="s">
        <v>951</v>
      </c>
      <c r="C28" s="1449">
        <v>5178</v>
      </c>
      <c r="D28" s="1450">
        <v>0</v>
      </c>
      <c r="E28" s="1451">
        <v>1708</v>
      </c>
      <c r="F28" s="1459"/>
      <c r="G28" s="1460"/>
      <c r="H28" s="1451">
        <v>17</v>
      </c>
    </row>
    <row r="29" spans="1:8" ht="38.25">
      <c r="A29" s="1489" t="s">
        <v>952</v>
      </c>
      <c r="B29" s="1490" t="s">
        <v>953</v>
      </c>
      <c r="C29" s="1452">
        <v>5178</v>
      </c>
      <c r="D29" s="1453">
        <v>0</v>
      </c>
      <c r="E29" s="1454">
        <v>1708</v>
      </c>
      <c r="F29" s="1459"/>
      <c r="G29" s="1460"/>
      <c r="H29" s="1454">
        <v>17</v>
      </c>
    </row>
    <row r="30" spans="1:8" ht="25.5">
      <c r="A30" s="1487" t="s">
        <v>954</v>
      </c>
      <c r="B30" s="1488" t="s">
        <v>955</v>
      </c>
      <c r="C30" s="1449">
        <v>2992</v>
      </c>
      <c r="D30" s="1450">
        <v>0</v>
      </c>
      <c r="E30" s="1451">
        <v>11995</v>
      </c>
      <c r="F30" s="1449">
        <v>347</v>
      </c>
      <c r="G30" s="1460"/>
      <c r="H30" s="1451">
        <v>75</v>
      </c>
    </row>
    <row r="31" spans="1:8" ht="25.5">
      <c r="A31" s="1487" t="s">
        <v>956</v>
      </c>
      <c r="B31" s="1488" t="s">
        <v>957</v>
      </c>
      <c r="C31" s="1449">
        <v>192411</v>
      </c>
      <c r="D31" s="1450">
        <v>0</v>
      </c>
      <c r="E31" s="1451">
        <v>434293</v>
      </c>
      <c r="F31" s="1449">
        <v>15348</v>
      </c>
      <c r="G31" s="1460"/>
      <c r="H31" s="1451">
        <v>30143</v>
      </c>
    </row>
    <row r="32" spans="1:8" ht="25.5">
      <c r="A32" s="1489" t="s">
        <v>958</v>
      </c>
      <c r="B32" s="1490" t="s">
        <v>959</v>
      </c>
      <c r="C32" s="1452">
        <v>195403</v>
      </c>
      <c r="D32" s="1453">
        <v>0</v>
      </c>
      <c r="E32" s="1454">
        <v>446288</v>
      </c>
      <c r="F32" s="1452">
        <v>15695</v>
      </c>
      <c r="G32" s="1460"/>
      <c r="H32" s="1454">
        <v>30218</v>
      </c>
    </row>
    <row r="33" spans="1:8" ht="25.5">
      <c r="A33" s="1489" t="s">
        <v>829</v>
      </c>
      <c r="B33" s="1490" t="s">
        <v>960</v>
      </c>
      <c r="C33" s="1452">
        <v>-190225</v>
      </c>
      <c r="D33" s="1453">
        <v>0</v>
      </c>
      <c r="E33" s="1454">
        <v>-444580</v>
      </c>
      <c r="F33" s="1452">
        <v>-15695</v>
      </c>
      <c r="G33" s="1460"/>
      <c r="H33" s="1454">
        <v>-30201</v>
      </c>
    </row>
    <row r="34" spans="1:8" ht="25.5">
      <c r="A34" s="1491" t="s">
        <v>961</v>
      </c>
      <c r="B34" s="1492" t="s">
        <v>962</v>
      </c>
      <c r="C34" s="1455">
        <v>35792086</v>
      </c>
      <c r="D34" s="1456">
        <v>0</v>
      </c>
      <c r="E34" s="1457">
        <v>1928223</v>
      </c>
      <c r="F34" s="1455">
        <v>-521029</v>
      </c>
      <c r="G34" s="1462"/>
      <c r="H34" s="1457">
        <v>-531317</v>
      </c>
    </row>
  </sheetData>
  <mergeCells count="4">
    <mergeCell ref="A4:H4"/>
    <mergeCell ref="C5:E5"/>
    <mergeCell ref="F5:H5"/>
    <mergeCell ref="A2:H2"/>
  </mergeCells>
  <pageMargins left="0.7" right="0.7" top="0.75" bottom="0.75" header="0.3" footer="0.3"/>
  <pageSetup paperSize="9" scale="85" orientation="portrait" r:id="rId1"/>
  <headerFooter>
    <oddHeader>&amp;R&amp;"Times New Roman CE,Félkövér dőlt"21. melléklet a ..../2018.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23"/>
  <sheetViews>
    <sheetView zoomScaleSheetLayoutView="100" workbookViewId="0">
      <selection activeCell="I5" sqref="I5"/>
    </sheetView>
  </sheetViews>
  <sheetFormatPr defaultColWidth="9.33203125" defaultRowHeight="12.75"/>
  <cols>
    <col min="1" max="1" width="5.83203125" style="70" customWidth="1"/>
    <col min="2" max="2" width="30.83203125" style="71" customWidth="1"/>
    <col min="3" max="3" width="11.5" style="70" customWidth="1"/>
    <col min="4" max="5" width="11.83203125" style="70" customWidth="1"/>
    <col min="6" max="6" width="11.1640625" style="70" customWidth="1"/>
    <col min="7" max="7" width="33.5" style="70" customWidth="1"/>
    <col min="8" max="8" width="12.83203125" style="70" customWidth="1"/>
    <col min="9" max="10" width="11.83203125" style="70" customWidth="1"/>
    <col min="11" max="11" width="10.83203125" style="70" customWidth="1"/>
    <col min="12" max="16384" width="9.33203125" style="70"/>
  </cols>
  <sheetData>
    <row r="1" spans="1:11" ht="44.25" customHeight="1">
      <c r="A1" s="1533" t="s">
        <v>729</v>
      </c>
      <c r="B1" s="1533"/>
      <c r="C1" s="1533"/>
      <c r="D1" s="1533"/>
      <c r="E1" s="1533"/>
      <c r="F1" s="1533"/>
      <c r="G1" s="1533"/>
      <c r="H1" s="1533"/>
      <c r="I1" s="1533"/>
      <c r="J1" s="1533"/>
      <c r="K1" s="1533"/>
    </row>
    <row r="2" spans="1:11">
      <c r="I2" s="69"/>
      <c r="J2" s="69"/>
      <c r="K2" s="72" t="s">
        <v>1</v>
      </c>
    </row>
    <row r="3" spans="1:11" ht="18" customHeight="1">
      <c r="A3" s="1528" t="s">
        <v>2</v>
      </c>
      <c r="B3" s="1530" t="s">
        <v>263</v>
      </c>
      <c r="C3" s="1531"/>
      <c r="D3" s="1531"/>
      <c r="E3" s="1531"/>
      <c r="F3" s="1532"/>
      <c r="G3" s="1531" t="s">
        <v>264</v>
      </c>
      <c r="H3" s="1531"/>
      <c r="I3" s="1531"/>
      <c r="J3" s="1531"/>
      <c r="K3" s="1532"/>
    </row>
    <row r="4" spans="1:11" s="75" customFormat="1" ht="35.25" customHeight="1">
      <c r="A4" s="1529"/>
      <c r="B4" s="73" t="s">
        <v>265</v>
      </c>
      <c r="C4" s="74" t="s">
        <v>266</v>
      </c>
      <c r="D4" s="73" t="s">
        <v>757</v>
      </c>
      <c r="E4" s="73" t="s">
        <v>766</v>
      </c>
      <c r="F4" s="1007" t="s">
        <v>768</v>
      </c>
      <c r="G4" s="1000" t="s">
        <v>265</v>
      </c>
      <c r="H4" s="74" t="s">
        <v>266</v>
      </c>
      <c r="I4" s="73" t="s">
        <v>757</v>
      </c>
      <c r="J4" s="73" t="s">
        <v>766</v>
      </c>
      <c r="K4" s="77" t="s">
        <v>767</v>
      </c>
    </row>
    <row r="5" spans="1:11" s="78" customFormat="1" ht="12" customHeight="1">
      <c r="A5" s="76" t="s">
        <v>6</v>
      </c>
      <c r="B5" s="76" t="s">
        <v>7</v>
      </c>
      <c r="C5" s="77" t="s">
        <v>8</v>
      </c>
      <c r="D5" s="76" t="s">
        <v>9</v>
      </c>
      <c r="E5" s="76" t="s">
        <v>267</v>
      </c>
      <c r="F5" s="77" t="s">
        <v>461</v>
      </c>
      <c r="G5" s="1001" t="s">
        <v>749</v>
      </c>
      <c r="H5" s="77" t="s">
        <v>750</v>
      </c>
      <c r="I5" s="77" t="s">
        <v>756</v>
      </c>
      <c r="J5" s="77" t="s">
        <v>762</v>
      </c>
      <c r="K5" s="77" t="s">
        <v>763</v>
      </c>
    </row>
    <row r="6" spans="1:11" ht="24" customHeight="1">
      <c r="A6" s="925" t="s">
        <v>10</v>
      </c>
      <c r="B6" s="926" t="s">
        <v>456</v>
      </c>
      <c r="C6" s="927">
        <f>'1.sz.mell.'!D12</f>
        <v>18521323</v>
      </c>
      <c r="D6" s="927">
        <v>19530502</v>
      </c>
      <c r="E6" s="1226">
        <v>19530502</v>
      </c>
      <c r="F6" s="1340">
        <v>1</v>
      </c>
      <c r="G6" s="982" t="str">
        <f>'1.sz.mell.'!B82</f>
        <v>Személyi  juttatások</v>
      </c>
      <c r="H6" s="927">
        <f>'1.sz.mell.'!D82</f>
        <v>13604701</v>
      </c>
      <c r="I6" s="1180">
        <v>22213353</v>
      </c>
      <c r="J6" s="1232">
        <v>19566987</v>
      </c>
      <c r="K6" s="1338">
        <f>J6/I6</f>
        <v>0.88086598182633657</v>
      </c>
    </row>
    <row r="7" spans="1:11" ht="25.5" customHeight="1">
      <c r="A7" s="928" t="s">
        <v>13</v>
      </c>
      <c r="B7" s="932" t="s">
        <v>547</v>
      </c>
      <c r="C7" s="931">
        <v>26737623</v>
      </c>
      <c r="D7" s="931">
        <v>45154735</v>
      </c>
      <c r="E7" s="1227">
        <v>45059579</v>
      </c>
      <c r="F7" s="1341">
        <f>E7/D7</f>
        <v>0.99789266839900626</v>
      </c>
      <c r="G7" s="1002" t="str">
        <f>'1.sz.mell.'!B83</f>
        <v>Munkaadókat terhelő járulékok és szociális hozzájárulási adó</v>
      </c>
      <c r="H7" s="931">
        <f>'1.sz.mell.'!D83</f>
        <v>2833670</v>
      </c>
      <c r="I7" s="1181">
        <v>3880658</v>
      </c>
      <c r="J7" s="1233">
        <v>3494579</v>
      </c>
      <c r="K7" s="1339">
        <f t="shared" ref="K7:K10" si="0">J7/I7</f>
        <v>0.90051197503103853</v>
      </c>
    </row>
    <row r="8" spans="1:11" ht="19.899999999999999" customHeight="1">
      <c r="A8" s="928" t="s">
        <v>16</v>
      </c>
      <c r="B8" s="929" t="s">
        <v>108</v>
      </c>
      <c r="C8" s="931">
        <v>35500000</v>
      </c>
      <c r="D8" s="931">
        <v>30520136</v>
      </c>
      <c r="E8" s="1227">
        <v>30389661</v>
      </c>
      <c r="F8" s="1341">
        <f t="shared" ref="F8:F10" si="1">E8/D8</f>
        <v>0.99572495351921109</v>
      </c>
      <c r="G8" s="983" t="str">
        <f>'1.sz.mell.'!B84</f>
        <v>Dologi  kiadások</v>
      </c>
      <c r="H8" s="931">
        <f>'1.sz.mell.'!D84</f>
        <v>31625874</v>
      </c>
      <c r="I8" s="1181">
        <v>37817328</v>
      </c>
      <c r="J8" s="1233">
        <v>33050992</v>
      </c>
      <c r="K8" s="1339">
        <f t="shared" si="0"/>
        <v>0.87396423142322477</v>
      </c>
    </row>
    <row r="9" spans="1:11" ht="19.899999999999999" customHeight="1">
      <c r="A9" s="928" t="s">
        <v>19</v>
      </c>
      <c r="B9" s="929" t="s">
        <v>445</v>
      </c>
      <c r="C9" s="931">
        <f>'1.sz.mell.'!D57</f>
        <v>14735898</v>
      </c>
      <c r="D9" s="931">
        <v>27651098</v>
      </c>
      <c r="E9" s="1227">
        <v>27628421</v>
      </c>
      <c r="F9" s="1341">
        <f t="shared" si="1"/>
        <v>0.99917988790173906</v>
      </c>
      <c r="G9" s="983" t="str">
        <f>'1.sz.mell.'!B85</f>
        <v>Ellátottak pénzbeli juttatásai</v>
      </c>
      <c r="H9" s="931">
        <f>'1.sz.mell.'!D85</f>
        <v>1693420</v>
      </c>
      <c r="I9" s="1181">
        <v>2499640</v>
      </c>
      <c r="J9" s="1233">
        <v>1348550</v>
      </c>
      <c r="K9" s="1339">
        <f t="shared" si="0"/>
        <v>0.53949768766702411</v>
      </c>
    </row>
    <row r="10" spans="1:11" ht="19.899999999999999" customHeight="1">
      <c r="A10" s="928" t="s">
        <v>22</v>
      </c>
      <c r="B10" s="929" t="s">
        <v>412</v>
      </c>
      <c r="C10" s="931">
        <f>'1.sz.mell.'!D66</f>
        <v>1607479</v>
      </c>
      <c r="D10" s="931">
        <v>894907</v>
      </c>
      <c r="E10" s="1227">
        <v>828610</v>
      </c>
      <c r="F10" s="1341">
        <f t="shared" si="1"/>
        <v>0.92591744170064594</v>
      </c>
      <c r="G10" s="983" t="str">
        <f>'1.sz.mell.'!B86</f>
        <v>Egyéb működési célú kiadások</v>
      </c>
      <c r="H10" s="931">
        <f>'1.sz.mell.'!D86</f>
        <v>21460000</v>
      </c>
      <c r="I10" s="1182">
        <v>27775360</v>
      </c>
      <c r="J10" s="1234">
        <v>2162094</v>
      </c>
      <c r="K10" s="1339">
        <f t="shared" si="0"/>
        <v>7.7842159381552575E-2</v>
      </c>
    </row>
    <row r="11" spans="1:11" ht="24" customHeight="1">
      <c r="A11" s="928" t="s">
        <v>25</v>
      </c>
      <c r="B11" s="929"/>
      <c r="C11" s="931"/>
      <c r="D11" s="931">
        <f>'1.sz.mell.'!E17</f>
        <v>324000</v>
      </c>
      <c r="E11" s="1227"/>
      <c r="F11" s="987">
        <f>'1.sz.mell.'!G17</f>
        <v>1</v>
      </c>
      <c r="G11" s="984" t="s">
        <v>268</v>
      </c>
      <c r="H11" s="931">
        <v>17806000</v>
      </c>
      <c r="I11" s="965">
        <v>23086360</v>
      </c>
      <c r="J11" s="1235">
        <v>0</v>
      </c>
      <c r="K11" s="953"/>
    </row>
    <row r="12" spans="1:11" ht="19.899999999999999" customHeight="1">
      <c r="A12" s="937" t="s">
        <v>28</v>
      </c>
      <c r="B12" s="938"/>
      <c r="C12" s="939"/>
      <c r="D12" s="939">
        <f>'1.sz.mell.'!E18</f>
        <v>1938777</v>
      </c>
      <c r="E12" s="1228"/>
      <c r="F12" s="989">
        <f>'1.sz.mell.'!G18</f>
        <v>1</v>
      </c>
      <c r="G12" s="985" t="s">
        <v>269</v>
      </c>
      <c r="H12" s="939"/>
      <c r="I12" s="959"/>
      <c r="J12" s="1236"/>
      <c r="K12" s="1241"/>
    </row>
    <row r="13" spans="1:11" ht="27.75" customHeight="1">
      <c r="A13" s="944" t="s">
        <v>31</v>
      </c>
      <c r="B13" s="945" t="s">
        <v>641</v>
      </c>
      <c r="C13" s="946">
        <f>SUM(C6:C12)</f>
        <v>97102323</v>
      </c>
      <c r="D13" s="946">
        <f>SUM(D7:D10)</f>
        <v>104220876</v>
      </c>
      <c r="E13" s="946">
        <f>SUM(E7:E10)</f>
        <v>103906271</v>
      </c>
      <c r="F13" s="1342">
        <f>E13/D13</f>
        <v>0.99698136292771133</v>
      </c>
      <c r="G13" s="986" t="s">
        <v>270</v>
      </c>
      <c r="H13" s="946">
        <f>SUM(H6:H10)</f>
        <v>71217665</v>
      </c>
      <c r="I13" s="946">
        <f>SUM(I6:I10)</f>
        <v>94186339</v>
      </c>
      <c r="J13" s="946">
        <f>SUM(J6:J10)</f>
        <v>59623202</v>
      </c>
      <c r="K13" s="1342">
        <f>J13/I13</f>
        <v>0.63303449983335691</v>
      </c>
    </row>
    <row r="14" spans="1:11" ht="27" customHeight="1">
      <c r="A14" s="940" t="s">
        <v>34</v>
      </c>
      <c r="B14" s="941" t="str">
        <f>'1.sz.mell.'!B71</f>
        <v xml:space="preserve">Hitel-, kölcsönfelvétel államháztartáson kívülről </v>
      </c>
      <c r="C14" s="942">
        <f>'1.sz.mell.'!D71</f>
        <v>0</v>
      </c>
      <c r="D14" s="942"/>
      <c r="E14" s="1230"/>
      <c r="F14" s="1008"/>
      <c r="G14" s="1003" t="s">
        <v>271</v>
      </c>
      <c r="H14" s="943"/>
      <c r="I14" s="960"/>
      <c r="J14" s="1237"/>
      <c r="K14" s="956"/>
    </row>
    <row r="15" spans="1:11" ht="19.899999999999999" customHeight="1">
      <c r="A15" s="928" t="s">
        <v>37</v>
      </c>
      <c r="B15" s="933" t="s">
        <v>189</v>
      </c>
      <c r="C15" s="931">
        <f>SUM(C16:C17)</f>
        <v>19252062</v>
      </c>
      <c r="D15" s="931">
        <v>21080755</v>
      </c>
      <c r="E15" s="1227">
        <v>21080755</v>
      </c>
      <c r="F15" s="1341">
        <v>1</v>
      </c>
      <c r="G15" s="1004" t="s">
        <v>272</v>
      </c>
      <c r="H15" s="931"/>
      <c r="I15" s="958"/>
      <c r="J15" s="1238"/>
      <c r="K15" s="953"/>
    </row>
    <row r="16" spans="1:11" ht="19.899999999999999" customHeight="1">
      <c r="A16" s="935" t="s">
        <v>273</v>
      </c>
      <c r="B16" s="934" t="str">
        <f>'1.sz.mell.'!B73</f>
        <v>Előző év költségvetési maradványának igénybevétele</v>
      </c>
      <c r="C16" s="931">
        <v>19252062</v>
      </c>
      <c r="D16" s="931">
        <v>21080755</v>
      </c>
      <c r="E16" s="1227">
        <v>21080755</v>
      </c>
      <c r="F16" s="1341">
        <v>1</v>
      </c>
      <c r="G16" s="1004" t="s">
        <v>274</v>
      </c>
      <c r="H16" s="931"/>
      <c r="I16" s="958"/>
      <c r="J16" s="1238"/>
      <c r="K16" s="953"/>
    </row>
    <row r="17" spans="1:11" ht="19.899999999999999" customHeight="1">
      <c r="A17" s="936" t="s">
        <v>275</v>
      </c>
      <c r="B17" s="934" t="str">
        <f>'1.sz.mell.'!B74</f>
        <v>Előző év vállalkozási maradványának igénybevétele</v>
      </c>
      <c r="C17" s="931">
        <f>'1.sz.mell.'!D74</f>
        <v>0</v>
      </c>
      <c r="D17" s="931"/>
      <c r="E17" s="1227"/>
      <c r="F17" s="987"/>
      <c r="G17" s="1004" t="s">
        <v>731</v>
      </c>
      <c r="H17" s="931">
        <v>558642</v>
      </c>
      <c r="I17" s="958">
        <v>558642</v>
      </c>
      <c r="J17" s="1238">
        <v>558642</v>
      </c>
      <c r="K17" s="1339">
        <v>1</v>
      </c>
    </row>
    <row r="18" spans="1:11" ht="24">
      <c r="A18" s="937" t="s">
        <v>39</v>
      </c>
      <c r="B18" s="949" t="str">
        <f>'[15]1.sz.mell.'!B17</f>
        <v>Lekötött betétek megszüntetése</v>
      </c>
      <c r="C18" s="939">
        <f>'1.sz.mell.'!D75</f>
        <v>0</v>
      </c>
      <c r="D18" s="939"/>
      <c r="E18" s="1228"/>
      <c r="F18" s="989"/>
      <c r="G18" s="1005" t="s">
        <v>761</v>
      </c>
      <c r="H18" s="939"/>
      <c r="I18" s="959">
        <v>20238588</v>
      </c>
      <c r="J18" s="1243">
        <v>20238588</v>
      </c>
      <c r="K18" s="1345">
        <v>1</v>
      </c>
    </row>
    <row r="19" spans="1:11" ht="21">
      <c r="A19" s="944" t="s">
        <v>41</v>
      </c>
      <c r="B19" s="945" t="s">
        <v>276</v>
      </c>
      <c r="C19" s="946">
        <f>SUM(C14+C15+C18)</f>
        <v>19252062</v>
      </c>
      <c r="D19" s="946">
        <f t="shared" ref="D19:F19" si="2">SUM(D14+D15+D18)</f>
        <v>21080755</v>
      </c>
      <c r="E19" s="1229">
        <f>SUM(E15)</f>
        <v>21080755</v>
      </c>
      <c r="F19" s="1342">
        <f t="shared" si="2"/>
        <v>1</v>
      </c>
      <c r="G19" s="1006" t="s">
        <v>277</v>
      </c>
      <c r="H19" s="946">
        <f>SUM(H14:H18)</f>
        <v>558642</v>
      </c>
      <c r="I19" s="946">
        <f t="shared" ref="I19" si="3">SUM(I14:I18)</f>
        <v>20797230</v>
      </c>
      <c r="J19" s="1229">
        <f>SUM(J17:J18)</f>
        <v>20797230</v>
      </c>
      <c r="K19" s="1342">
        <v>1</v>
      </c>
    </row>
    <row r="20" spans="1:11" ht="19.899999999999999" customHeight="1">
      <c r="A20" s="944" t="s">
        <v>43</v>
      </c>
      <c r="B20" s="945" t="s">
        <v>278</v>
      </c>
      <c r="C20" s="946">
        <f>SUM(C13+C19)</f>
        <v>116354385</v>
      </c>
      <c r="D20" s="946">
        <f t="shared" ref="D20" si="4">SUM(D13+D19)</f>
        <v>125301631</v>
      </c>
      <c r="E20" s="1229">
        <f>SUM(E13,E19)</f>
        <v>124987026</v>
      </c>
      <c r="F20" s="1342">
        <f>E20/D20</f>
        <v>0.99748921863594897</v>
      </c>
      <c r="G20" s="1006" t="s">
        <v>279</v>
      </c>
      <c r="H20" s="946">
        <f>SUM(H13+H19)</f>
        <v>71776307</v>
      </c>
      <c r="I20" s="946">
        <f>SUM(I19,I13)</f>
        <v>114983569</v>
      </c>
      <c r="J20" s="946">
        <f>SUM(J19,J13)</f>
        <v>80420432</v>
      </c>
      <c r="K20" s="1342">
        <f>J20/I20</f>
        <v>0.69940803455144096</v>
      </c>
    </row>
    <row r="21" spans="1:11" ht="19.899999999999999" customHeight="1">
      <c r="A21" s="950" t="s">
        <v>45</v>
      </c>
      <c r="B21" s="947" t="s">
        <v>645</v>
      </c>
      <c r="C21" s="951" t="str">
        <f>IF(C13-H13&lt;0,H13-C13,"-")</f>
        <v>-</v>
      </c>
      <c r="D21" s="951" t="str">
        <f>IF(D13-I13&lt;0,I13-D13,"-")</f>
        <v>-</v>
      </c>
      <c r="E21" s="1231"/>
      <c r="F21" s="981" t="str">
        <f>IF(F13-K13&lt;0,K13-F13,"-")</f>
        <v>-</v>
      </c>
      <c r="G21" s="986" t="s">
        <v>646</v>
      </c>
      <c r="H21" s="951">
        <f>IF(C13-H13&gt;0,C13-H13,"-")</f>
        <v>25884658</v>
      </c>
      <c r="I21" s="957"/>
      <c r="J21" s="1239"/>
      <c r="K21" s="955"/>
    </row>
    <row r="22" spans="1:11" ht="19.899999999999999" customHeight="1">
      <c r="A22" s="950" t="s">
        <v>47</v>
      </c>
      <c r="B22" s="947" t="s">
        <v>647</v>
      </c>
      <c r="C22" s="951" t="str">
        <f>IF(C13+C19-H20&lt;0,H20-(C13+C19),"-")</f>
        <v>-</v>
      </c>
      <c r="D22" s="951" t="str">
        <f>IF(D13+D19-I20&lt;0,I20-(D13+D19),"-")</f>
        <v>-</v>
      </c>
      <c r="E22" s="1231"/>
      <c r="F22" s="981" t="str">
        <f>IF(F13+F19-K20&lt;0,K20-(F13+F19),"-")</f>
        <v>-</v>
      </c>
      <c r="G22" s="986" t="s">
        <v>648</v>
      </c>
      <c r="H22" s="951">
        <f>IF(C13+C19-H20&gt;0,C13+C19-H20,"-")</f>
        <v>44578078</v>
      </c>
      <c r="I22" s="952"/>
      <c r="J22" s="1240"/>
      <c r="K22" s="948"/>
    </row>
    <row r="23" spans="1:11" ht="15.75">
      <c r="B23" s="80"/>
    </row>
  </sheetData>
  <mergeCells count="4">
    <mergeCell ref="A3:A4"/>
    <mergeCell ref="B3:F3"/>
    <mergeCell ref="G3:K3"/>
    <mergeCell ref="A1:K1"/>
  </mergeCells>
  <printOptions horizontalCentered="1"/>
  <pageMargins left="0.19685039370078741" right="0.19685039370078741" top="0.9055118110236221" bottom="0.78740157480314965" header="0.59055118110236227" footer="0.55118110236220474"/>
  <pageSetup paperSize="9" scale="95" fitToHeight="0" orientation="landscape" verticalDpi="300" r:id="rId1"/>
  <headerFooter alignWithMargins="0">
    <oddHeader xml:space="preserve">&amp;R&amp;"Times New Roman CE,Félkövér dőlt"&amp;11 2.1. melléklet a …../2018.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20"/>
  <sheetViews>
    <sheetView zoomScaleSheetLayoutView="115" workbookViewId="0">
      <selection activeCell="J11" sqref="J11"/>
    </sheetView>
  </sheetViews>
  <sheetFormatPr defaultColWidth="9.33203125" defaultRowHeight="12.75"/>
  <cols>
    <col min="1" max="1" width="5.5" style="70" bestFit="1" customWidth="1"/>
    <col min="2" max="2" width="37.6640625" style="71" customWidth="1"/>
    <col min="3" max="3" width="12.1640625" style="70" customWidth="1"/>
    <col min="4" max="4" width="12.33203125" style="70" bestFit="1" customWidth="1"/>
    <col min="5" max="5" width="10.1640625" style="70" customWidth="1"/>
    <col min="6" max="6" width="12.6640625" style="70" customWidth="1"/>
    <col min="7" max="7" width="36.5" style="70" customWidth="1"/>
    <col min="8" max="8" width="11.33203125" style="70" customWidth="1"/>
    <col min="9" max="10" width="10.33203125" style="70" customWidth="1"/>
    <col min="11" max="11" width="11.83203125" style="70" customWidth="1"/>
    <col min="12" max="16384" width="9.33203125" style="70"/>
  </cols>
  <sheetData>
    <row r="1" spans="1:11" ht="44.25" customHeight="1">
      <c r="A1" s="1533" t="s">
        <v>730</v>
      </c>
      <c r="B1" s="1533"/>
      <c r="C1" s="1533"/>
      <c r="D1" s="1533"/>
      <c r="E1" s="1533"/>
      <c r="F1" s="1533"/>
      <c r="G1" s="1533"/>
      <c r="H1" s="1533"/>
      <c r="I1" s="1533"/>
      <c r="J1" s="1533"/>
      <c r="K1" s="1533"/>
    </row>
    <row r="2" spans="1:11">
      <c r="G2" s="1537" t="s">
        <v>1</v>
      </c>
      <c r="H2" s="1537"/>
      <c r="I2" s="1537"/>
      <c r="J2" s="1537"/>
      <c r="K2" s="1537"/>
    </row>
    <row r="3" spans="1:11" ht="15.75">
      <c r="A3" s="1534" t="s">
        <v>2</v>
      </c>
      <c r="B3" s="1530" t="s">
        <v>263</v>
      </c>
      <c r="C3" s="1531"/>
      <c r="D3" s="1531"/>
      <c r="E3" s="1531"/>
      <c r="F3" s="1532"/>
      <c r="G3" s="1536" t="s">
        <v>264</v>
      </c>
      <c r="H3" s="1536"/>
      <c r="I3" s="1536"/>
      <c r="J3" s="1536"/>
      <c r="K3" s="1536"/>
    </row>
    <row r="4" spans="1:11" s="75" customFormat="1" ht="25.5">
      <c r="A4" s="1535"/>
      <c r="B4" s="81" t="s">
        <v>265</v>
      </c>
      <c r="C4" s="81" t="s">
        <v>266</v>
      </c>
      <c r="D4" s="81" t="s">
        <v>757</v>
      </c>
      <c r="E4" s="81" t="s">
        <v>766</v>
      </c>
      <c r="F4" s="81" t="s">
        <v>767</v>
      </c>
      <c r="G4" s="77" t="s">
        <v>265</v>
      </c>
      <c r="H4" s="77" t="str">
        <f>+C4</f>
        <v>2017. évi előirányzat</v>
      </c>
      <c r="I4" s="77" t="s">
        <v>757</v>
      </c>
      <c r="J4" s="79" t="s">
        <v>766</v>
      </c>
      <c r="K4" s="961" t="s">
        <v>767</v>
      </c>
    </row>
    <row r="5" spans="1:11" s="75" customFormat="1">
      <c r="A5" s="82" t="s">
        <v>6</v>
      </c>
      <c r="B5" s="82" t="s">
        <v>7</v>
      </c>
      <c r="C5" s="82" t="s">
        <v>8</v>
      </c>
      <c r="D5" s="82" t="s">
        <v>9</v>
      </c>
      <c r="E5" s="82" t="s">
        <v>764</v>
      </c>
      <c r="F5" s="82" t="s">
        <v>461</v>
      </c>
      <c r="G5" s="82" t="s">
        <v>749</v>
      </c>
      <c r="H5" s="82" t="s">
        <v>750</v>
      </c>
      <c r="I5" s="82" t="s">
        <v>756</v>
      </c>
      <c r="J5" s="82" t="s">
        <v>762</v>
      </c>
      <c r="K5" s="82" t="s">
        <v>763</v>
      </c>
    </row>
    <row r="6" spans="1:11" ht="24">
      <c r="A6" s="962" t="s">
        <v>10</v>
      </c>
      <c r="B6" s="926" t="s">
        <v>548</v>
      </c>
      <c r="C6" s="927"/>
      <c r="D6" s="927">
        <v>31390704</v>
      </c>
      <c r="E6" s="1226">
        <v>31390704</v>
      </c>
      <c r="F6" s="1340">
        <v>1</v>
      </c>
      <c r="G6" s="992" t="str">
        <f>'1.sz.mell.'!B97</f>
        <v>Beruházások</v>
      </c>
      <c r="H6" s="927"/>
      <c r="I6" s="963">
        <v>3236000</v>
      </c>
      <c r="J6" s="1249">
        <v>3105929</v>
      </c>
      <c r="K6" s="1338">
        <f>J6/I6</f>
        <v>0.95980500618046971</v>
      </c>
    </row>
    <row r="7" spans="1:11" ht="16.5" customHeight="1">
      <c r="A7" s="964" t="s">
        <v>13</v>
      </c>
      <c r="B7" s="929" t="s">
        <v>642</v>
      </c>
      <c r="C7" s="931">
        <v>0</v>
      </c>
      <c r="D7" s="931">
        <v>60000</v>
      </c>
      <c r="E7" s="1227">
        <v>56580</v>
      </c>
      <c r="F7" s="1341">
        <f>E7/D7</f>
        <v>0.94299999999999995</v>
      </c>
      <c r="G7" s="993" t="str">
        <f>'1.sz.mell.'!B98</f>
        <v>Felújítások</v>
      </c>
      <c r="H7" s="931">
        <v>45215000</v>
      </c>
      <c r="I7" s="965">
        <v>77280704</v>
      </c>
      <c r="J7" s="1235">
        <v>12461504</v>
      </c>
      <c r="K7" s="1376">
        <f>J7/I7</f>
        <v>0.16124987681271641</v>
      </c>
    </row>
    <row r="8" spans="1:11" ht="16.5" customHeight="1">
      <c r="A8" s="964" t="s">
        <v>16</v>
      </c>
      <c r="B8" s="929" t="s">
        <v>643</v>
      </c>
      <c r="C8" s="931"/>
      <c r="D8" s="931"/>
      <c r="E8" s="1227"/>
      <c r="F8" s="987"/>
      <c r="G8" s="993" t="str">
        <f>'1.sz.mell.'!B99</f>
        <v>Egyéb felhalmozási kiadások</v>
      </c>
      <c r="H8" s="931"/>
      <c r="I8" s="965"/>
      <c r="J8" s="1235"/>
      <c r="K8" s="953"/>
    </row>
    <row r="9" spans="1:11" ht="21.75" customHeight="1">
      <c r="A9" s="964" t="s">
        <v>19</v>
      </c>
      <c r="B9" s="966"/>
      <c r="C9" s="930"/>
      <c r="D9" s="930"/>
      <c r="E9" s="1244"/>
      <c r="F9" s="988"/>
      <c r="G9" s="994" t="s">
        <v>280</v>
      </c>
      <c r="H9" s="931"/>
      <c r="I9" s="965"/>
      <c r="J9" s="1235"/>
      <c r="K9" s="953"/>
    </row>
    <row r="10" spans="1:11" ht="16.5" customHeight="1">
      <c r="A10" s="964" t="s">
        <v>22</v>
      </c>
      <c r="B10" s="929"/>
      <c r="C10" s="931"/>
      <c r="D10" s="931"/>
      <c r="E10" s="1227"/>
      <c r="F10" s="987"/>
      <c r="G10" s="995" t="s">
        <v>281</v>
      </c>
      <c r="H10" s="931"/>
      <c r="I10" s="965"/>
      <c r="J10" s="1235"/>
      <c r="K10" s="953"/>
    </row>
    <row r="11" spans="1:11" ht="16.5" customHeight="1">
      <c r="A11" s="970" t="s">
        <v>25</v>
      </c>
      <c r="B11" s="971"/>
      <c r="C11" s="939"/>
      <c r="D11" s="939"/>
      <c r="E11" s="1228"/>
      <c r="F11" s="989"/>
      <c r="G11" s="996"/>
      <c r="H11" s="939"/>
      <c r="I11" s="972"/>
      <c r="J11" s="1242"/>
      <c r="K11" s="954"/>
    </row>
    <row r="12" spans="1:11" s="83" customFormat="1" ht="24">
      <c r="A12" s="950" t="s">
        <v>28</v>
      </c>
      <c r="B12" s="947" t="s">
        <v>644</v>
      </c>
      <c r="C12" s="946">
        <f>SUM(C6:C11)</f>
        <v>0</v>
      </c>
      <c r="D12" s="946">
        <f t="shared" ref="D12" si="0">SUM(D6:D11)</f>
        <v>31450704</v>
      </c>
      <c r="E12" s="1229">
        <f>SUM(E6:E7)</f>
        <v>31447284</v>
      </c>
      <c r="F12" s="1342">
        <f>E12/D12</f>
        <v>0.99989125839599646</v>
      </c>
      <c r="G12" s="997" t="s">
        <v>282</v>
      </c>
      <c r="H12" s="946">
        <f>SUM(H6:H8)</f>
        <v>45215000</v>
      </c>
      <c r="I12" s="946">
        <f t="shared" ref="I12" si="1">SUM(I6:I8)</f>
        <v>80516704</v>
      </c>
      <c r="J12" s="1229">
        <f>SUM(J6:J7)</f>
        <v>15567433</v>
      </c>
      <c r="K12" s="1342">
        <f>J12/I12</f>
        <v>0.19334414135978542</v>
      </c>
    </row>
    <row r="13" spans="1:11" ht="16.5" customHeight="1">
      <c r="A13" s="940" t="s">
        <v>31</v>
      </c>
      <c r="B13" s="941" t="s">
        <v>283</v>
      </c>
      <c r="C13" s="973"/>
      <c r="D13" s="973"/>
      <c r="E13" s="1245"/>
      <c r="F13" s="990"/>
      <c r="G13" s="998" t="s">
        <v>271</v>
      </c>
      <c r="H13" s="974"/>
      <c r="I13" s="975"/>
      <c r="J13" s="1250"/>
      <c r="K13" s="956"/>
    </row>
    <row r="14" spans="1:11" ht="16.5" customHeight="1">
      <c r="A14" s="928" t="s">
        <v>34</v>
      </c>
      <c r="B14" s="933" t="s">
        <v>189</v>
      </c>
      <c r="C14" s="967">
        <f>SUM(C15:C16)</f>
        <v>38747938</v>
      </c>
      <c r="D14" s="967">
        <v>38747938</v>
      </c>
      <c r="E14" s="1246">
        <v>38747938</v>
      </c>
      <c r="F14" s="1343">
        <v>1</v>
      </c>
      <c r="G14" s="993" t="s">
        <v>272</v>
      </c>
      <c r="H14" s="967"/>
      <c r="I14" s="965"/>
      <c r="J14" s="1235"/>
      <c r="K14" s="953"/>
    </row>
    <row r="15" spans="1:11" ht="25.5">
      <c r="A15" s="968" t="s">
        <v>284</v>
      </c>
      <c r="B15" s="969" t="s">
        <v>285</v>
      </c>
      <c r="C15" s="967">
        <v>38747938</v>
      </c>
      <c r="D15" s="967">
        <v>38747938</v>
      </c>
      <c r="E15" s="1246">
        <v>38747938</v>
      </c>
      <c r="F15" s="1343">
        <v>1</v>
      </c>
      <c r="G15" s="993"/>
      <c r="H15" s="967"/>
      <c r="I15" s="965"/>
      <c r="J15" s="1235"/>
      <c r="K15" s="953"/>
    </row>
    <row r="16" spans="1:11" ht="25.5">
      <c r="A16" s="976" t="s">
        <v>286</v>
      </c>
      <c r="B16" s="977" t="s">
        <v>287</v>
      </c>
      <c r="C16" s="978"/>
      <c r="D16" s="978"/>
      <c r="E16" s="1247"/>
      <c r="F16" s="991"/>
      <c r="G16" s="999"/>
      <c r="H16" s="978"/>
      <c r="I16" s="972"/>
      <c r="J16" s="1242"/>
      <c r="K16" s="954"/>
    </row>
    <row r="17" spans="1:11" ht="24.75" customHeight="1">
      <c r="A17" s="944" t="s">
        <v>37</v>
      </c>
      <c r="B17" s="947" t="s">
        <v>288</v>
      </c>
      <c r="C17" s="979">
        <f>SUM(C13:C14)</f>
        <v>38747938</v>
      </c>
      <c r="D17" s="979">
        <f t="shared" ref="D17:F17" si="2">SUM(D13:D14)</f>
        <v>38747938</v>
      </c>
      <c r="E17" s="1248">
        <f>SUM(E15)</f>
        <v>38747938</v>
      </c>
      <c r="F17" s="1344">
        <f t="shared" si="2"/>
        <v>1</v>
      </c>
      <c r="G17" s="997" t="s">
        <v>289</v>
      </c>
      <c r="H17" s="979">
        <f>SUM(H13:H16)</f>
        <v>0</v>
      </c>
      <c r="I17" s="980"/>
      <c r="J17" s="1251"/>
      <c r="K17" s="955"/>
    </row>
    <row r="18" spans="1:11" ht="26.25" customHeight="1">
      <c r="A18" s="944" t="s">
        <v>39</v>
      </c>
      <c r="B18" s="947" t="s">
        <v>290</v>
      </c>
      <c r="C18" s="946">
        <f>+C12+C17</f>
        <v>38747938</v>
      </c>
      <c r="D18" s="946">
        <f t="shared" ref="D18" si="3">+D12+D17</f>
        <v>70198642</v>
      </c>
      <c r="E18" s="1229">
        <f>SUM(E17,E12)</f>
        <v>70195222</v>
      </c>
      <c r="F18" s="1342">
        <v>0.99990000000000001</v>
      </c>
      <c r="G18" s="997" t="s">
        <v>291</v>
      </c>
      <c r="H18" s="946">
        <f>SUM(H12+H17)</f>
        <v>45215000</v>
      </c>
      <c r="I18" s="946">
        <f t="shared" ref="I18" si="4">SUM(I12+I17)</f>
        <v>80516704</v>
      </c>
      <c r="J18" s="1229">
        <f>SUM(J12)</f>
        <v>15567433</v>
      </c>
      <c r="K18" s="1342">
        <f>J18/I18</f>
        <v>0.19334414135978542</v>
      </c>
    </row>
    <row r="19" spans="1:11" ht="18.75" customHeight="1">
      <c r="A19" s="950" t="s">
        <v>41</v>
      </c>
      <c r="B19" s="947" t="s">
        <v>645</v>
      </c>
      <c r="C19" s="951">
        <f>C12-H12</f>
        <v>-45215000</v>
      </c>
      <c r="D19" s="951">
        <f>D12-I12</f>
        <v>-49066000</v>
      </c>
      <c r="E19" s="1231"/>
      <c r="F19" s="981"/>
      <c r="G19" s="997" t="s">
        <v>646</v>
      </c>
      <c r="H19" s="951" t="str">
        <f>IF(C11-H11&gt;0,C11-H11,"-")</f>
        <v>-</v>
      </c>
      <c r="I19" s="951" t="str">
        <f>IF(D11-I11&gt;0,D11-I11,"-")</f>
        <v>-</v>
      </c>
      <c r="J19" s="1231"/>
      <c r="K19" s="981" t="str">
        <f t="shared" ref="K19" si="5">IF(F11-K11&gt;0,F11-K11,"-")</f>
        <v>-</v>
      </c>
    </row>
    <row r="20" spans="1:11" ht="18.75" customHeight="1">
      <c r="A20" s="950" t="s">
        <v>43</v>
      </c>
      <c r="B20" s="947" t="s">
        <v>647</v>
      </c>
      <c r="C20" s="951">
        <f>IF(C12+C17-H18&lt;0,H18-(C11+C17),"-")</f>
        <v>6467062</v>
      </c>
      <c r="D20" s="951">
        <f>IF(D12+D17-I18&lt;0,I18-(D11+D17),"-")</f>
        <v>41768766</v>
      </c>
      <c r="E20" s="1231"/>
      <c r="F20" s="981" t="str">
        <f t="shared" ref="F20" si="6">IF(F12+F17-K18&lt;0,K18-(F11+F17),"-")</f>
        <v>-</v>
      </c>
      <c r="G20" s="997" t="s">
        <v>648</v>
      </c>
      <c r="H20" s="951" t="str">
        <f>IF(C11+C17-H18&gt;0,C11+C17-H18,"-")</f>
        <v>-</v>
      </c>
      <c r="I20" s="951" t="str">
        <f>IF(D11+D17-I18&gt;0,D11+D17-I18,"-")</f>
        <v>-</v>
      </c>
      <c r="J20" s="1231"/>
      <c r="K20" s="981"/>
    </row>
  </sheetData>
  <mergeCells count="5">
    <mergeCell ref="A3:A4"/>
    <mergeCell ref="B3:F3"/>
    <mergeCell ref="G3:K3"/>
    <mergeCell ref="A1:K1"/>
    <mergeCell ref="G2:K2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80" orientation="landscape" verticalDpi="300" r:id="rId1"/>
  <headerFooter alignWithMargins="0">
    <oddHeader>&amp;R&amp;"Times New Roman CE,Félkövér dőlt"&amp;12 2.2. melléklet a ………../2018.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69"/>
  <sheetViews>
    <sheetView workbookViewId="0">
      <selection activeCell="F64" sqref="F64"/>
    </sheetView>
  </sheetViews>
  <sheetFormatPr defaultColWidth="18.33203125" defaultRowHeight="12.75"/>
  <cols>
    <col min="1" max="1" width="9.33203125" style="84" customWidth="1"/>
    <col min="2" max="2" width="46.83203125" style="85" customWidth="1"/>
    <col min="3" max="3" width="11.83203125" style="84" customWidth="1"/>
    <col min="4" max="6" width="11.83203125" style="86" customWidth="1"/>
    <col min="7" max="9" width="12.83203125" style="85" customWidth="1"/>
    <col min="10" max="16384" width="18.33203125" style="85"/>
  </cols>
  <sheetData>
    <row r="1" spans="1:9" ht="43.5" customHeight="1">
      <c r="A1" s="1538" t="s">
        <v>653</v>
      </c>
      <c r="B1" s="1538"/>
      <c r="C1" s="1538"/>
      <c r="D1" s="1538"/>
      <c r="E1" s="1538"/>
      <c r="F1" s="1538"/>
      <c r="G1" s="1538"/>
      <c r="H1" s="1538"/>
      <c r="I1" s="1538"/>
    </row>
    <row r="2" spans="1:9" ht="15.75" customHeight="1">
      <c r="A2" s="1539" t="s">
        <v>1</v>
      </c>
      <c r="B2" s="1539"/>
      <c r="C2" s="1539"/>
      <c r="D2" s="1539"/>
      <c r="E2" s="1539"/>
      <c r="F2" s="1539"/>
      <c r="G2" s="1539"/>
      <c r="H2" s="1539"/>
      <c r="I2" s="1539"/>
    </row>
    <row r="3" spans="1:9" s="89" customFormat="1" ht="22.5" customHeight="1">
      <c r="A3" s="1548" t="s">
        <v>292</v>
      </c>
      <c r="B3" s="1550" t="s">
        <v>293</v>
      </c>
      <c r="C3" s="1552" t="s">
        <v>402</v>
      </c>
      <c r="D3" s="1552"/>
      <c r="E3" s="1552"/>
      <c r="F3" s="1552"/>
      <c r="G3" s="1552"/>
      <c r="H3" s="1552"/>
      <c r="I3" s="1552"/>
    </row>
    <row r="4" spans="1:9" s="90" customFormat="1" ht="25.5" customHeight="1">
      <c r="A4" s="1549"/>
      <c r="B4" s="1551"/>
      <c r="C4" s="644" t="s">
        <v>294</v>
      </c>
      <c r="D4" s="645" t="s">
        <v>296</v>
      </c>
      <c r="E4" s="644" t="s">
        <v>295</v>
      </c>
      <c r="F4" s="646" t="s">
        <v>406</v>
      </c>
      <c r="G4" s="1058" t="s">
        <v>757</v>
      </c>
      <c r="H4" s="1058" t="s">
        <v>766</v>
      </c>
      <c r="I4" s="1059" t="s">
        <v>767</v>
      </c>
    </row>
    <row r="5" spans="1:9" ht="33.75">
      <c r="A5" s="1019" t="s">
        <v>297</v>
      </c>
      <c r="B5" s="1020" t="s">
        <v>298</v>
      </c>
      <c r="C5" s="1021" t="s">
        <v>299</v>
      </c>
      <c r="D5" s="1009">
        <v>4580000</v>
      </c>
      <c r="E5" s="1009">
        <v>0</v>
      </c>
      <c r="F5" s="1009">
        <v>0</v>
      </c>
      <c r="G5" s="1041"/>
      <c r="H5" s="1252"/>
      <c r="I5" s="1060"/>
    </row>
    <row r="6" spans="1:9" ht="29.25" customHeight="1">
      <c r="A6" s="1022" t="s">
        <v>300</v>
      </c>
      <c r="B6" s="1023" t="s">
        <v>301</v>
      </c>
      <c r="C6" s="1024"/>
      <c r="D6" s="1012"/>
      <c r="E6" s="1012"/>
      <c r="F6" s="1010"/>
      <c r="G6" s="1042"/>
      <c r="H6" s="1253"/>
      <c r="I6" s="1061"/>
    </row>
    <row r="7" spans="1:9" ht="28.5" customHeight="1">
      <c r="A7" s="1025" t="s">
        <v>302</v>
      </c>
      <c r="B7" s="1026" t="s">
        <v>303</v>
      </c>
      <c r="C7" s="1027" t="s">
        <v>304</v>
      </c>
      <c r="D7" s="1011">
        <v>22300</v>
      </c>
      <c r="E7" s="1011"/>
      <c r="F7" s="1011">
        <v>0</v>
      </c>
      <c r="G7" s="1042"/>
      <c r="H7" s="1253"/>
      <c r="I7" s="1061"/>
    </row>
    <row r="8" spans="1:9" ht="29.25" customHeight="1">
      <c r="A8" s="1025" t="s">
        <v>305</v>
      </c>
      <c r="B8" s="1026" t="s">
        <v>306</v>
      </c>
      <c r="C8" s="1027" t="s">
        <v>307</v>
      </c>
      <c r="D8" s="1011"/>
      <c r="E8" s="1011"/>
      <c r="F8" s="1011">
        <v>0</v>
      </c>
      <c r="G8" s="1042"/>
      <c r="H8" s="1253"/>
      <c r="I8" s="1061"/>
    </row>
    <row r="9" spans="1:9" ht="23.25" customHeight="1">
      <c r="A9" s="1025" t="s">
        <v>308</v>
      </c>
      <c r="B9" s="1026" t="s">
        <v>309</v>
      </c>
      <c r="C9" s="1027" t="s">
        <v>310</v>
      </c>
      <c r="D9" s="1011"/>
      <c r="E9" s="1011"/>
      <c r="F9" s="1011">
        <v>0</v>
      </c>
      <c r="G9" s="1042"/>
      <c r="H9" s="1253"/>
      <c r="I9" s="1061"/>
    </row>
    <row r="10" spans="1:9" ht="18.75" customHeight="1">
      <c r="A10" s="1025" t="s">
        <v>311</v>
      </c>
      <c r="B10" s="1026" t="s">
        <v>312</v>
      </c>
      <c r="C10" s="1027" t="s">
        <v>307</v>
      </c>
      <c r="D10" s="1011"/>
      <c r="E10" s="1011"/>
      <c r="F10" s="1011">
        <v>0</v>
      </c>
      <c r="G10" s="1042"/>
      <c r="H10" s="1253"/>
      <c r="I10" s="1061"/>
    </row>
    <row r="11" spans="1:9" ht="24" customHeight="1">
      <c r="A11" s="1029" t="s">
        <v>313</v>
      </c>
      <c r="B11" s="1023" t="s">
        <v>314</v>
      </c>
      <c r="C11" s="1024" t="s">
        <v>315</v>
      </c>
      <c r="D11" s="1012">
        <v>2700</v>
      </c>
      <c r="E11" s="1012"/>
      <c r="F11" s="1012">
        <v>0</v>
      </c>
      <c r="G11" s="1042"/>
      <c r="H11" s="1253"/>
      <c r="I11" s="1061"/>
    </row>
    <row r="12" spans="1:9" ht="35.25" customHeight="1">
      <c r="A12" s="1029" t="s">
        <v>316</v>
      </c>
      <c r="B12" s="1023" t="s">
        <v>317</v>
      </c>
      <c r="C12" s="1030" t="s">
        <v>318</v>
      </c>
      <c r="D12" s="1012">
        <v>2550</v>
      </c>
      <c r="E12" s="1012"/>
      <c r="F12" s="1012">
        <v>0</v>
      </c>
      <c r="G12" s="1042"/>
      <c r="H12" s="1253"/>
      <c r="I12" s="1061"/>
    </row>
    <row r="13" spans="1:9" ht="24.75" customHeight="1">
      <c r="A13" s="1029" t="s">
        <v>319</v>
      </c>
      <c r="B13" s="1023" t="s">
        <v>320</v>
      </c>
      <c r="C13" s="1030" t="s">
        <v>321</v>
      </c>
      <c r="D13" s="1012">
        <v>1</v>
      </c>
      <c r="E13" s="1012"/>
      <c r="F13" s="1012">
        <v>0</v>
      </c>
      <c r="G13" s="1042"/>
      <c r="H13" s="1253"/>
      <c r="I13" s="1061"/>
    </row>
    <row r="14" spans="1:9" ht="24.75" customHeight="1">
      <c r="A14" s="1031"/>
      <c r="B14" s="1032" t="s">
        <v>405</v>
      </c>
      <c r="C14" s="1033"/>
      <c r="D14" s="1014"/>
      <c r="E14" s="1014"/>
      <c r="F14" s="1014">
        <v>0</v>
      </c>
      <c r="G14" s="1043"/>
      <c r="H14" s="1254"/>
      <c r="I14" s="1062"/>
    </row>
    <row r="15" spans="1:9" ht="24.75" customHeight="1">
      <c r="A15" s="1037" t="s">
        <v>322</v>
      </c>
      <c r="B15" s="1038" t="s">
        <v>323</v>
      </c>
      <c r="C15" s="1039" t="s">
        <v>324</v>
      </c>
      <c r="D15" s="1016"/>
      <c r="E15" s="1016"/>
      <c r="F15" s="1016">
        <v>0</v>
      </c>
      <c r="G15" s="1044"/>
      <c r="H15" s="1255"/>
      <c r="I15" s="1045">
        <v>0</v>
      </c>
    </row>
    <row r="16" spans="1:9" ht="24.75" customHeight="1">
      <c r="A16" s="1034" t="s">
        <v>654</v>
      </c>
      <c r="B16" s="1035" t="s">
        <v>655</v>
      </c>
      <c r="C16" s="1036" t="s">
        <v>324</v>
      </c>
      <c r="D16" s="1015"/>
      <c r="E16" s="1015"/>
      <c r="F16" s="1015">
        <v>2335026</v>
      </c>
      <c r="G16" s="1018">
        <v>2335026</v>
      </c>
      <c r="H16" s="1256">
        <v>2335026</v>
      </c>
      <c r="I16" s="1346">
        <v>1</v>
      </c>
    </row>
    <row r="17" spans="1:9" ht="24.75" customHeight="1">
      <c r="A17" s="1031" t="s">
        <v>656</v>
      </c>
      <c r="B17" s="1032" t="s">
        <v>657</v>
      </c>
      <c r="C17" s="1033" t="s">
        <v>324</v>
      </c>
      <c r="D17" s="1014"/>
      <c r="E17" s="1014"/>
      <c r="F17" s="1014">
        <v>1634518</v>
      </c>
      <c r="G17" s="1043">
        <v>1634518</v>
      </c>
      <c r="H17" s="1254">
        <v>1634518</v>
      </c>
      <c r="I17" s="1347">
        <v>1</v>
      </c>
    </row>
    <row r="18" spans="1:9" ht="18.75" customHeight="1">
      <c r="A18" s="1037" t="s">
        <v>658</v>
      </c>
      <c r="B18" s="1040" t="s">
        <v>401</v>
      </c>
      <c r="C18" s="1039" t="s">
        <v>324</v>
      </c>
      <c r="D18" s="1016" t="s">
        <v>325</v>
      </c>
      <c r="E18" s="1016" t="s">
        <v>325</v>
      </c>
      <c r="F18" s="1016">
        <v>44323</v>
      </c>
      <c r="G18" s="1044">
        <v>44323</v>
      </c>
      <c r="H18" s="1255">
        <v>44323</v>
      </c>
      <c r="I18" s="1348">
        <v>1</v>
      </c>
    </row>
    <row r="19" spans="1:9" s="92" customFormat="1" ht="30" customHeight="1">
      <c r="A19" s="1037" t="s">
        <v>326</v>
      </c>
      <c r="B19" s="1038" t="s">
        <v>327</v>
      </c>
      <c r="C19" s="1039" t="s">
        <v>324</v>
      </c>
      <c r="D19" s="1016"/>
      <c r="E19" s="1016"/>
      <c r="F19" s="1016">
        <f>SUM(F18:F18)</f>
        <v>44323</v>
      </c>
      <c r="G19" s="1047">
        <v>44323</v>
      </c>
      <c r="H19" s="1257">
        <v>44323</v>
      </c>
      <c r="I19" s="1348">
        <v>1</v>
      </c>
    </row>
    <row r="20" spans="1:9" ht="34.5" customHeight="1">
      <c r="A20" s="1034" t="s">
        <v>328</v>
      </c>
      <c r="B20" s="1035" t="s">
        <v>329</v>
      </c>
      <c r="C20" s="1046"/>
      <c r="D20" s="1015"/>
      <c r="E20" s="1015"/>
      <c r="F20" s="1015">
        <f>SUM(F21:F26)</f>
        <v>10816200</v>
      </c>
      <c r="G20" s="1018">
        <v>10816200</v>
      </c>
      <c r="H20" s="1256">
        <v>10816200</v>
      </c>
      <c r="I20" s="1346">
        <v>1</v>
      </c>
    </row>
    <row r="21" spans="1:9" ht="18.75" customHeight="1">
      <c r="A21" s="1025" t="s">
        <v>330</v>
      </c>
      <c r="B21" s="1028" t="s">
        <v>331</v>
      </c>
      <c r="C21" s="1027" t="s">
        <v>315</v>
      </c>
      <c r="D21" s="1011">
        <v>4469900</v>
      </c>
      <c r="E21" s="1011">
        <v>2</v>
      </c>
      <c r="F21" s="1011">
        <v>5959867</v>
      </c>
      <c r="G21" s="1042">
        <v>5959867</v>
      </c>
      <c r="H21" s="1253">
        <v>5959867</v>
      </c>
      <c r="I21" s="1349">
        <v>1</v>
      </c>
    </row>
    <row r="22" spans="1:9" ht="49.5" customHeight="1">
      <c r="A22" s="1025" t="s">
        <v>332</v>
      </c>
      <c r="B22" s="1026" t="s">
        <v>333</v>
      </c>
      <c r="C22" s="1027" t="s">
        <v>315</v>
      </c>
      <c r="D22" s="1011">
        <v>1800000</v>
      </c>
      <c r="E22" s="1011">
        <v>1</v>
      </c>
      <c r="F22" s="1011">
        <v>1200000</v>
      </c>
      <c r="G22" s="1042">
        <v>1200000</v>
      </c>
      <c r="H22" s="1253">
        <v>1200000</v>
      </c>
      <c r="I22" s="1349">
        <v>1</v>
      </c>
    </row>
    <row r="23" spans="1:9" ht="45.75" customHeight="1">
      <c r="A23" s="1025" t="s">
        <v>334</v>
      </c>
      <c r="B23" s="1026" t="s">
        <v>335</v>
      </c>
      <c r="C23" s="1027" t="s">
        <v>315</v>
      </c>
      <c r="D23" s="1011">
        <v>4469900</v>
      </c>
      <c r="E23" s="1011"/>
      <c r="F23" s="1011">
        <v>0</v>
      </c>
      <c r="G23" s="1042"/>
      <c r="H23" s="1253"/>
      <c r="I23" s="1061">
        <f t="shared" ref="I23:I58" si="0">F23+G23</f>
        <v>0</v>
      </c>
    </row>
    <row r="24" spans="1:9" ht="18.75" customHeight="1">
      <c r="A24" s="1025" t="s">
        <v>336</v>
      </c>
      <c r="B24" s="1028" t="s">
        <v>331</v>
      </c>
      <c r="C24" s="1027" t="s">
        <v>315</v>
      </c>
      <c r="D24" s="1011">
        <v>4469900</v>
      </c>
      <c r="E24" s="1011">
        <v>2</v>
      </c>
      <c r="F24" s="1011">
        <v>2979933</v>
      </c>
      <c r="G24" s="1042">
        <v>2979933</v>
      </c>
      <c r="H24" s="1253">
        <v>2979933</v>
      </c>
      <c r="I24" s="1349">
        <v>1</v>
      </c>
    </row>
    <row r="25" spans="1:9" ht="45" customHeight="1">
      <c r="A25" s="1025" t="s">
        <v>337</v>
      </c>
      <c r="B25" s="1026" t="s">
        <v>333</v>
      </c>
      <c r="C25" s="1027" t="s">
        <v>315</v>
      </c>
      <c r="D25" s="1011">
        <v>1800000</v>
      </c>
      <c r="E25" s="1011">
        <v>1</v>
      </c>
      <c r="F25" s="1011">
        <v>600000</v>
      </c>
      <c r="G25" s="1042">
        <v>600000</v>
      </c>
      <c r="H25" s="1253">
        <v>600000</v>
      </c>
      <c r="I25" s="1349">
        <v>1</v>
      </c>
    </row>
    <row r="26" spans="1:9" ht="24.75" customHeight="1">
      <c r="A26" s="1025" t="s">
        <v>338</v>
      </c>
      <c r="B26" s="1026" t="s">
        <v>339</v>
      </c>
      <c r="C26" s="1027" t="s">
        <v>315</v>
      </c>
      <c r="D26" s="1011">
        <v>38200</v>
      </c>
      <c r="E26" s="1011">
        <v>2</v>
      </c>
      <c r="F26" s="1011">
        <v>76400</v>
      </c>
      <c r="G26" s="1042">
        <v>76400</v>
      </c>
      <c r="H26" s="1253">
        <v>76400</v>
      </c>
      <c r="I26" s="1349">
        <v>1</v>
      </c>
    </row>
    <row r="27" spans="1:9" ht="18.75" customHeight="1">
      <c r="A27" s="1029" t="s">
        <v>340</v>
      </c>
      <c r="B27" s="1023" t="s">
        <v>659</v>
      </c>
      <c r="C27" s="1024" t="s">
        <v>315</v>
      </c>
      <c r="D27" s="1012">
        <v>81700</v>
      </c>
      <c r="E27" s="1012">
        <v>16</v>
      </c>
      <c r="F27" s="1012">
        <v>871467</v>
      </c>
      <c r="G27" s="1042">
        <v>871467</v>
      </c>
      <c r="H27" s="1253">
        <v>871467</v>
      </c>
      <c r="I27" s="1349">
        <v>1</v>
      </c>
    </row>
    <row r="28" spans="1:9" ht="18.75" customHeight="1">
      <c r="A28" s="1029" t="s">
        <v>341</v>
      </c>
      <c r="B28" s="1023" t="s">
        <v>662</v>
      </c>
      <c r="C28" s="1024" t="s">
        <v>315</v>
      </c>
      <c r="D28" s="1012">
        <v>40850</v>
      </c>
      <c r="E28" s="1012">
        <v>0</v>
      </c>
      <c r="F28" s="1012">
        <v>0</v>
      </c>
      <c r="G28" s="1042"/>
      <c r="H28" s="1253"/>
      <c r="I28" s="1061">
        <f t="shared" si="0"/>
        <v>0</v>
      </c>
    </row>
    <row r="29" spans="1:9" ht="18.75" customHeight="1">
      <c r="A29" s="1029" t="s">
        <v>342</v>
      </c>
      <c r="B29" s="1023" t="s">
        <v>660</v>
      </c>
      <c r="C29" s="1024" t="s">
        <v>315</v>
      </c>
      <c r="D29" s="1012">
        <v>81700</v>
      </c>
      <c r="E29" s="1012">
        <v>16</v>
      </c>
      <c r="F29" s="1012">
        <v>435733</v>
      </c>
      <c r="G29" s="1042">
        <v>435733</v>
      </c>
      <c r="H29" s="1253">
        <v>435733</v>
      </c>
      <c r="I29" s="1349">
        <v>1</v>
      </c>
    </row>
    <row r="30" spans="1:9" ht="18.75" customHeight="1">
      <c r="A30" s="1031" t="s">
        <v>661</v>
      </c>
      <c r="B30" s="1048" t="s">
        <v>663</v>
      </c>
      <c r="C30" s="1049" t="s">
        <v>315</v>
      </c>
      <c r="D30" s="1014">
        <v>40850</v>
      </c>
      <c r="E30" s="1014">
        <v>0</v>
      </c>
      <c r="F30" s="1014">
        <v>0</v>
      </c>
      <c r="G30" s="1043"/>
      <c r="H30" s="1254"/>
      <c r="I30" s="1062">
        <f t="shared" si="0"/>
        <v>0</v>
      </c>
    </row>
    <row r="31" spans="1:9" ht="21">
      <c r="A31" s="1037" t="s">
        <v>343</v>
      </c>
      <c r="B31" s="1050" t="s">
        <v>344</v>
      </c>
      <c r="C31" s="1039" t="s">
        <v>324</v>
      </c>
      <c r="D31" s="1047"/>
      <c r="E31" s="1047"/>
      <c r="F31" s="1047"/>
      <c r="G31" s="1044"/>
      <c r="H31" s="1255"/>
      <c r="I31" s="1051">
        <f t="shared" si="0"/>
        <v>0</v>
      </c>
    </row>
    <row r="32" spans="1:9" ht="33.75" customHeight="1">
      <c r="A32" s="1052" t="s">
        <v>343</v>
      </c>
      <c r="B32" s="1053" t="s">
        <v>345</v>
      </c>
      <c r="C32" s="1039"/>
      <c r="D32" s="1016"/>
      <c r="E32" s="1016"/>
      <c r="F32" s="1016">
        <f>SUM(F33:F34)</f>
        <v>418900</v>
      </c>
      <c r="G32" s="1044">
        <v>418900</v>
      </c>
      <c r="H32" s="1255">
        <v>418900</v>
      </c>
      <c r="I32" s="1348">
        <v>1</v>
      </c>
    </row>
    <row r="33" spans="1:9" ht="37.5" customHeight="1">
      <c r="A33" s="1034" t="s">
        <v>346</v>
      </c>
      <c r="B33" s="1035" t="s">
        <v>347</v>
      </c>
      <c r="C33" s="1046" t="s">
        <v>315</v>
      </c>
      <c r="D33" s="1015">
        <v>418900</v>
      </c>
      <c r="E33" s="1015">
        <v>1</v>
      </c>
      <c r="F33" s="1015">
        <v>418900</v>
      </c>
      <c r="G33" s="1018">
        <v>418900</v>
      </c>
      <c r="H33" s="1256">
        <v>418900</v>
      </c>
      <c r="I33" s="1346">
        <v>1</v>
      </c>
    </row>
    <row r="34" spans="1:9" ht="44.25" customHeight="1">
      <c r="A34" s="1031" t="s">
        <v>348</v>
      </c>
      <c r="B34" s="1032" t="s">
        <v>349</v>
      </c>
      <c r="C34" s="1049" t="s">
        <v>315</v>
      </c>
      <c r="D34" s="1014"/>
      <c r="E34" s="1014"/>
      <c r="F34" s="1014"/>
      <c r="G34" s="1043"/>
      <c r="H34" s="1254"/>
      <c r="I34" s="1062">
        <f t="shared" si="0"/>
        <v>0</v>
      </c>
    </row>
    <row r="35" spans="1:9" ht="30.75" customHeight="1">
      <c r="A35" s="1037" t="s">
        <v>350</v>
      </c>
      <c r="B35" s="1038" t="s">
        <v>351</v>
      </c>
      <c r="C35" s="1039" t="s">
        <v>324</v>
      </c>
      <c r="D35" s="1016"/>
      <c r="E35" s="1016"/>
      <c r="F35" s="1016">
        <f>SUM(F20+F27+F28+F29+F30+F32)</f>
        <v>12542300</v>
      </c>
      <c r="G35" s="1044">
        <v>12580473</v>
      </c>
      <c r="H35" s="1260">
        <v>12580473</v>
      </c>
      <c r="I35" s="1348">
        <v>1</v>
      </c>
    </row>
    <row r="36" spans="1:9" ht="29.25" customHeight="1">
      <c r="A36" s="1037" t="s">
        <v>352</v>
      </c>
      <c r="B36" s="1038" t="s">
        <v>353</v>
      </c>
      <c r="C36" s="1039" t="s">
        <v>324</v>
      </c>
      <c r="D36" s="1016"/>
      <c r="E36" s="1016"/>
      <c r="F36" s="1054"/>
      <c r="G36" s="1044"/>
      <c r="H36" s="1255"/>
      <c r="I36" s="1051">
        <f t="shared" si="0"/>
        <v>0</v>
      </c>
    </row>
    <row r="37" spans="1:9" ht="22.5" customHeight="1">
      <c r="A37" s="1034" t="s">
        <v>354</v>
      </c>
      <c r="B37" s="1035" t="s">
        <v>355</v>
      </c>
      <c r="C37" s="1036" t="s">
        <v>356</v>
      </c>
      <c r="D37" s="1015"/>
      <c r="E37" s="1015"/>
      <c r="F37" s="1015"/>
      <c r="G37" s="1018"/>
      <c r="H37" s="1256"/>
      <c r="I37" s="1063">
        <f t="shared" si="0"/>
        <v>0</v>
      </c>
    </row>
    <row r="38" spans="1:9" ht="22.5" customHeight="1">
      <c r="A38" s="1029" t="s">
        <v>357</v>
      </c>
      <c r="B38" s="1023" t="s">
        <v>358</v>
      </c>
      <c r="C38" s="1030" t="s">
        <v>356</v>
      </c>
      <c r="D38" s="1012"/>
      <c r="E38" s="1012"/>
      <c r="F38" s="1012"/>
      <c r="G38" s="1042"/>
      <c r="H38" s="1253"/>
      <c r="I38" s="1061">
        <f t="shared" si="0"/>
        <v>0</v>
      </c>
    </row>
    <row r="39" spans="1:9" ht="18.75" customHeight="1">
      <c r="A39" s="1029" t="s">
        <v>359</v>
      </c>
      <c r="B39" s="1023" t="s">
        <v>360</v>
      </c>
      <c r="C39" s="1024" t="s">
        <v>315</v>
      </c>
      <c r="D39" s="1012"/>
      <c r="E39" s="1012"/>
      <c r="F39" s="1012"/>
      <c r="G39" s="1042"/>
      <c r="H39" s="1253"/>
      <c r="I39" s="1061">
        <f t="shared" si="0"/>
        <v>0</v>
      </c>
    </row>
    <row r="40" spans="1:9" ht="25.5">
      <c r="A40" s="1029" t="s">
        <v>361</v>
      </c>
      <c r="B40" s="1023" t="s">
        <v>362</v>
      </c>
      <c r="C40" s="1024" t="s">
        <v>315</v>
      </c>
      <c r="D40" s="1012"/>
      <c r="E40" s="1012"/>
      <c r="F40" s="1012"/>
      <c r="G40" s="1042"/>
      <c r="H40" s="1253"/>
      <c r="I40" s="1061">
        <f t="shared" si="0"/>
        <v>0</v>
      </c>
    </row>
    <row r="41" spans="1:9" ht="18.75" customHeight="1">
      <c r="A41" s="1029" t="s">
        <v>363</v>
      </c>
      <c r="B41" s="1023" t="s">
        <v>364</v>
      </c>
      <c r="C41" s="1024" t="s">
        <v>315</v>
      </c>
      <c r="D41" s="1012"/>
      <c r="E41" s="1012"/>
      <c r="F41" s="1012"/>
      <c r="G41" s="1042"/>
      <c r="H41" s="1253"/>
      <c r="I41" s="1061">
        <f t="shared" si="0"/>
        <v>0</v>
      </c>
    </row>
    <row r="42" spans="1:9" ht="25.5">
      <c r="A42" s="1029" t="s">
        <v>365</v>
      </c>
      <c r="B42" s="1023" t="s">
        <v>366</v>
      </c>
      <c r="C42" s="1024" t="s">
        <v>315</v>
      </c>
      <c r="D42" s="1012"/>
      <c r="E42" s="1012"/>
      <c r="F42" s="1012"/>
      <c r="G42" s="1042"/>
      <c r="H42" s="1253"/>
      <c r="I42" s="1061">
        <f t="shared" si="0"/>
        <v>0</v>
      </c>
    </row>
    <row r="43" spans="1:9" ht="18.75" customHeight="1">
      <c r="A43" s="1029" t="s">
        <v>367</v>
      </c>
      <c r="B43" s="1023" t="s">
        <v>368</v>
      </c>
      <c r="C43" s="1024" t="s">
        <v>315</v>
      </c>
      <c r="D43" s="1012"/>
      <c r="E43" s="1012"/>
      <c r="F43" s="1012"/>
      <c r="G43" s="1042"/>
      <c r="H43" s="1253"/>
      <c r="I43" s="1061">
        <f t="shared" si="0"/>
        <v>0</v>
      </c>
    </row>
    <row r="44" spans="1:9" ht="18.75" customHeight="1">
      <c r="A44" s="1029" t="s">
        <v>369</v>
      </c>
      <c r="B44" s="1023" t="s">
        <v>370</v>
      </c>
      <c r="C44" s="1024" t="s">
        <v>315</v>
      </c>
      <c r="D44" s="1012"/>
      <c r="E44" s="1012"/>
      <c r="F44" s="1012"/>
      <c r="G44" s="1042"/>
      <c r="H44" s="1253"/>
      <c r="I44" s="1061">
        <f t="shared" si="0"/>
        <v>0</v>
      </c>
    </row>
    <row r="45" spans="1:9" ht="25.5" customHeight="1">
      <c r="A45" s="1029" t="s">
        <v>371</v>
      </c>
      <c r="B45" s="1023" t="s">
        <v>372</v>
      </c>
      <c r="C45" s="1024" t="s">
        <v>315</v>
      </c>
      <c r="D45" s="1012"/>
      <c r="E45" s="1012"/>
      <c r="F45" s="1012"/>
      <c r="G45" s="1042"/>
      <c r="H45" s="1253"/>
      <c r="I45" s="1061">
        <f t="shared" si="0"/>
        <v>0</v>
      </c>
    </row>
    <row r="46" spans="1:9" ht="25.5" customHeight="1">
      <c r="A46" s="1029" t="s">
        <v>664</v>
      </c>
      <c r="B46" s="1023" t="s">
        <v>665</v>
      </c>
      <c r="C46" s="1024" t="s">
        <v>666</v>
      </c>
      <c r="D46" s="1012">
        <v>2500000</v>
      </c>
      <c r="E46" s="1012">
        <v>12</v>
      </c>
      <c r="F46" s="1012">
        <v>2500000</v>
      </c>
      <c r="G46" s="1042">
        <v>2500000</v>
      </c>
      <c r="H46" s="1253">
        <v>2500000</v>
      </c>
      <c r="I46" s="1349">
        <v>1</v>
      </c>
    </row>
    <row r="47" spans="1:9" ht="30" customHeight="1">
      <c r="A47" s="1029" t="s">
        <v>373</v>
      </c>
      <c r="B47" s="1023" t="s">
        <v>374</v>
      </c>
      <c r="C47" s="1024" t="s">
        <v>315</v>
      </c>
      <c r="D47" s="1012"/>
      <c r="E47" s="1012"/>
      <c r="F47" s="1012"/>
      <c r="G47" s="1042"/>
      <c r="H47" s="1253"/>
      <c r="I47" s="1061">
        <f t="shared" si="0"/>
        <v>0</v>
      </c>
    </row>
    <row r="48" spans="1:9" ht="22.5" customHeight="1">
      <c r="A48" s="1029" t="s">
        <v>375</v>
      </c>
      <c r="B48" s="1023" t="s">
        <v>376</v>
      </c>
      <c r="C48" s="1024" t="s">
        <v>315</v>
      </c>
      <c r="D48" s="1012"/>
      <c r="E48" s="1012"/>
      <c r="F48" s="1012"/>
      <c r="G48" s="1042"/>
      <c r="H48" s="1253"/>
      <c r="I48" s="1061">
        <f t="shared" si="0"/>
        <v>0</v>
      </c>
    </row>
    <row r="49" spans="1:9" ht="33.75" customHeight="1">
      <c r="A49" s="1029" t="s">
        <v>377</v>
      </c>
      <c r="B49" s="1023" t="s">
        <v>378</v>
      </c>
      <c r="C49" s="1024" t="s">
        <v>315</v>
      </c>
      <c r="D49" s="1012"/>
      <c r="E49" s="1012"/>
      <c r="F49" s="1012"/>
      <c r="G49" s="1042"/>
      <c r="H49" s="1253"/>
      <c r="I49" s="1061">
        <f t="shared" si="0"/>
        <v>0</v>
      </c>
    </row>
    <row r="50" spans="1:9" ht="33.75" customHeight="1">
      <c r="A50" s="1029" t="s">
        <v>379</v>
      </c>
      <c r="B50" s="1023" t="s">
        <v>380</v>
      </c>
      <c r="C50" s="1024" t="s">
        <v>315</v>
      </c>
      <c r="D50" s="1012"/>
      <c r="E50" s="1012"/>
      <c r="F50" s="1012"/>
      <c r="G50" s="1042"/>
      <c r="H50" s="1253"/>
      <c r="I50" s="1061">
        <f t="shared" si="0"/>
        <v>0</v>
      </c>
    </row>
    <row r="51" spans="1:9" ht="18.75" customHeight="1">
      <c r="A51" s="1029" t="s">
        <v>381</v>
      </c>
      <c r="B51" s="1023" t="s">
        <v>382</v>
      </c>
      <c r="C51" s="1024" t="s">
        <v>324</v>
      </c>
      <c r="D51" s="1012"/>
      <c r="E51" s="1012"/>
      <c r="F51" s="1012"/>
      <c r="G51" s="1042"/>
      <c r="H51" s="1253"/>
      <c r="I51" s="1061">
        <f t="shared" si="0"/>
        <v>0</v>
      </c>
    </row>
    <row r="52" spans="1:9" ht="27" customHeight="1">
      <c r="A52" s="1029" t="s">
        <v>383</v>
      </c>
      <c r="B52" s="1023" t="s">
        <v>384</v>
      </c>
      <c r="C52" s="1024" t="s">
        <v>315</v>
      </c>
      <c r="D52" s="1012">
        <v>1632000</v>
      </c>
      <c r="E52" s="1012">
        <v>0.52</v>
      </c>
      <c r="F52" s="1012">
        <v>848640</v>
      </c>
      <c r="G52" s="1042">
        <v>848640</v>
      </c>
      <c r="H52" s="1253">
        <v>848640</v>
      </c>
      <c r="I52" s="1349">
        <v>1</v>
      </c>
    </row>
    <row r="53" spans="1:9" ht="18.75" customHeight="1">
      <c r="A53" s="1029" t="s">
        <v>385</v>
      </c>
      <c r="B53" s="1023" t="s">
        <v>386</v>
      </c>
      <c r="C53" s="1024" t="s">
        <v>324</v>
      </c>
      <c r="D53" s="1012"/>
      <c r="E53" s="1012"/>
      <c r="F53" s="1012">
        <v>1386060</v>
      </c>
      <c r="G53" s="1042">
        <v>1386060</v>
      </c>
      <c r="H53" s="1253">
        <v>1386060</v>
      </c>
      <c r="I53" s="1349">
        <v>1</v>
      </c>
    </row>
    <row r="54" spans="1:9" ht="29.25" customHeight="1">
      <c r="A54" s="1031" t="s">
        <v>387</v>
      </c>
      <c r="B54" s="1032" t="s">
        <v>388</v>
      </c>
      <c r="C54" s="1049" t="s">
        <v>324</v>
      </c>
      <c r="D54" s="1014"/>
      <c r="E54" s="1014"/>
      <c r="F54" s="1017"/>
      <c r="G54" s="1043"/>
      <c r="H54" s="1254"/>
      <c r="I54" s="1062">
        <f t="shared" si="0"/>
        <v>0</v>
      </c>
    </row>
    <row r="55" spans="1:9" ht="38.25">
      <c r="A55" s="1037" t="s">
        <v>389</v>
      </c>
      <c r="B55" s="1038" t="s">
        <v>390</v>
      </c>
      <c r="C55" s="1039" t="s">
        <v>324</v>
      </c>
      <c r="D55" s="1016"/>
      <c r="E55" s="1016"/>
      <c r="F55" s="1016">
        <f>SUM(F36:F54)</f>
        <v>4734700</v>
      </c>
      <c r="G55" s="1044">
        <v>4850238</v>
      </c>
      <c r="H55" s="1260">
        <v>4850238</v>
      </c>
      <c r="I55" s="1348">
        <v>1</v>
      </c>
    </row>
    <row r="56" spans="1:9" ht="38.25" customHeight="1">
      <c r="A56" s="1034" t="s">
        <v>391</v>
      </c>
      <c r="B56" s="1035" t="s">
        <v>392</v>
      </c>
      <c r="C56" s="1046" t="s">
        <v>393</v>
      </c>
      <c r="D56" s="1015">
        <v>1140</v>
      </c>
      <c r="E56" s="1015">
        <v>0</v>
      </c>
      <c r="F56" s="1015">
        <v>1200000</v>
      </c>
      <c r="G56" s="1018">
        <v>1200000</v>
      </c>
      <c r="H56" s="1256">
        <v>1200000</v>
      </c>
      <c r="I56" s="1346">
        <v>1</v>
      </c>
    </row>
    <row r="57" spans="1:9" ht="37.5" customHeight="1">
      <c r="A57" s="1029" t="s">
        <v>394</v>
      </c>
      <c r="B57" s="1023" t="s">
        <v>395</v>
      </c>
      <c r="C57" s="1024" t="s">
        <v>393</v>
      </c>
      <c r="D57" s="1012"/>
      <c r="E57" s="1012"/>
      <c r="F57" s="1013"/>
      <c r="G57" s="1042"/>
      <c r="H57" s="1253"/>
      <c r="I57" s="1061">
        <f t="shared" si="0"/>
        <v>0</v>
      </c>
    </row>
    <row r="58" spans="1:9" ht="39" customHeight="1">
      <c r="A58" s="1031" t="s">
        <v>396</v>
      </c>
      <c r="B58" s="1032" t="s">
        <v>397</v>
      </c>
      <c r="C58" s="1049" t="s">
        <v>393</v>
      </c>
      <c r="D58" s="1014"/>
      <c r="E58" s="1014"/>
      <c r="F58" s="1014"/>
      <c r="G58" s="1043"/>
      <c r="H58" s="1254"/>
      <c r="I58" s="1062">
        <f t="shared" si="0"/>
        <v>0</v>
      </c>
    </row>
    <row r="59" spans="1:9" ht="24">
      <c r="A59" s="1037" t="s">
        <v>398</v>
      </c>
      <c r="B59" s="1055" t="s">
        <v>399</v>
      </c>
      <c r="C59" s="1039" t="s">
        <v>393</v>
      </c>
      <c r="D59" s="1016"/>
      <c r="E59" s="1016"/>
      <c r="F59" s="1016">
        <f>F56+F57+F58</f>
        <v>1200000</v>
      </c>
      <c r="G59" s="1044">
        <v>1200000</v>
      </c>
      <c r="H59" s="1255">
        <v>1200000</v>
      </c>
      <c r="I59" s="1348">
        <v>1</v>
      </c>
    </row>
    <row r="60" spans="1:9" ht="21.75" customHeight="1">
      <c r="A60" s="1037"/>
      <c r="B60" s="1040" t="s">
        <v>400</v>
      </c>
      <c r="C60" s="1056"/>
      <c r="D60" s="1057"/>
      <c r="E60" s="1057"/>
      <c r="F60" s="1016">
        <f>F19+F35+F55+F59</f>
        <v>18521323</v>
      </c>
      <c r="G60" s="1016">
        <f t="shared" ref="G60" si="1">G19+G35+G55+G59</f>
        <v>18675034</v>
      </c>
      <c r="H60" s="1258">
        <v>18675034</v>
      </c>
      <c r="I60" s="1350">
        <v>1</v>
      </c>
    </row>
    <row r="61" spans="1:9">
      <c r="I61" s="1351"/>
    </row>
    <row r="62" spans="1:9" ht="19.899999999999999" customHeight="1">
      <c r="A62" s="1540" t="s">
        <v>758</v>
      </c>
      <c r="B62" s="1541"/>
      <c r="C62" s="1541"/>
      <c r="D62" s="1541"/>
      <c r="E62" s="1542"/>
      <c r="F62" s="1119"/>
      <c r="G62" s="1120">
        <v>855468</v>
      </c>
      <c r="H62" s="1259">
        <v>855468</v>
      </c>
      <c r="I62" s="1352">
        <v>1</v>
      </c>
    </row>
    <row r="63" spans="1:9" ht="19.899999999999999" customHeight="1">
      <c r="A63" s="1543" t="s">
        <v>759</v>
      </c>
      <c r="B63" s="1544"/>
      <c r="C63" s="1544"/>
      <c r="D63" s="1544"/>
      <c r="E63" s="1545"/>
      <c r="F63" s="1120">
        <v>18521323</v>
      </c>
      <c r="G63" s="1120">
        <v>19530502</v>
      </c>
      <c r="H63" s="1259">
        <v>19530502</v>
      </c>
      <c r="I63" s="1352">
        <v>1</v>
      </c>
    </row>
    <row r="64" spans="1:9" ht="18.75" customHeight="1">
      <c r="C64" s="1553"/>
      <c r="D64" s="1553"/>
      <c r="E64" s="1553"/>
      <c r="F64" s="91"/>
    </row>
    <row r="65" spans="3:6" ht="18.75" customHeight="1">
      <c r="C65" s="1546"/>
      <c r="D65" s="1546"/>
      <c r="E65" s="1546"/>
      <c r="F65" s="87"/>
    </row>
    <row r="66" spans="3:6" ht="18.75" customHeight="1">
      <c r="C66" s="1546"/>
      <c r="D66" s="1546"/>
      <c r="E66" s="1546"/>
      <c r="F66" s="87"/>
    </row>
    <row r="67" spans="3:6" ht="18.75" customHeight="1">
      <c r="C67" s="1546"/>
      <c r="D67" s="1546"/>
      <c r="E67" s="1546"/>
      <c r="F67" s="87"/>
    </row>
    <row r="68" spans="3:6" ht="18.75" customHeight="1">
      <c r="C68" s="1547"/>
      <c r="D68" s="1547"/>
      <c r="E68" s="1547"/>
      <c r="F68" s="88"/>
    </row>
    <row r="69" spans="3:6">
      <c r="D69" s="84"/>
    </row>
  </sheetData>
  <mergeCells count="12">
    <mergeCell ref="C68:E68"/>
    <mergeCell ref="A3:A4"/>
    <mergeCell ref="B3:B4"/>
    <mergeCell ref="C3:I3"/>
    <mergeCell ref="C64:E64"/>
    <mergeCell ref="C65:E65"/>
    <mergeCell ref="C66:E66"/>
    <mergeCell ref="A1:I1"/>
    <mergeCell ref="A2:I2"/>
    <mergeCell ref="A62:E62"/>
    <mergeCell ref="A63:E63"/>
    <mergeCell ref="C67:E6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0" orientation="portrait" r:id="rId1"/>
  <headerFooter>
    <oddHeader>&amp;R&amp;"Times New Roman CE,Félkövér dőlt"&amp;11 3. melléklet a .../2018.(....)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36"/>
  <sheetViews>
    <sheetView zoomScale="91" zoomScaleNormal="91" workbookViewId="0">
      <selection activeCell="E39" sqref="E39"/>
    </sheetView>
  </sheetViews>
  <sheetFormatPr defaultColWidth="9.33203125" defaultRowHeight="12.75"/>
  <cols>
    <col min="1" max="1" width="6.83203125" style="406" customWidth="1"/>
    <col min="2" max="2" width="33.6640625" style="406" customWidth="1"/>
    <col min="3" max="3" width="10.33203125" style="410" customWidth="1"/>
    <col min="4" max="4" width="10.33203125" style="406" customWidth="1"/>
    <col min="5" max="5" width="12.33203125" style="406" customWidth="1"/>
    <col min="6" max="6" width="12.83203125" style="406" customWidth="1"/>
    <col min="7" max="7" width="14.33203125" style="406" customWidth="1"/>
    <col min="8" max="11" width="13.1640625" style="406" customWidth="1"/>
    <col min="12" max="12" width="16.5" style="406" customWidth="1"/>
    <col min="13" max="13" width="14.1640625" style="406" customWidth="1"/>
    <col min="14" max="14" width="16.83203125" style="406" customWidth="1"/>
    <col min="15" max="16384" width="9.33203125" style="406"/>
  </cols>
  <sheetData>
    <row r="1" spans="1:14" ht="37.5" customHeight="1">
      <c r="A1" s="1554" t="s">
        <v>667</v>
      </c>
      <c r="B1" s="1554"/>
      <c r="C1" s="1554"/>
      <c r="D1" s="1554"/>
      <c r="E1" s="1554"/>
      <c r="F1" s="1554"/>
      <c r="G1" s="1554"/>
      <c r="H1" s="1554"/>
      <c r="I1" s="1554"/>
      <c r="J1" s="1554"/>
      <c r="K1" s="1554"/>
      <c r="L1" s="1554"/>
      <c r="M1" s="1554"/>
      <c r="N1" s="1554"/>
    </row>
    <row r="2" spans="1:14" ht="18.75" customHeight="1">
      <c r="M2" s="1555" t="s">
        <v>1</v>
      </c>
      <c r="N2" s="1555"/>
    </row>
    <row r="3" spans="1:14" ht="18" customHeight="1">
      <c r="A3" s="1563" t="s">
        <v>403</v>
      </c>
      <c r="B3" s="1561" t="s">
        <v>265</v>
      </c>
      <c r="C3" s="1561" t="s">
        <v>619</v>
      </c>
      <c r="D3" s="1561" t="s">
        <v>620</v>
      </c>
      <c r="E3" s="1561" t="s">
        <v>621</v>
      </c>
      <c r="F3" s="1561" t="s">
        <v>622</v>
      </c>
      <c r="G3" s="1561"/>
      <c r="H3" s="1561"/>
      <c r="I3" s="1556" t="s">
        <v>623</v>
      </c>
      <c r="J3" s="1557"/>
      <c r="K3" s="1557"/>
      <c r="L3" s="1557"/>
      <c r="M3" s="1557"/>
      <c r="N3" s="1558"/>
    </row>
    <row r="4" spans="1:14" ht="18" customHeight="1">
      <c r="A4" s="1564"/>
      <c r="B4" s="1559"/>
      <c r="C4" s="1559"/>
      <c r="D4" s="1559"/>
      <c r="E4" s="1559"/>
      <c r="F4" s="1559"/>
      <c r="G4" s="1559"/>
      <c r="H4" s="1559"/>
      <c r="I4" s="1559" t="s">
        <v>624</v>
      </c>
      <c r="J4" s="1559"/>
      <c r="K4" s="1559"/>
      <c r="L4" s="1559"/>
      <c r="M4" s="1559" t="s">
        <v>625</v>
      </c>
      <c r="N4" s="1560"/>
    </row>
    <row r="5" spans="1:14" ht="18" customHeight="1">
      <c r="A5" s="1564"/>
      <c r="B5" s="1559"/>
      <c r="C5" s="1559"/>
      <c r="D5" s="1559"/>
      <c r="E5" s="1559"/>
      <c r="F5" s="1559" t="s">
        <v>626</v>
      </c>
      <c r="G5" s="1559" t="s">
        <v>426</v>
      </c>
      <c r="H5" s="1559" t="s">
        <v>627</v>
      </c>
      <c r="I5" s="1559" t="s">
        <v>628</v>
      </c>
      <c r="J5" s="1559"/>
      <c r="K5" s="1562" t="s">
        <v>632</v>
      </c>
      <c r="L5" s="1559" t="s">
        <v>629</v>
      </c>
      <c r="M5" s="1559" t="s">
        <v>628</v>
      </c>
      <c r="N5" s="1560" t="s">
        <v>629</v>
      </c>
    </row>
    <row r="6" spans="1:14" ht="67.5" customHeight="1">
      <c r="A6" s="1565"/>
      <c r="B6" s="1562"/>
      <c r="C6" s="1562" t="s">
        <v>630</v>
      </c>
      <c r="D6" s="1562"/>
      <c r="E6" s="1562"/>
      <c r="F6" s="1562"/>
      <c r="G6" s="1562"/>
      <c r="H6" s="1562"/>
      <c r="I6" s="551" t="s">
        <v>404</v>
      </c>
      <c r="J6" s="551" t="s">
        <v>631</v>
      </c>
      <c r="K6" s="1566"/>
      <c r="L6" s="1562"/>
      <c r="M6" s="1562"/>
      <c r="N6" s="1567"/>
    </row>
    <row r="7" spans="1:14" ht="25.5" customHeight="1">
      <c r="A7" s="554" t="s">
        <v>10</v>
      </c>
      <c r="B7" s="555" t="s">
        <v>760</v>
      </c>
      <c r="C7" s="556"/>
      <c r="D7" s="556"/>
      <c r="E7" s="555"/>
      <c r="F7" s="555"/>
      <c r="G7" s="555"/>
      <c r="H7" s="555"/>
      <c r="I7" s="555"/>
      <c r="J7" s="555"/>
      <c r="K7" s="555"/>
      <c r="L7" s="555"/>
      <c r="M7" s="555"/>
      <c r="N7" s="557"/>
    </row>
    <row r="8" spans="1:14" ht="25.5" customHeight="1">
      <c r="A8" s="408"/>
      <c r="B8" s="563" t="s">
        <v>748</v>
      </c>
      <c r="C8" s="1064">
        <v>2017</v>
      </c>
      <c r="D8" s="1064">
        <v>2017</v>
      </c>
      <c r="E8" s="563">
        <v>3236000</v>
      </c>
      <c r="F8" s="563"/>
      <c r="G8" s="563">
        <v>3236000</v>
      </c>
      <c r="H8" s="563"/>
      <c r="I8" s="563">
        <v>3236000</v>
      </c>
      <c r="J8" s="563">
        <v>3236000</v>
      </c>
      <c r="K8" s="563"/>
      <c r="L8" s="563"/>
      <c r="M8" s="563"/>
      <c r="N8" s="564"/>
    </row>
    <row r="9" spans="1:14" ht="25.5" customHeight="1">
      <c r="A9" s="408"/>
      <c r="B9" s="563" t="s">
        <v>766</v>
      </c>
      <c r="C9" s="1064">
        <v>2017</v>
      </c>
      <c r="D9" s="1064">
        <v>2017</v>
      </c>
      <c r="E9" s="563">
        <v>3105929</v>
      </c>
      <c r="F9" s="563"/>
      <c r="G9" s="563">
        <v>3105929</v>
      </c>
      <c r="H9" s="563"/>
      <c r="I9" s="563">
        <v>3105929</v>
      </c>
      <c r="J9" s="563">
        <v>3105929</v>
      </c>
      <c r="K9" s="563"/>
      <c r="L9" s="563"/>
      <c r="M9" s="563"/>
      <c r="N9" s="564"/>
    </row>
    <row r="10" spans="1:14" ht="25.5" customHeight="1">
      <c r="A10" s="408"/>
      <c r="B10" s="563" t="s">
        <v>767</v>
      </c>
      <c r="C10" s="1065">
        <v>2017</v>
      </c>
      <c r="D10" s="563">
        <v>2017</v>
      </c>
      <c r="E10" s="1419">
        <f>E9/E8</f>
        <v>0.95980500618046971</v>
      </c>
      <c r="F10" s="563"/>
      <c r="G10" s="1419">
        <v>0.95979999999999999</v>
      </c>
      <c r="H10" s="563"/>
      <c r="I10" s="1419">
        <v>0.95979999999999999</v>
      </c>
      <c r="J10" s="1419">
        <v>0.95979999999999999</v>
      </c>
      <c r="K10" s="563"/>
      <c r="L10" s="563"/>
      <c r="M10" s="563"/>
      <c r="N10" s="564"/>
    </row>
    <row r="11" spans="1:14" ht="25.5" customHeight="1">
      <c r="A11" s="409" t="s">
        <v>13</v>
      </c>
      <c r="B11" s="553"/>
      <c r="C11" s="552"/>
      <c r="D11" s="553"/>
      <c r="E11" s="553"/>
      <c r="F11" s="553"/>
      <c r="G11" s="553"/>
      <c r="H11" s="553"/>
      <c r="I11" s="553"/>
      <c r="J11" s="553"/>
      <c r="K11" s="553"/>
      <c r="L11" s="553"/>
      <c r="M11" s="553"/>
      <c r="N11" s="558"/>
    </row>
    <row r="12" spans="1:14" ht="25.5" customHeight="1">
      <c r="A12" s="409" t="s">
        <v>16</v>
      </c>
      <c r="B12" s="553"/>
      <c r="C12" s="552"/>
      <c r="D12" s="553"/>
      <c r="E12" s="553"/>
      <c r="F12" s="553"/>
      <c r="G12" s="553"/>
      <c r="H12" s="553"/>
      <c r="I12" s="553"/>
      <c r="J12" s="553"/>
      <c r="K12" s="553"/>
      <c r="L12" s="553"/>
      <c r="M12" s="553"/>
      <c r="N12" s="558"/>
    </row>
    <row r="13" spans="1:14" ht="25.5" customHeight="1">
      <c r="A13" s="409" t="s">
        <v>19</v>
      </c>
      <c r="B13" s="553"/>
      <c r="C13" s="552"/>
      <c r="D13" s="553"/>
      <c r="E13" s="553"/>
      <c r="F13" s="553"/>
      <c r="G13" s="553"/>
      <c r="H13" s="553"/>
      <c r="I13" s="553"/>
      <c r="J13" s="553"/>
      <c r="K13" s="553"/>
      <c r="L13" s="553"/>
      <c r="M13" s="553"/>
      <c r="N13" s="558"/>
    </row>
    <row r="14" spans="1:14" ht="25.5" customHeight="1">
      <c r="A14" s="409" t="s">
        <v>22</v>
      </c>
      <c r="B14" s="553"/>
      <c r="C14" s="552"/>
      <c r="D14" s="553"/>
      <c r="E14" s="553"/>
      <c r="F14" s="553"/>
      <c r="G14" s="553"/>
      <c r="H14" s="553"/>
      <c r="I14" s="553"/>
      <c r="J14" s="553"/>
      <c r="K14" s="553"/>
      <c r="L14" s="553"/>
      <c r="M14" s="553"/>
      <c r="N14" s="558"/>
    </row>
    <row r="15" spans="1:14" ht="25.5" customHeight="1">
      <c r="A15" s="559" t="s">
        <v>25</v>
      </c>
      <c r="B15" s="560"/>
      <c r="C15" s="561"/>
      <c r="D15" s="560"/>
      <c r="E15" s="560"/>
      <c r="F15" s="560"/>
      <c r="G15" s="560"/>
      <c r="H15" s="560"/>
      <c r="I15" s="560"/>
      <c r="J15" s="560"/>
      <c r="K15" s="560"/>
      <c r="L15" s="560"/>
      <c r="M15" s="560"/>
      <c r="N15" s="562"/>
    </row>
    <row r="16" spans="1:14" ht="25.5" customHeight="1">
      <c r="A16" s="407" t="s">
        <v>28</v>
      </c>
      <c r="B16" s="565" t="s">
        <v>633</v>
      </c>
      <c r="C16" s="199"/>
      <c r="D16" s="565"/>
      <c r="E16" s="565">
        <v>0</v>
      </c>
      <c r="F16" s="565"/>
      <c r="G16" s="565"/>
      <c r="H16" s="565"/>
      <c r="I16" s="565"/>
      <c r="J16" s="565"/>
      <c r="K16" s="565"/>
      <c r="L16" s="565"/>
      <c r="M16" s="565"/>
      <c r="N16" s="566"/>
    </row>
    <row r="17" spans="1:14" ht="25.5" customHeight="1">
      <c r="A17" s="407"/>
      <c r="B17" s="565" t="s">
        <v>748</v>
      </c>
      <c r="C17" s="199"/>
      <c r="D17" s="565"/>
      <c r="E17" s="565">
        <v>3236000</v>
      </c>
      <c r="F17" s="565"/>
      <c r="G17" s="565">
        <v>3236000</v>
      </c>
      <c r="H17" s="565"/>
      <c r="I17" s="565">
        <v>3236000</v>
      </c>
      <c r="J17" s="565">
        <v>3236000</v>
      </c>
      <c r="K17" s="565"/>
      <c r="L17" s="565"/>
      <c r="M17" s="565"/>
      <c r="N17" s="566"/>
    </row>
    <row r="18" spans="1:14" ht="25.5" customHeight="1">
      <c r="A18" s="1422"/>
      <c r="B18" s="1424" t="s">
        <v>766</v>
      </c>
      <c r="C18" s="1427">
        <v>2017</v>
      </c>
      <c r="D18" s="1428">
        <v>2017</v>
      </c>
      <c r="E18" s="1420">
        <v>3105929</v>
      </c>
      <c r="F18" s="1420"/>
      <c r="G18" s="1420">
        <v>3105929</v>
      </c>
      <c r="H18" s="1420"/>
      <c r="I18" s="1420">
        <v>3105929</v>
      </c>
      <c r="J18" s="1420">
        <v>3105929</v>
      </c>
      <c r="K18" s="1420"/>
      <c r="L18" s="1420"/>
      <c r="M18" s="1420"/>
      <c r="N18" s="1421"/>
    </row>
    <row r="19" spans="1:14" ht="25.5" customHeight="1">
      <c r="A19" s="1422"/>
      <c r="B19" s="1423" t="s">
        <v>767</v>
      </c>
      <c r="C19" s="1427">
        <v>2017</v>
      </c>
      <c r="D19" s="1428">
        <v>2017</v>
      </c>
      <c r="E19" s="1425">
        <f>E18/E17</f>
        <v>0.95980500618046971</v>
      </c>
      <c r="F19" s="1425"/>
      <c r="G19" s="1425">
        <f t="shared" ref="G19:J19" si="0">G18/G17</f>
        <v>0.95980500618046971</v>
      </c>
      <c r="H19" s="1425"/>
      <c r="I19" s="1425">
        <f t="shared" si="0"/>
        <v>0.95980500618046971</v>
      </c>
      <c r="J19" s="1425">
        <f t="shared" si="0"/>
        <v>0.95980500618046971</v>
      </c>
      <c r="K19" s="1420"/>
      <c r="L19" s="1420"/>
      <c r="M19" s="1420"/>
      <c r="N19" s="1421"/>
    </row>
    <row r="20" spans="1:14" ht="25.5" customHeight="1">
      <c r="A20" s="408" t="s">
        <v>31</v>
      </c>
      <c r="B20" s="563" t="s">
        <v>707</v>
      </c>
      <c r="C20" s="1429">
        <v>2017</v>
      </c>
      <c r="D20" s="1429">
        <v>2017</v>
      </c>
      <c r="E20" s="563">
        <v>30000000</v>
      </c>
      <c r="F20" s="563">
        <v>0</v>
      </c>
      <c r="G20" s="563">
        <v>30000000</v>
      </c>
      <c r="H20" s="563"/>
      <c r="I20" s="563">
        <v>30000000</v>
      </c>
      <c r="J20" s="563"/>
      <c r="K20" s="563">
        <v>2659520</v>
      </c>
      <c r="L20" s="563">
        <v>27340480</v>
      </c>
      <c r="M20" s="563"/>
      <c r="N20" s="564"/>
    </row>
    <row r="21" spans="1:14" ht="25.5" customHeight="1">
      <c r="A21" s="408"/>
      <c r="B21" s="563" t="s">
        <v>748</v>
      </c>
      <c r="C21" s="1429">
        <v>2017</v>
      </c>
      <c r="D21" s="1429">
        <v>2017</v>
      </c>
      <c r="E21" s="563">
        <v>30000000</v>
      </c>
      <c r="F21" s="563"/>
      <c r="G21" s="563">
        <v>30000000</v>
      </c>
      <c r="H21" s="563"/>
      <c r="I21" s="563">
        <v>30000000</v>
      </c>
      <c r="J21" s="563"/>
      <c r="K21" s="563">
        <v>2659520</v>
      </c>
      <c r="L21" s="563">
        <v>27340480</v>
      </c>
      <c r="M21" s="563"/>
      <c r="N21" s="564"/>
    </row>
    <row r="22" spans="1:14" ht="25.5" customHeight="1">
      <c r="A22" s="408"/>
      <c r="B22" s="553" t="s">
        <v>766</v>
      </c>
      <c r="C22" s="1429">
        <v>2017</v>
      </c>
      <c r="D22" s="1429">
        <v>2017</v>
      </c>
      <c r="E22" s="563"/>
      <c r="F22" s="563"/>
      <c r="G22" s="563"/>
      <c r="H22" s="563"/>
      <c r="I22" s="563"/>
      <c r="J22" s="563"/>
      <c r="K22" s="563"/>
      <c r="L22" s="563"/>
      <c r="M22" s="563"/>
      <c r="N22" s="564"/>
    </row>
    <row r="23" spans="1:14" ht="25.5" customHeight="1">
      <c r="A23" s="409" t="s">
        <v>34</v>
      </c>
      <c r="B23" s="553" t="s">
        <v>745</v>
      </c>
      <c r="C23" s="1426">
        <v>2017</v>
      </c>
      <c r="D23" s="1426">
        <v>2017</v>
      </c>
      <c r="E23" s="553">
        <v>15215000</v>
      </c>
      <c r="F23" s="553"/>
      <c r="G23" s="553">
        <v>15215000</v>
      </c>
      <c r="H23" s="553"/>
      <c r="I23" s="553">
        <v>15215000</v>
      </c>
      <c r="J23" s="553"/>
      <c r="K23" s="553">
        <v>3840480</v>
      </c>
      <c r="L23" s="553">
        <v>11374520</v>
      </c>
      <c r="M23" s="553"/>
      <c r="N23" s="558"/>
    </row>
    <row r="24" spans="1:14" ht="25.5" customHeight="1">
      <c r="A24" s="409"/>
      <c r="B24" s="553" t="s">
        <v>805</v>
      </c>
      <c r="C24" s="1426" t="s">
        <v>806</v>
      </c>
      <c r="D24" s="1426" t="s">
        <v>806</v>
      </c>
      <c r="E24" s="553">
        <v>47280704</v>
      </c>
      <c r="F24" s="553"/>
      <c r="G24" s="553">
        <v>47280704</v>
      </c>
      <c r="H24" s="553"/>
      <c r="I24" s="553">
        <v>47280704</v>
      </c>
      <c r="J24" s="553"/>
      <c r="K24" s="553">
        <v>3840480</v>
      </c>
      <c r="L24" s="553">
        <v>11374520</v>
      </c>
      <c r="M24" s="553"/>
      <c r="N24" s="558"/>
    </row>
    <row r="25" spans="1:14" ht="25.5" customHeight="1">
      <c r="A25" s="409"/>
      <c r="B25" s="553" t="s">
        <v>766</v>
      </c>
      <c r="C25" s="1426" t="s">
        <v>806</v>
      </c>
      <c r="D25" s="1426" t="s">
        <v>806</v>
      </c>
      <c r="E25" s="553">
        <v>12461504</v>
      </c>
      <c r="F25" s="553"/>
      <c r="G25" s="553">
        <v>12461504</v>
      </c>
      <c r="H25" s="553"/>
      <c r="I25" s="553">
        <v>12461504</v>
      </c>
      <c r="J25" s="553"/>
      <c r="K25" s="553">
        <v>3840480</v>
      </c>
      <c r="L25" s="553">
        <v>11374520</v>
      </c>
      <c r="M25" s="553"/>
      <c r="N25" s="558"/>
    </row>
    <row r="26" spans="1:14" ht="25.5" customHeight="1">
      <c r="A26" s="409"/>
      <c r="B26" s="553" t="s">
        <v>767</v>
      </c>
      <c r="C26" s="1426" t="s">
        <v>806</v>
      </c>
      <c r="D26" s="1426" t="s">
        <v>806</v>
      </c>
      <c r="E26" s="1430">
        <f>E25/E24</f>
        <v>0.26356426503294028</v>
      </c>
      <c r="F26" s="1430"/>
      <c r="G26" s="1430">
        <f t="shared" ref="G26:L26" si="1">G25/G24</f>
        <v>0.26356426503294028</v>
      </c>
      <c r="H26" s="1430"/>
      <c r="I26" s="1430">
        <f t="shared" si="1"/>
        <v>0.26356426503294028</v>
      </c>
      <c r="J26" s="1430"/>
      <c r="K26" s="1430">
        <f t="shared" si="1"/>
        <v>1</v>
      </c>
      <c r="L26" s="1430">
        <f t="shared" si="1"/>
        <v>1</v>
      </c>
      <c r="M26" s="1430"/>
      <c r="N26" s="558"/>
    </row>
    <row r="27" spans="1:14" ht="25.5" customHeight="1">
      <c r="A27" s="409" t="s">
        <v>37</v>
      </c>
      <c r="B27" s="553"/>
      <c r="C27" s="552"/>
      <c r="D27" s="553"/>
      <c r="E27" s="553"/>
      <c r="F27" s="553"/>
      <c r="G27" s="553"/>
      <c r="H27" s="553"/>
      <c r="I27" s="553"/>
      <c r="J27" s="553"/>
      <c r="K27" s="553"/>
      <c r="L27" s="553"/>
      <c r="M27" s="553"/>
      <c r="N27" s="558"/>
    </row>
    <row r="28" spans="1:14" ht="25.5" customHeight="1">
      <c r="A28" s="559" t="s">
        <v>39</v>
      </c>
      <c r="B28" s="560"/>
      <c r="C28" s="561"/>
      <c r="D28" s="560"/>
      <c r="E28" s="560"/>
      <c r="F28" s="560"/>
      <c r="G28" s="560"/>
      <c r="H28" s="560"/>
      <c r="I28" s="560"/>
      <c r="J28" s="560"/>
      <c r="K28" s="560"/>
      <c r="L28" s="560"/>
      <c r="M28" s="560"/>
      <c r="N28" s="562"/>
    </row>
    <row r="29" spans="1:14" ht="25.5" customHeight="1">
      <c r="A29" s="407" t="s">
        <v>41</v>
      </c>
      <c r="B29" s="565" t="s">
        <v>634</v>
      </c>
      <c r="C29" s="199"/>
      <c r="D29" s="565"/>
      <c r="E29" s="565"/>
      <c r="F29" s="565">
        <f t="shared" ref="F29:J29" si="2">F20+F23+F27+F28</f>
        <v>0</v>
      </c>
      <c r="G29" s="565"/>
      <c r="H29" s="565">
        <f t="shared" si="2"/>
        <v>0</v>
      </c>
      <c r="I29" s="565"/>
      <c r="J29" s="565">
        <f t="shared" si="2"/>
        <v>0</v>
      </c>
      <c r="K29" s="565"/>
      <c r="L29" s="565"/>
      <c r="M29" s="565"/>
      <c r="N29" s="566"/>
    </row>
    <row r="30" spans="1:14" ht="25.5" customHeight="1">
      <c r="A30" s="407"/>
      <c r="B30" s="565" t="s">
        <v>748</v>
      </c>
      <c r="C30" s="199"/>
      <c r="D30" s="565"/>
      <c r="E30" s="565">
        <v>77280704</v>
      </c>
      <c r="F30" s="565"/>
      <c r="G30" s="565">
        <v>77280704</v>
      </c>
      <c r="H30" s="565"/>
      <c r="I30" s="565">
        <v>77280704</v>
      </c>
      <c r="J30" s="565"/>
      <c r="K30" s="565">
        <v>6500000</v>
      </c>
      <c r="L30" s="565">
        <v>38715000</v>
      </c>
      <c r="M30" s="565"/>
      <c r="N30" s="566"/>
    </row>
    <row r="31" spans="1:14" ht="25.5" customHeight="1">
      <c r="A31" s="407"/>
      <c r="B31" s="565" t="s">
        <v>766</v>
      </c>
      <c r="C31" s="199"/>
      <c r="D31" s="565"/>
      <c r="E31" s="565">
        <v>12461504</v>
      </c>
      <c r="F31" s="565"/>
      <c r="G31" s="565">
        <v>12461504</v>
      </c>
      <c r="H31" s="565"/>
      <c r="I31" s="565">
        <v>12461504</v>
      </c>
      <c r="J31" s="565"/>
      <c r="K31" s="565">
        <v>6500000</v>
      </c>
      <c r="L31" s="565">
        <v>38715000</v>
      </c>
      <c r="M31" s="565"/>
      <c r="N31" s="566"/>
    </row>
    <row r="32" spans="1:14" ht="25.5" customHeight="1">
      <c r="A32" s="407" t="s">
        <v>43</v>
      </c>
      <c r="B32" s="565" t="s">
        <v>400</v>
      </c>
      <c r="C32" s="199"/>
      <c r="D32" s="565"/>
      <c r="E32" s="565">
        <f t="shared" ref="E32:L32" si="3">E16+E29</f>
        <v>0</v>
      </c>
      <c r="F32" s="565">
        <f t="shared" si="3"/>
        <v>0</v>
      </c>
      <c r="G32" s="565">
        <f t="shared" si="3"/>
        <v>0</v>
      </c>
      <c r="H32" s="565">
        <f t="shared" si="3"/>
        <v>0</v>
      </c>
      <c r="I32" s="565">
        <f t="shared" si="3"/>
        <v>0</v>
      </c>
      <c r="J32" s="565">
        <f t="shared" si="3"/>
        <v>0</v>
      </c>
      <c r="K32" s="565">
        <f t="shared" si="3"/>
        <v>0</v>
      </c>
      <c r="L32" s="565">
        <f t="shared" si="3"/>
        <v>0</v>
      </c>
      <c r="M32" s="565"/>
      <c r="N32" s="566"/>
    </row>
    <row r="33" spans="1:14" ht="25.5" customHeight="1">
      <c r="A33" s="1066"/>
      <c r="B33" s="565" t="s">
        <v>748</v>
      </c>
      <c r="C33" s="1067"/>
      <c r="D33" s="1068"/>
      <c r="E33" s="565">
        <f>SUM(E30,E8)</f>
        <v>80516704</v>
      </c>
      <c r="F33" s="565">
        <f t="shared" ref="F33:L33" si="4">SUM(F30,F8)</f>
        <v>0</v>
      </c>
      <c r="G33" s="565">
        <f t="shared" si="4"/>
        <v>80516704</v>
      </c>
      <c r="H33" s="565">
        <f t="shared" si="4"/>
        <v>0</v>
      </c>
      <c r="I33" s="565">
        <f t="shared" si="4"/>
        <v>80516704</v>
      </c>
      <c r="J33" s="565">
        <f t="shared" si="4"/>
        <v>3236000</v>
      </c>
      <c r="K33" s="565">
        <f t="shared" si="4"/>
        <v>6500000</v>
      </c>
      <c r="L33" s="565">
        <f t="shared" si="4"/>
        <v>38715000</v>
      </c>
      <c r="M33" s="565"/>
      <c r="N33" s="566"/>
    </row>
    <row r="34" spans="1:14" ht="25.5" customHeight="1">
      <c r="A34" s="1066"/>
      <c r="B34" s="565" t="s">
        <v>766</v>
      </c>
      <c r="C34" s="1067"/>
      <c r="D34" s="1068"/>
      <c r="E34" s="565">
        <f>E9</f>
        <v>3105929</v>
      </c>
      <c r="F34" s="565">
        <f t="shared" ref="F34:L34" si="5">F9</f>
        <v>0</v>
      </c>
      <c r="G34" s="565">
        <f t="shared" si="5"/>
        <v>3105929</v>
      </c>
      <c r="H34" s="565">
        <f t="shared" si="5"/>
        <v>0</v>
      </c>
      <c r="I34" s="565">
        <f t="shared" si="5"/>
        <v>3105929</v>
      </c>
      <c r="J34" s="565">
        <f t="shared" si="5"/>
        <v>3105929</v>
      </c>
      <c r="K34" s="565">
        <f t="shared" si="5"/>
        <v>0</v>
      </c>
      <c r="L34" s="565">
        <f t="shared" si="5"/>
        <v>0</v>
      </c>
      <c r="M34" s="565"/>
      <c r="N34" s="566"/>
    </row>
    <row r="35" spans="1:14" ht="17.25" customHeight="1">
      <c r="A35" s="1431"/>
      <c r="B35" s="565" t="s">
        <v>767</v>
      </c>
      <c r="C35" s="1431"/>
      <c r="D35" s="1432"/>
      <c r="E35" s="1434">
        <f>E34/E33</f>
        <v>3.8574964519163625E-2</v>
      </c>
      <c r="F35" s="1434"/>
      <c r="G35" s="1434">
        <f t="shared" ref="G35:J35" si="6">G34/G33</f>
        <v>3.8574964519163625E-2</v>
      </c>
      <c r="H35" s="1434"/>
      <c r="I35" s="1434">
        <f t="shared" si="6"/>
        <v>3.8574964519163625E-2</v>
      </c>
      <c r="J35" s="1434">
        <f t="shared" si="6"/>
        <v>0.95980500618046971</v>
      </c>
      <c r="K35" s="1433"/>
      <c r="L35" s="1433"/>
      <c r="M35" s="1432"/>
      <c r="N35" s="1432"/>
    </row>
    <row r="36" spans="1:14" ht="17.25" customHeight="1">
      <c r="A36" s="410"/>
    </row>
  </sheetData>
  <mergeCells count="20"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  <mergeCell ref="H5:H6"/>
    <mergeCell ref="I5:J5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5" orientation="landscape" horizontalDpi="300" verticalDpi="300" r:id="rId1"/>
  <headerFooter alignWithMargins="0">
    <oddHeader>&amp;R&amp;"Times New Roman CE,Félkövér dőlt"&amp;11 4. melléklet a ....../2018. (......)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F19" sqref="F19"/>
    </sheetView>
  </sheetViews>
  <sheetFormatPr defaultColWidth="9.33203125" defaultRowHeight="15"/>
  <cols>
    <col min="1" max="1" width="8.5" style="93" customWidth="1"/>
    <col min="2" max="2" width="9.33203125" style="93"/>
    <col min="3" max="3" width="22.1640625" style="93" customWidth="1"/>
    <col min="4" max="4" width="35.83203125" style="93" customWidth="1"/>
    <col min="5" max="5" width="16.5" style="95" customWidth="1"/>
    <col min="6" max="6" width="14.33203125" style="533" customWidth="1"/>
    <col min="7" max="7" width="10.6640625" style="93" customWidth="1"/>
    <col min="8" max="8" width="12.1640625" style="93" customWidth="1"/>
    <col min="9" max="16384" width="9.33203125" style="93"/>
  </cols>
  <sheetData>
    <row r="1" spans="1:8" ht="41.25" customHeight="1">
      <c r="A1" s="1579" t="s">
        <v>772</v>
      </c>
      <c r="B1" s="1579"/>
      <c r="C1" s="1579"/>
      <c r="D1" s="1579"/>
      <c r="E1" s="1579"/>
      <c r="F1" s="1579"/>
      <c r="G1" s="1579"/>
      <c r="H1" s="1579"/>
    </row>
    <row r="2" spans="1:8">
      <c r="A2" s="94"/>
      <c r="B2" s="94"/>
      <c r="C2" s="94"/>
      <c r="D2" s="94"/>
    </row>
    <row r="3" spans="1:8">
      <c r="A3" s="94"/>
      <c r="B3" s="94"/>
      <c r="C3" s="94"/>
      <c r="D3" s="94"/>
      <c r="E3" s="96"/>
      <c r="G3" s="1580" t="s">
        <v>1</v>
      </c>
      <c r="H3" s="1580"/>
    </row>
    <row r="4" spans="1:8" ht="33" customHeight="1">
      <c r="A4" s="528" t="s">
        <v>403</v>
      </c>
      <c r="B4" s="1581" t="s">
        <v>407</v>
      </c>
      <c r="C4" s="1581"/>
      <c r="D4" s="1581"/>
      <c r="E4" s="529" t="s">
        <v>408</v>
      </c>
      <c r="F4" s="1411" t="s">
        <v>757</v>
      </c>
      <c r="G4" s="1412" t="s">
        <v>766</v>
      </c>
      <c r="H4" s="1412" t="s">
        <v>767</v>
      </c>
    </row>
    <row r="5" spans="1:8" ht="21.75" customHeight="1">
      <c r="A5" s="525" t="s">
        <v>10</v>
      </c>
      <c r="B5" s="1582" t="s">
        <v>668</v>
      </c>
      <c r="C5" s="1582"/>
      <c r="D5" s="1582"/>
      <c r="E5" s="1438">
        <v>60000</v>
      </c>
      <c r="F5" s="1435">
        <v>60000</v>
      </c>
      <c r="G5" s="1405">
        <v>0</v>
      </c>
      <c r="H5" s="1406"/>
    </row>
    <row r="6" spans="1:8" ht="21.75" customHeight="1">
      <c r="A6" s="97" t="s">
        <v>13</v>
      </c>
      <c r="B6" s="1583" t="s">
        <v>746</v>
      </c>
      <c r="C6" s="1584"/>
      <c r="D6" s="1585"/>
      <c r="E6" s="1439">
        <v>3000000</v>
      </c>
      <c r="F6" s="1436">
        <v>3000000</v>
      </c>
      <c r="G6" s="1407">
        <v>0</v>
      </c>
      <c r="H6" s="1408"/>
    </row>
    <row r="7" spans="1:8" ht="21.75" customHeight="1">
      <c r="A7" s="97" t="s">
        <v>16</v>
      </c>
      <c r="B7" s="1572" t="s">
        <v>669</v>
      </c>
      <c r="C7" s="1572"/>
      <c r="D7" s="1572"/>
      <c r="E7" s="1439">
        <v>400000</v>
      </c>
      <c r="F7" s="1436">
        <v>376000</v>
      </c>
      <c r="G7" s="1407">
        <v>0</v>
      </c>
      <c r="H7" s="1408"/>
    </row>
    <row r="8" spans="1:8" ht="21.75" customHeight="1">
      <c r="A8" s="97" t="s">
        <v>19</v>
      </c>
      <c r="B8" s="1572"/>
      <c r="C8" s="1572"/>
      <c r="D8" s="1572"/>
      <c r="E8" s="1439"/>
      <c r="F8" s="1436"/>
      <c r="G8" s="1407"/>
      <c r="H8" s="1408"/>
    </row>
    <row r="9" spans="1:8" ht="21.75" customHeight="1">
      <c r="A9" s="97" t="s">
        <v>22</v>
      </c>
      <c r="B9" s="1586"/>
      <c r="C9" s="1586"/>
      <c r="D9" s="1586"/>
      <c r="E9" s="1439"/>
      <c r="F9" s="1436"/>
      <c r="G9" s="1407"/>
      <c r="H9" s="1408"/>
    </row>
    <row r="10" spans="1:8" ht="29.25" customHeight="1">
      <c r="A10" s="97" t="s">
        <v>25</v>
      </c>
      <c r="B10" s="1587"/>
      <c r="C10" s="1587"/>
      <c r="D10" s="1587"/>
      <c r="E10" s="1440"/>
      <c r="F10" s="1436"/>
      <c r="G10" s="1407"/>
      <c r="H10" s="1408"/>
    </row>
    <row r="11" spans="1:8" ht="21.75" customHeight="1">
      <c r="A11" s="97" t="s">
        <v>28</v>
      </c>
      <c r="B11" s="1587"/>
      <c r="C11" s="1587"/>
      <c r="D11" s="1587"/>
      <c r="E11" s="1440"/>
      <c r="F11" s="1436"/>
      <c r="G11" s="1407"/>
      <c r="H11" s="1408"/>
    </row>
    <row r="12" spans="1:8" ht="21.75" customHeight="1">
      <c r="A12" s="97" t="s">
        <v>31</v>
      </c>
      <c r="B12" s="1572"/>
      <c r="C12" s="1572"/>
      <c r="D12" s="1572"/>
      <c r="E12" s="1439"/>
      <c r="F12" s="1436"/>
      <c r="G12" s="1407"/>
      <c r="H12" s="1408"/>
    </row>
    <row r="13" spans="1:8" ht="21.75" customHeight="1">
      <c r="A13" s="97" t="s">
        <v>34</v>
      </c>
      <c r="B13" s="1572"/>
      <c r="C13" s="1572"/>
      <c r="D13" s="1572"/>
      <c r="E13" s="1439"/>
      <c r="F13" s="1436"/>
      <c r="G13" s="1407"/>
      <c r="H13" s="1408"/>
    </row>
    <row r="14" spans="1:8" ht="21.75" customHeight="1">
      <c r="A14" s="97" t="s">
        <v>37</v>
      </c>
      <c r="B14" s="1572"/>
      <c r="C14" s="1572"/>
      <c r="D14" s="1572"/>
      <c r="E14" s="1439"/>
      <c r="F14" s="1436"/>
      <c r="G14" s="1407"/>
      <c r="H14" s="1408"/>
    </row>
    <row r="15" spans="1:8" ht="30" customHeight="1">
      <c r="A15" s="97" t="s">
        <v>41</v>
      </c>
      <c r="B15" s="1572"/>
      <c r="C15" s="1572"/>
      <c r="D15" s="1572"/>
      <c r="E15" s="1441"/>
      <c r="F15" s="1436"/>
      <c r="G15" s="1407"/>
      <c r="H15" s="1408"/>
    </row>
    <row r="16" spans="1:8" ht="30" customHeight="1">
      <c r="A16" s="97" t="s">
        <v>43</v>
      </c>
      <c r="B16" s="1572"/>
      <c r="C16" s="1572"/>
      <c r="D16" s="1572"/>
      <c r="E16" s="1441"/>
      <c r="F16" s="1436"/>
      <c r="G16" s="1407"/>
      <c r="H16" s="1408"/>
    </row>
    <row r="17" spans="1:8" ht="21.75" customHeight="1">
      <c r="A17" s="97" t="s">
        <v>45</v>
      </c>
      <c r="B17" s="1572"/>
      <c r="C17" s="1572"/>
      <c r="D17" s="1572"/>
      <c r="E17" s="1441"/>
      <c r="F17" s="1436"/>
      <c r="G17" s="1407"/>
      <c r="H17" s="1408"/>
    </row>
    <row r="18" spans="1:8" ht="21.75" customHeight="1">
      <c r="A18" s="97" t="s">
        <v>47</v>
      </c>
      <c r="B18" s="1574"/>
      <c r="C18" s="1574"/>
      <c r="D18" s="1574"/>
      <c r="E18" s="1441"/>
      <c r="F18" s="1436"/>
      <c r="G18" s="1407"/>
      <c r="H18" s="1408"/>
    </row>
    <row r="19" spans="1:8" ht="21.75" customHeight="1">
      <c r="A19" s="524" t="s">
        <v>49</v>
      </c>
      <c r="B19" s="1576"/>
      <c r="C19" s="1577"/>
      <c r="D19" s="1578"/>
      <c r="E19" s="1442"/>
      <c r="F19" s="1437"/>
      <c r="G19" s="1409"/>
      <c r="H19" s="1410"/>
    </row>
    <row r="20" spans="1:8" ht="21.75" customHeight="1">
      <c r="A20" s="530" t="s">
        <v>51</v>
      </c>
      <c r="B20" s="1571" t="s">
        <v>224</v>
      </c>
      <c r="C20" s="1571"/>
      <c r="D20" s="1571"/>
      <c r="E20" s="527">
        <f>SUM(E5+E6+E7+E8+E12+E13+E14+E15+E16+E17+E18)</f>
        <v>3460000</v>
      </c>
      <c r="F20" s="1413">
        <v>3240000</v>
      </c>
      <c r="G20" s="1415"/>
      <c r="H20" s="1416"/>
    </row>
    <row r="21" spans="1:8" ht="21.75" customHeight="1">
      <c r="A21" s="526" t="s">
        <v>54</v>
      </c>
      <c r="B21" s="1575"/>
      <c r="C21" s="1575"/>
      <c r="D21" s="1575"/>
      <c r="E21" s="531"/>
      <c r="G21" s="1417"/>
      <c r="H21" s="1417"/>
    </row>
    <row r="22" spans="1:8" ht="21.75" customHeight="1">
      <c r="A22" s="530" t="s">
        <v>57</v>
      </c>
      <c r="B22" s="1573" t="s">
        <v>618</v>
      </c>
      <c r="C22" s="1573"/>
      <c r="D22" s="1573"/>
      <c r="E22" s="527">
        <f>SUM(E21)</f>
        <v>0</v>
      </c>
      <c r="F22" s="1404"/>
      <c r="G22" s="1417"/>
      <c r="H22" s="1417"/>
    </row>
    <row r="23" spans="1:8" s="98" customFormat="1" ht="24" customHeight="1">
      <c r="A23" s="1568" t="s">
        <v>610</v>
      </c>
      <c r="B23" s="1569"/>
      <c r="C23" s="1569"/>
      <c r="D23" s="1569"/>
      <c r="E23" s="532">
        <f>SUM(E20+E22)</f>
        <v>3460000</v>
      </c>
      <c r="F23" s="1414">
        <f>SUM(F20)</f>
        <v>3240000</v>
      </c>
      <c r="G23" s="1418"/>
      <c r="H23" s="1418"/>
    </row>
    <row r="24" spans="1:8">
      <c r="A24" s="99"/>
      <c r="B24" s="1570"/>
      <c r="C24" s="1570"/>
      <c r="D24" s="1570"/>
      <c r="E24" s="100"/>
    </row>
  </sheetData>
  <mergeCells count="23">
    <mergeCell ref="A1:H1"/>
    <mergeCell ref="G3:H3"/>
    <mergeCell ref="B14:D14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</mergeCells>
  <printOptions horizontalCentered="1"/>
  <pageMargins left="0.51181102362204722" right="0.51181102362204722" top="1.1417322834645669" bottom="0.74803149606299213" header="0.70866141732283472" footer="0.70866141732283472"/>
  <pageSetup paperSize="9" scale="75" orientation="portrait" horizontalDpi="4294967293" verticalDpi="4294967293" r:id="rId1"/>
  <headerFooter scaleWithDoc="0" alignWithMargins="0">
    <oddHeader>&amp;R&amp;"Times New Roman,Félkövér dőlt"&amp;11 5. melléklet a ......./2018.(...)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B10" sqref="B10"/>
    </sheetView>
  </sheetViews>
  <sheetFormatPr defaultColWidth="10.6640625" defaultRowHeight="12.75"/>
  <cols>
    <col min="1" max="1" width="11.33203125" style="486" customWidth="1"/>
    <col min="2" max="2" width="43.33203125" style="486" customWidth="1"/>
    <col min="3" max="4" width="30.83203125" style="486" customWidth="1"/>
    <col min="5" max="253" width="10.6640625" style="486"/>
    <col min="254" max="254" width="7" style="486" customWidth="1"/>
    <col min="255" max="255" width="34.5" style="486" customWidth="1"/>
    <col min="256" max="256" width="11" style="486" customWidth="1"/>
    <col min="257" max="257" width="16.83203125" style="486" customWidth="1"/>
    <col min="258" max="258" width="17.1640625" style="486" customWidth="1"/>
    <col min="259" max="259" width="15.33203125" style="486" customWidth="1"/>
    <col min="260" max="260" width="15.5" style="486" customWidth="1"/>
    <col min="261" max="509" width="10.6640625" style="486"/>
    <col min="510" max="510" width="7" style="486" customWidth="1"/>
    <col min="511" max="511" width="34.5" style="486" customWidth="1"/>
    <col min="512" max="512" width="11" style="486" customWidth="1"/>
    <col min="513" max="513" width="16.83203125" style="486" customWidth="1"/>
    <col min="514" max="514" width="17.1640625" style="486" customWidth="1"/>
    <col min="515" max="515" width="15.33203125" style="486" customWidth="1"/>
    <col min="516" max="516" width="15.5" style="486" customWidth="1"/>
    <col min="517" max="765" width="10.6640625" style="486"/>
    <col min="766" max="766" width="7" style="486" customWidth="1"/>
    <col min="767" max="767" width="34.5" style="486" customWidth="1"/>
    <col min="768" max="768" width="11" style="486" customWidth="1"/>
    <col min="769" max="769" width="16.83203125" style="486" customWidth="1"/>
    <col min="770" max="770" width="17.1640625" style="486" customWidth="1"/>
    <col min="771" max="771" width="15.33203125" style="486" customWidth="1"/>
    <col min="772" max="772" width="15.5" style="486" customWidth="1"/>
    <col min="773" max="1021" width="10.6640625" style="486"/>
    <col min="1022" max="1022" width="7" style="486" customWidth="1"/>
    <col min="1023" max="1023" width="34.5" style="486" customWidth="1"/>
    <col min="1024" max="1024" width="11" style="486" customWidth="1"/>
    <col min="1025" max="1025" width="16.83203125" style="486" customWidth="1"/>
    <col min="1026" max="1026" width="17.1640625" style="486" customWidth="1"/>
    <col min="1027" max="1027" width="15.33203125" style="486" customWidth="1"/>
    <col min="1028" max="1028" width="15.5" style="486" customWidth="1"/>
    <col min="1029" max="1277" width="10.6640625" style="486"/>
    <col min="1278" max="1278" width="7" style="486" customWidth="1"/>
    <col min="1279" max="1279" width="34.5" style="486" customWidth="1"/>
    <col min="1280" max="1280" width="11" style="486" customWidth="1"/>
    <col min="1281" max="1281" width="16.83203125" style="486" customWidth="1"/>
    <col min="1282" max="1282" width="17.1640625" style="486" customWidth="1"/>
    <col min="1283" max="1283" width="15.33203125" style="486" customWidth="1"/>
    <col min="1284" max="1284" width="15.5" style="486" customWidth="1"/>
    <col min="1285" max="1533" width="10.6640625" style="486"/>
    <col min="1534" max="1534" width="7" style="486" customWidth="1"/>
    <col min="1535" max="1535" width="34.5" style="486" customWidth="1"/>
    <col min="1536" max="1536" width="11" style="486" customWidth="1"/>
    <col min="1537" max="1537" width="16.83203125" style="486" customWidth="1"/>
    <col min="1538" max="1538" width="17.1640625" style="486" customWidth="1"/>
    <col min="1539" max="1539" width="15.33203125" style="486" customWidth="1"/>
    <col min="1540" max="1540" width="15.5" style="486" customWidth="1"/>
    <col min="1541" max="1789" width="10.6640625" style="486"/>
    <col min="1790" max="1790" width="7" style="486" customWidth="1"/>
    <col min="1791" max="1791" width="34.5" style="486" customWidth="1"/>
    <col min="1792" max="1792" width="11" style="486" customWidth="1"/>
    <col min="1793" max="1793" width="16.83203125" style="486" customWidth="1"/>
    <col min="1794" max="1794" width="17.1640625" style="486" customWidth="1"/>
    <col min="1795" max="1795" width="15.33203125" style="486" customWidth="1"/>
    <col min="1796" max="1796" width="15.5" style="486" customWidth="1"/>
    <col min="1797" max="2045" width="10.6640625" style="486"/>
    <col min="2046" max="2046" width="7" style="486" customWidth="1"/>
    <col min="2047" max="2047" width="34.5" style="486" customWidth="1"/>
    <col min="2048" max="2048" width="11" style="486" customWidth="1"/>
    <col min="2049" max="2049" width="16.83203125" style="486" customWidth="1"/>
    <col min="2050" max="2050" width="17.1640625" style="486" customWidth="1"/>
    <col min="2051" max="2051" width="15.33203125" style="486" customWidth="1"/>
    <col min="2052" max="2052" width="15.5" style="486" customWidth="1"/>
    <col min="2053" max="2301" width="10.6640625" style="486"/>
    <col min="2302" max="2302" width="7" style="486" customWidth="1"/>
    <col min="2303" max="2303" width="34.5" style="486" customWidth="1"/>
    <col min="2304" max="2304" width="11" style="486" customWidth="1"/>
    <col min="2305" max="2305" width="16.83203125" style="486" customWidth="1"/>
    <col min="2306" max="2306" width="17.1640625" style="486" customWidth="1"/>
    <col min="2307" max="2307" width="15.33203125" style="486" customWidth="1"/>
    <col min="2308" max="2308" width="15.5" style="486" customWidth="1"/>
    <col min="2309" max="2557" width="10.6640625" style="486"/>
    <col min="2558" max="2558" width="7" style="486" customWidth="1"/>
    <col min="2559" max="2559" width="34.5" style="486" customWidth="1"/>
    <col min="2560" max="2560" width="11" style="486" customWidth="1"/>
    <col min="2561" max="2561" width="16.83203125" style="486" customWidth="1"/>
    <col min="2562" max="2562" width="17.1640625" style="486" customWidth="1"/>
    <col min="2563" max="2563" width="15.33203125" style="486" customWidth="1"/>
    <col min="2564" max="2564" width="15.5" style="486" customWidth="1"/>
    <col min="2565" max="2813" width="10.6640625" style="486"/>
    <col min="2814" max="2814" width="7" style="486" customWidth="1"/>
    <col min="2815" max="2815" width="34.5" style="486" customWidth="1"/>
    <col min="2816" max="2816" width="11" style="486" customWidth="1"/>
    <col min="2817" max="2817" width="16.83203125" style="486" customWidth="1"/>
    <col min="2818" max="2818" width="17.1640625" style="486" customWidth="1"/>
    <col min="2819" max="2819" width="15.33203125" style="486" customWidth="1"/>
    <col min="2820" max="2820" width="15.5" style="486" customWidth="1"/>
    <col min="2821" max="3069" width="10.6640625" style="486"/>
    <col min="3070" max="3070" width="7" style="486" customWidth="1"/>
    <col min="3071" max="3071" width="34.5" style="486" customWidth="1"/>
    <col min="3072" max="3072" width="11" style="486" customWidth="1"/>
    <col min="3073" max="3073" width="16.83203125" style="486" customWidth="1"/>
    <col min="3074" max="3074" width="17.1640625" style="486" customWidth="1"/>
    <col min="3075" max="3075" width="15.33203125" style="486" customWidth="1"/>
    <col min="3076" max="3076" width="15.5" style="486" customWidth="1"/>
    <col min="3077" max="3325" width="10.6640625" style="486"/>
    <col min="3326" max="3326" width="7" style="486" customWidth="1"/>
    <col min="3327" max="3327" width="34.5" style="486" customWidth="1"/>
    <col min="3328" max="3328" width="11" style="486" customWidth="1"/>
    <col min="3329" max="3329" width="16.83203125" style="486" customWidth="1"/>
    <col min="3330" max="3330" width="17.1640625" style="486" customWidth="1"/>
    <col min="3331" max="3331" width="15.33203125" style="486" customWidth="1"/>
    <col min="3332" max="3332" width="15.5" style="486" customWidth="1"/>
    <col min="3333" max="3581" width="10.6640625" style="486"/>
    <col min="3582" max="3582" width="7" style="486" customWidth="1"/>
    <col min="3583" max="3583" width="34.5" style="486" customWidth="1"/>
    <col min="3584" max="3584" width="11" style="486" customWidth="1"/>
    <col min="3585" max="3585" width="16.83203125" style="486" customWidth="1"/>
    <col min="3586" max="3586" width="17.1640625" style="486" customWidth="1"/>
    <col min="3587" max="3587" width="15.33203125" style="486" customWidth="1"/>
    <col min="3588" max="3588" width="15.5" style="486" customWidth="1"/>
    <col min="3589" max="3837" width="10.6640625" style="486"/>
    <col min="3838" max="3838" width="7" style="486" customWidth="1"/>
    <col min="3839" max="3839" width="34.5" style="486" customWidth="1"/>
    <col min="3840" max="3840" width="11" style="486" customWidth="1"/>
    <col min="3841" max="3841" width="16.83203125" style="486" customWidth="1"/>
    <col min="3842" max="3842" width="17.1640625" style="486" customWidth="1"/>
    <col min="3843" max="3843" width="15.33203125" style="486" customWidth="1"/>
    <col min="3844" max="3844" width="15.5" style="486" customWidth="1"/>
    <col min="3845" max="4093" width="10.6640625" style="486"/>
    <col min="4094" max="4094" width="7" style="486" customWidth="1"/>
    <col min="4095" max="4095" width="34.5" style="486" customWidth="1"/>
    <col min="4096" max="4096" width="11" style="486" customWidth="1"/>
    <col min="4097" max="4097" width="16.83203125" style="486" customWidth="1"/>
    <col min="4098" max="4098" width="17.1640625" style="486" customWidth="1"/>
    <col min="4099" max="4099" width="15.33203125" style="486" customWidth="1"/>
    <col min="4100" max="4100" width="15.5" style="486" customWidth="1"/>
    <col min="4101" max="4349" width="10.6640625" style="486"/>
    <col min="4350" max="4350" width="7" style="486" customWidth="1"/>
    <col min="4351" max="4351" width="34.5" style="486" customWidth="1"/>
    <col min="4352" max="4352" width="11" style="486" customWidth="1"/>
    <col min="4353" max="4353" width="16.83203125" style="486" customWidth="1"/>
    <col min="4354" max="4354" width="17.1640625" style="486" customWidth="1"/>
    <col min="4355" max="4355" width="15.33203125" style="486" customWidth="1"/>
    <col min="4356" max="4356" width="15.5" style="486" customWidth="1"/>
    <col min="4357" max="4605" width="10.6640625" style="486"/>
    <col min="4606" max="4606" width="7" style="486" customWidth="1"/>
    <col min="4607" max="4607" width="34.5" style="486" customWidth="1"/>
    <col min="4608" max="4608" width="11" style="486" customWidth="1"/>
    <col min="4609" max="4609" width="16.83203125" style="486" customWidth="1"/>
    <col min="4610" max="4610" width="17.1640625" style="486" customWidth="1"/>
    <col min="4611" max="4611" width="15.33203125" style="486" customWidth="1"/>
    <col min="4612" max="4612" width="15.5" style="486" customWidth="1"/>
    <col min="4613" max="4861" width="10.6640625" style="486"/>
    <col min="4862" max="4862" width="7" style="486" customWidth="1"/>
    <col min="4863" max="4863" width="34.5" style="486" customWidth="1"/>
    <col min="4864" max="4864" width="11" style="486" customWidth="1"/>
    <col min="4865" max="4865" width="16.83203125" style="486" customWidth="1"/>
    <col min="4866" max="4866" width="17.1640625" style="486" customWidth="1"/>
    <col min="4867" max="4867" width="15.33203125" style="486" customWidth="1"/>
    <col min="4868" max="4868" width="15.5" style="486" customWidth="1"/>
    <col min="4869" max="5117" width="10.6640625" style="486"/>
    <col min="5118" max="5118" width="7" style="486" customWidth="1"/>
    <col min="5119" max="5119" width="34.5" style="486" customWidth="1"/>
    <col min="5120" max="5120" width="11" style="486" customWidth="1"/>
    <col min="5121" max="5121" width="16.83203125" style="486" customWidth="1"/>
    <col min="5122" max="5122" width="17.1640625" style="486" customWidth="1"/>
    <col min="5123" max="5123" width="15.33203125" style="486" customWidth="1"/>
    <col min="5124" max="5124" width="15.5" style="486" customWidth="1"/>
    <col min="5125" max="5373" width="10.6640625" style="486"/>
    <col min="5374" max="5374" width="7" style="486" customWidth="1"/>
    <col min="5375" max="5375" width="34.5" style="486" customWidth="1"/>
    <col min="5376" max="5376" width="11" style="486" customWidth="1"/>
    <col min="5377" max="5377" width="16.83203125" style="486" customWidth="1"/>
    <col min="5378" max="5378" width="17.1640625" style="486" customWidth="1"/>
    <col min="5379" max="5379" width="15.33203125" style="486" customWidth="1"/>
    <col min="5380" max="5380" width="15.5" style="486" customWidth="1"/>
    <col min="5381" max="5629" width="10.6640625" style="486"/>
    <col min="5630" max="5630" width="7" style="486" customWidth="1"/>
    <col min="5631" max="5631" width="34.5" style="486" customWidth="1"/>
    <col min="5632" max="5632" width="11" style="486" customWidth="1"/>
    <col min="5633" max="5633" width="16.83203125" style="486" customWidth="1"/>
    <col min="5634" max="5634" width="17.1640625" style="486" customWidth="1"/>
    <col min="5635" max="5635" width="15.33203125" style="486" customWidth="1"/>
    <col min="5636" max="5636" width="15.5" style="486" customWidth="1"/>
    <col min="5637" max="5885" width="10.6640625" style="486"/>
    <col min="5886" max="5886" width="7" style="486" customWidth="1"/>
    <col min="5887" max="5887" width="34.5" style="486" customWidth="1"/>
    <col min="5888" max="5888" width="11" style="486" customWidth="1"/>
    <col min="5889" max="5889" width="16.83203125" style="486" customWidth="1"/>
    <col min="5890" max="5890" width="17.1640625" style="486" customWidth="1"/>
    <col min="5891" max="5891" width="15.33203125" style="486" customWidth="1"/>
    <col min="5892" max="5892" width="15.5" style="486" customWidth="1"/>
    <col min="5893" max="6141" width="10.6640625" style="486"/>
    <col min="6142" max="6142" width="7" style="486" customWidth="1"/>
    <col min="6143" max="6143" width="34.5" style="486" customWidth="1"/>
    <col min="6144" max="6144" width="11" style="486" customWidth="1"/>
    <col min="6145" max="6145" width="16.83203125" style="486" customWidth="1"/>
    <col min="6146" max="6146" width="17.1640625" style="486" customWidth="1"/>
    <col min="6147" max="6147" width="15.33203125" style="486" customWidth="1"/>
    <col min="6148" max="6148" width="15.5" style="486" customWidth="1"/>
    <col min="6149" max="6397" width="10.6640625" style="486"/>
    <col min="6398" max="6398" width="7" style="486" customWidth="1"/>
    <col min="6399" max="6399" width="34.5" style="486" customWidth="1"/>
    <col min="6400" max="6400" width="11" style="486" customWidth="1"/>
    <col min="6401" max="6401" width="16.83203125" style="486" customWidth="1"/>
    <col min="6402" max="6402" width="17.1640625" style="486" customWidth="1"/>
    <col min="6403" max="6403" width="15.33203125" style="486" customWidth="1"/>
    <col min="6404" max="6404" width="15.5" style="486" customWidth="1"/>
    <col min="6405" max="6653" width="10.6640625" style="486"/>
    <col min="6654" max="6654" width="7" style="486" customWidth="1"/>
    <col min="6655" max="6655" width="34.5" style="486" customWidth="1"/>
    <col min="6656" max="6656" width="11" style="486" customWidth="1"/>
    <col min="6657" max="6657" width="16.83203125" style="486" customWidth="1"/>
    <col min="6658" max="6658" width="17.1640625" style="486" customWidth="1"/>
    <col min="6659" max="6659" width="15.33203125" style="486" customWidth="1"/>
    <col min="6660" max="6660" width="15.5" style="486" customWidth="1"/>
    <col min="6661" max="6909" width="10.6640625" style="486"/>
    <col min="6910" max="6910" width="7" style="486" customWidth="1"/>
    <col min="6911" max="6911" width="34.5" style="486" customWidth="1"/>
    <col min="6912" max="6912" width="11" style="486" customWidth="1"/>
    <col min="6913" max="6913" width="16.83203125" style="486" customWidth="1"/>
    <col min="6914" max="6914" width="17.1640625" style="486" customWidth="1"/>
    <col min="6915" max="6915" width="15.33203125" style="486" customWidth="1"/>
    <col min="6916" max="6916" width="15.5" style="486" customWidth="1"/>
    <col min="6917" max="7165" width="10.6640625" style="486"/>
    <col min="7166" max="7166" width="7" style="486" customWidth="1"/>
    <col min="7167" max="7167" width="34.5" style="486" customWidth="1"/>
    <col min="7168" max="7168" width="11" style="486" customWidth="1"/>
    <col min="7169" max="7169" width="16.83203125" style="486" customWidth="1"/>
    <col min="7170" max="7170" width="17.1640625" style="486" customWidth="1"/>
    <col min="7171" max="7171" width="15.33203125" style="486" customWidth="1"/>
    <col min="7172" max="7172" width="15.5" style="486" customWidth="1"/>
    <col min="7173" max="7421" width="10.6640625" style="486"/>
    <col min="7422" max="7422" width="7" style="486" customWidth="1"/>
    <col min="7423" max="7423" width="34.5" style="486" customWidth="1"/>
    <col min="7424" max="7424" width="11" style="486" customWidth="1"/>
    <col min="7425" max="7425" width="16.83203125" style="486" customWidth="1"/>
    <col min="7426" max="7426" width="17.1640625" style="486" customWidth="1"/>
    <col min="7427" max="7427" width="15.33203125" style="486" customWidth="1"/>
    <col min="7428" max="7428" width="15.5" style="486" customWidth="1"/>
    <col min="7429" max="7677" width="10.6640625" style="486"/>
    <col min="7678" max="7678" width="7" style="486" customWidth="1"/>
    <col min="7679" max="7679" width="34.5" style="486" customWidth="1"/>
    <col min="7680" max="7680" width="11" style="486" customWidth="1"/>
    <col min="7681" max="7681" width="16.83203125" style="486" customWidth="1"/>
    <col min="7682" max="7682" width="17.1640625" style="486" customWidth="1"/>
    <col min="7683" max="7683" width="15.33203125" style="486" customWidth="1"/>
    <col min="7684" max="7684" width="15.5" style="486" customWidth="1"/>
    <col min="7685" max="7933" width="10.6640625" style="486"/>
    <col min="7934" max="7934" width="7" style="486" customWidth="1"/>
    <col min="7935" max="7935" width="34.5" style="486" customWidth="1"/>
    <col min="7936" max="7936" width="11" style="486" customWidth="1"/>
    <col min="7937" max="7937" width="16.83203125" style="486" customWidth="1"/>
    <col min="7938" max="7938" width="17.1640625" style="486" customWidth="1"/>
    <col min="7939" max="7939" width="15.33203125" style="486" customWidth="1"/>
    <col min="7940" max="7940" width="15.5" style="486" customWidth="1"/>
    <col min="7941" max="8189" width="10.6640625" style="486"/>
    <col min="8190" max="8190" width="7" style="486" customWidth="1"/>
    <col min="8191" max="8191" width="34.5" style="486" customWidth="1"/>
    <col min="8192" max="8192" width="11" style="486" customWidth="1"/>
    <col min="8193" max="8193" width="16.83203125" style="486" customWidth="1"/>
    <col min="8194" max="8194" width="17.1640625" style="486" customWidth="1"/>
    <col min="8195" max="8195" width="15.33203125" style="486" customWidth="1"/>
    <col min="8196" max="8196" width="15.5" style="486" customWidth="1"/>
    <col min="8197" max="8445" width="10.6640625" style="486"/>
    <col min="8446" max="8446" width="7" style="486" customWidth="1"/>
    <col min="8447" max="8447" width="34.5" style="486" customWidth="1"/>
    <col min="8448" max="8448" width="11" style="486" customWidth="1"/>
    <col min="8449" max="8449" width="16.83203125" style="486" customWidth="1"/>
    <col min="8450" max="8450" width="17.1640625" style="486" customWidth="1"/>
    <col min="8451" max="8451" width="15.33203125" style="486" customWidth="1"/>
    <col min="8452" max="8452" width="15.5" style="486" customWidth="1"/>
    <col min="8453" max="8701" width="10.6640625" style="486"/>
    <col min="8702" max="8702" width="7" style="486" customWidth="1"/>
    <col min="8703" max="8703" width="34.5" style="486" customWidth="1"/>
    <col min="8704" max="8704" width="11" style="486" customWidth="1"/>
    <col min="8705" max="8705" width="16.83203125" style="486" customWidth="1"/>
    <col min="8706" max="8706" width="17.1640625" style="486" customWidth="1"/>
    <col min="8707" max="8707" width="15.33203125" style="486" customWidth="1"/>
    <col min="8708" max="8708" width="15.5" style="486" customWidth="1"/>
    <col min="8709" max="8957" width="10.6640625" style="486"/>
    <col min="8958" max="8958" width="7" style="486" customWidth="1"/>
    <col min="8959" max="8959" width="34.5" style="486" customWidth="1"/>
    <col min="8960" max="8960" width="11" style="486" customWidth="1"/>
    <col min="8961" max="8961" width="16.83203125" style="486" customWidth="1"/>
    <col min="8962" max="8962" width="17.1640625" style="486" customWidth="1"/>
    <col min="8963" max="8963" width="15.33203125" style="486" customWidth="1"/>
    <col min="8964" max="8964" width="15.5" style="486" customWidth="1"/>
    <col min="8965" max="9213" width="10.6640625" style="486"/>
    <col min="9214" max="9214" width="7" style="486" customWidth="1"/>
    <col min="9215" max="9215" width="34.5" style="486" customWidth="1"/>
    <col min="9216" max="9216" width="11" style="486" customWidth="1"/>
    <col min="9217" max="9217" width="16.83203125" style="486" customWidth="1"/>
    <col min="9218" max="9218" width="17.1640625" style="486" customWidth="1"/>
    <col min="9219" max="9219" width="15.33203125" style="486" customWidth="1"/>
    <col min="9220" max="9220" width="15.5" style="486" customWidth="1"/>
    <col min="9221" max="9469" width="10.6640625" style="486"/>
    <col min="9470" max="9470" width="7" style="486" customWidth="1"/>
    <col min="9471" max="9471" width="34.5" style="486" customWidth="1"/>
    <col min="9472" max="9472" width="11" style="486" customWidth="1"/>
    <col min="9473" max="9473" width="16.83203125" style="486" customWidth="1"/>
    <col min="9474" max="9474" width="17.1640625" style="486" customWidth="1"/>
    <col min="9475" max="9475" width="15.33203125" style="486" customWidth="1"/>
    <col min="9476" max="9476" width="15.5" style="486" customWidth="1"/>
    <col min="9477" max="9725" width="10.6640625" style="486"/>
    <col min="9726" max="9726" width="7" style="486" customWidth="1"/>
    <col min="9727" max="9727" width="34.5" style="486" customWidth="1"/>
    <col min="9728" max="9728" width="11" style="486" customWidth="1"/>
    <col min="9729" max="9729" width="16.83203125" style="486" customWidth="1"/>
    <col min="9730" max="9730" width="17.1640625" style="486" customWidth="1"/>
    <col min="9731" max="9731" width="15.33203125" style="486" customWidth="1"/>
    <col min="9732" max="9732" width="15.5" style="486" customWidth="1"/>
    <col min="9733" max="9981" width="10.6640625" style="486"/>
    <col min="9982" max="9982" width="7" style="486" customWidth="1"/>
    <col min="9983" max="9983" width="34.5" style="486" customWidth="1"/>
    <col min="9984" max="9984" width="11" style="486" customWidth="1"/>
    <col min="9985" max="9985" width="16.83203125" style="486" customWidth="1"/>
    <col min="9986" max="9986" width="17.1640625" style="486" customWidth="1"/>
    <col min="9987" max="9987" width="15.33203125" style="486" customWidth="1"/>
    <col min="9988" max="9988" width="15.5" style="486" customWidth="1"/>
    <col min="9989" max="10237" width="10.6640625" style="486"/>
    <col min="10238" max="10238" width="7" style="486" customWidth="1"/>
    <col min="10239" max="10239" width="34.5" style="486" customWidth="1"/>
    <col min="10240" max="10240" width="11" style="486" customWidth="1"/>
    <col min="10241" max="10241" width="16.83203125" style="486" customWidth="1"/>
    <col min="10242" max="10242" width="17.1640625" style="486" customWidth="1"/>
    <col min="10243" max="10243" width="15.33203125" style="486" customWidth="1"/>
    <col min="10244" max="10244" width="15.5" style="486" customWidth="1"/>
    <col min="10245" max="10493" width="10.6640625" style="486"/>
    <col min="10494" max="10494" width="7" style="486" customWidth="1"/>
    <col min="10495" max="10495" width="34.5" style="486" customWidth="1"/>
    <col min="10496" max="10496" width="11" style="486" customWidth="1"/>
    <col min="10497" max="10497" width="16.83203125" style="486" customWidth="1"/>
    <col min="10498" max="10498" width="17.1640625" style="486" customWidth="1"/>
    <col min="10499" max="10499" width="15.33203125" style="486" customWidth="1"/>
    <col min="10500" max="10500" width="15.5" style="486" customWidth="1"/>
    <col min="10501" max="10749" width="10.6640625" style="486"/>
    <col min="10750" max="10750" width="7" style="486" customWidth="1"/>
    <col min="10751" max="10751" width="34.5" style="486" customWidth="1"/>
    <col min="10752" max="10752" width="11" style="486" customWidth="1"/>
    <col min="10753" max="10753" width="16.83203125" style="486" customWidth="1"/>
    <col min="10754" max="10754" width="17.1640625" style="486" customWidth="1"/>
    <col min="10755" max="10755" width="15.33203125" style="486" customWidth="1"/>
    <col min="10756" max="10756" width="15.5" style="486" customWidth="1"/>
    <col min="10757" max="11005" width="10.6640625" style="486"/>
    <col min="11006" max="11006" width="7" style="486" customWidth="1"/>
    <col min="11007" max="11007" width="34.5" style="486" customWidth="1"/>
    <col min="11008" max="11008" width="11" style="486" customWidth="1"/>
    <col min="11009" max="11009" width="16.83203125" style="486" customWidth="1"/>
    <col min="11010" max="11010" width="17.1640625" style="486" customWidth="1"/>
    <col min="11011" max="11011" width="15.33203125" style="486" customWidth="1"/>
    <col min="11012" max="11012" width="15.5" style="486" customWidth="1"/>
    <col min="11013" max="11261" width="10.6640625" style="486"/>
    <col min="11262" max="11262" width="7" style="486" customWidth="1"/>
    <col min="11263" max="11263" width="34.5" style="486" customWidth="1"/>
    <col min="11264" max="11264" width="11" style="486" customWidth="1"/>
    <col min="11265" max="11265" width="16.83203125" style="486" customWidth="1"/>
    <col min="11266" max="11266" width="17.1640625" style="486" customWidth="1"/>
    <col min="11267" max="11267" width="15.33203125" style="486" customWidth="1"/>
    <col min="11268" max="11268" width="15.5" style="486" customWidth="1"/>
    <col min="11269" max="11517" width="10.6640625" style="486"/>
    <col min="11518" max="11518" width="7" style="486" customWidth="1"/>
    <col min="11519" max="11519" width="34.5" style="486" customWidth="1"/>
    <col min="11520" max="11520" width="11" style="486" customWidth="1"/>
    <col min="11521" max="11521" width="16.83203125" style="486" customWidth="1"/>
    <col min="11522" max="11522" width="17.1640625" style="486" customWidth="1"/>
    <col min="11523" max="11523" width="15.33203125" style="486" customWidth="1"/>
    <col min="11524" max="11524" width="15.5" style="486" customWidth="1"/>
    <col min="11525" max="11773" width="10.6640625" style="486"/>
    <col min="11774" max="11774" width="7" style="486" customWidth="1"/>
    <col min="11775" max="11775" width="34.5" style="486" customWidth="1"/>
    <col min="11776" max="11776" width="11" style="486" customWidth="1"/>
    <col min="11777" max="11777" width="16.83203125" style="486" customWidth="1"/>
    <col min="11778" max="11778" width="17.1640625" style="486" customWidth="1"/>
    <col min="11779" max="11779" width="15.33203125" style="486" customWidth="1"/>
    <col min="11780" max="11780" width="15.5" style="486" customWidth="1"/>
    <col min="11781" max="12029" width="10.6640625" style="486"/>
    <col min="12030" max="12030" width="7" style="486" customWidth="1"/>
    <col min="12031" max="12031" width="34.5" style="486" customWidth="1"/>
    <col min="12032" max="12032" width="11" style="486" customWidth="1"/>
    <col min="12033" max="12033" width="16.83203125" style="486" customWidth="1"/>
    <col min="12034" max="12034" width="17.1640625" style="486" customWidth="1"/>
    <col min="12035" max="12035" width="15.33203125" style="486" customWidth="1"/>
    <col min="12036" max="12036" width="15.5" style="486" customWidth="1"/>
    <col min="12037" max="12285" width="10.6640625" style="486"/>
    <col min="12286" max="12286" width="7" style="486" customWidth="1"/>
    <col min="12287" max="12287" width="34.5" style="486" customWidth="1"/>
    <col min="12288" max="12288" width="11" style="486" customWidth="1"/>
    <col min="12289" max="12289" width="16.83203125" style="486" customWidth="1"/>
    <col min="12290" max="12290" width="17.1640625" style="486" customWidth="1"/>
    <col min="12291" max="12291" width="15.33203125" style="486" customWidth="1"/>
    <col min="12292" max="12292" width="15.5" style="486" customWidth="1"/>
    <col min="12293" max="12541" width="10.6640625" style="486"/>
    <col min="12542" max="12542" width="7" style="486" customWidth="1"/>
    <col min="12543" max="12543" width="34.5" style="486" customWidth="1"/>
    <col min="12544" max="12544" width="11" style="486" customWidth="1"/>
    <col min="12545" max="12545" width="16.83203125" style="486" customWidth="1"/>
    <col min="12546" max="12546" width="17.1640625" style="486" customWidth="1"/>
    <col min="12547" max="12547" width="15.33203125" style="486" customWidth="1"/>
    <col min="12548" max="12548" width="15.5" style="486" customWidth="1"/>
    <col min="12549" max="12797" width="10.6640625" style="486"/>
    <col min="12798" max="12798" width="7" style="486" customWidth="1"/>
    <col min="12799" max="12799" width="34.5" style="486" customWidth="1"/>
    <col min="12800" max="12800" width="11" style="486" customWidth="1"/>
    <col min="12801" max="12801" width="16.83203125" style="486" customWidth="1"/>
    <col min="12802" max="12802" width="17.1640625" style="486" customWidth="1"/>
    <col min="12803" max="12803" width="15.33203125" style="486" customWidth="1"/>
    <col min="12804" max="12804" width="15.5" style="486" customWidth="1"/>
    <col min="12805" max="13053" width="10.6640625" style="486"/>
    <col min="13054" max="13054" width="7" style="486" customWidth="1"/>
    <col min="13055" max="13055" width="34.5" style="486" customWidth="1"/>
    <col min="13056" max="13056" width="11" style="486" customWidth="1"/>
    <col min="13057" max="13057" width="16.83203125" style="486" customWidth="1"/>
    <col min="13058" max="13058" width="17.1640625" style="486" customWidth="1"/>
    <col min="13059" max="13059" width="15.33203125" style="486" customWidth="1"/>
    <col min="13060" max="13060" width="15.5" style="486" customWidth="1"/>
    <col min="13061" max="13309" width="10.6640625" style="486"/>
    <col min="13310" max="13310" width="7" style="486" customWidth="1"/>
    <col min="13311" max="13311" width="34.5" style="486" customWidth="1"/>
    <col min="13312" max="13312" width="11" style="486" customWidth="1"/>
    <col min="13313" max="13313" width="16.83203125" style="486" customWidth="1"/>
    <col min="13314" max="13314" width="17.1640625" style="486" customWidth="1"/>
    <col min="13315" max="13315" width="15.33203125" style="486" customWidth="1"/>
    <col min="13316" max="13316" width="15.5" style="486" customWidth="1"/>
    <col min="13317" max="13565" width="10.6640625" style="486"/>
    <col min="13566" max="13566" width="7" style="486" customWidth="1"/>
    <col min="13567" max="13567" width="34.5" style="486" customWidth="1"/>
    <col min="13568" max="13568" width="11" style="486" customWidth="1"/>
    <col min="13569" max="13569" width="16.83203125" style="486" customWidth="1"/>
    <col min="13570" max="13570" width="17.1640625" style="486" customWidth="1"/>
    <col min="13571" max="13571" width="15.33203125" style="486" customWidth="1"/>
    <col min="13572" max="13572" width="15.5" style="486" customWidth="1"/>
    <col min="13573" max="13821" width="10.6640625" style="486"/>
    <col min="13822" max="13822" width="7" style="486" customWidth="1"/>
    <col min="13823" max="13823" width="34.5" style="486" customWidth="1"/>
    <col min="13824" max="13824" width="11" style="486" customWidth="1"/>
    <col min="13825" max="13825" width="16.83203125" style="486" customWidth="1"/>
    <col min="13826" max="13826" width="17.1640625" style="486" customWidth="1"/>
    <col min="13827" max="13827" width="15.33203125" style="486" customWidth="1"/>
    <col min="13828" max="13828" width="15.5" style="486" customWidth="1"/>
    <col min="13829" max="14077" width="10.6640625" style="486"/>
    <col min="14078" max="14078" width="7" style="486" customWidth="1"/>
    <col min="14079" max="14079" width="34.5" style="486" customWidth="1"/>
    <col min="14080" max="14080" width="11" style="486" customWidth="1"/>
    <col min="14081" max="14081" width="16.83203125" style="486" customWidth="1"/>
    <col min="14082" max="14082" width="17.1640625" style="486" customWidth="1"/>
    <col min="14083" max="14083" width="15.33203125" style="486" customWidth="1"/>
    <col min="14084" max="14084" width="15.5" style="486" customWidth="1"/>
    <col min="14085" max="14333" width="10.6640625" style="486"/>
    <col min="14334" max="14334" width="7" style="486" customWidth="1"/>
    <col min="14335" max="14335" width="34.5" style="486" customWidth="1"/>
    <col min="14336" max="14336" width="11" style="486" customWidth="1"/>
    <col min="14337" max="14337" width="16.83203125" style="486" customWidth="1"/>
    <col min="14338" max="14338" width="17.1640625" style="486" customWidth="1"/>
    <col min="14339" max="14339" width="15.33203125" style="486" customWidth="1"/>
    <col min="14340" max="14340" width="15.5" style="486" customWidth="1"/>
    <col min="14341" max="14589" width="10.6640625" style="486"/>
    <col min="14590" max="14590" width="7" style="486" customWidth="1"/>
    <col min="14591" max="14591" width="34.5" style="486" customWidth="1"/>
    <col min="14592" max="14592" width="11" style="486" customWidth="1"/>
    <col min="14593" max="14593" width="16.83203125" style="486" customWidth="1"/>
    <col min="14594" max="14594" width="17.1640625" style="486" customWidth="1"/>
    <col min="14595" max="14595" width="15.33203125" style="486" customWidth="1"/>
    <col min="14596" max="14596" width="15.5" style="486" customWidth="1"/>
    <col min="14597" max="14845" width="10.6640625" style="486"/>
    <col min="14846" max="14846" width="7" style="486" customWidth="1"/>
    <col min="14847" max="14847" width="34.5" style="486" customWidth="1"/>
    <col min="14848" max="14848" width="11" style="486" customWidth="1"/>
    <col min="14849" max="14849" width="16.83203125" style="486" customWidth="1"/>
    <col min="14850" max="14850" width="17.1640625" style="486" customWidth="1"/>
    <col min="14851" max="14851" width="15.33203125" style="486" customWidth="1"/>
    <col min="14852" max="14852" width="15.5" style="486" customWidth="1"/>
    <col min="14853" max="15101" width="10.6640625" style="486"/>
    <col min="15102" max="15102" width="7" style="486" customWidth="1"/>
    <col min="15103" max="15103" width="34.5" style="486" customWidth="1"/>
    <col min="15104" max="15104" width="11" style="486" customWidth="1"/>
    <col min="15105" max="15105" width="16.83203125" style="486" customWidth="1"/>
    <col min="15106" max="15106" width="17.1640625" style="486" customWidth="1"/>
    <col min="15107" max="15107" width="15.33203125" style="486" customWidth="1"/>
    <col min="15108" max="15108" width="15.5" style="486" customWidth="1"/>
    <col min="15109" max="15357" width="10.6640625" style="486"/>
    <col min="15358" max="15358" width="7" style="486" customWidth="1"/>
    <col min="15359" max="15359" width="34.5" style="486" customWidth="1"/>
    <col min="15360" max="15360" width="11" style="486" customWidth="1"/>
    <col min="15361" max="15361" width="16.83203125" style="486" customWidth="1"/>
    <col min="15362" max="15362" width="17.1640625" style="486" customWidth="1"/>
    <col min="15363" max="15363" width="15.33203125" style="486" customWidth="1"/>
    <col min="15364" max="15364" width="15.5" style="486" customWidth="1"/>
    <col min="15365" max="15613" width="10.6640625" style="486"/>
    <col min="15614" max="15614" width="7" style="486" customWidth="1"/>
    <col min="15615" max="15615" width="34.5" style="486" customWidth="1"/>
    <col min="15616" max="15616" width="11" style="486" customWidth="1"/>
    <col min="15617" max="15617" width="16.83203125" style="486" customWidth="1"/>
    <col min="15618" max="15618" width="17.1640625" style="486" customWidth="1"/>
    <col min="15619" max="15619" width="15.33203125" style="486" customWidth="1"/>
    <col min="15620" max="15620" width="15.5" style="486" customWidth="1"/>
    <col min="15621" max="15869" width="10.6640625" style="486"/>
    <col min="15870" max="15870" width="7" style="486" customWidth="1"/>
    <col min="15871" max="15871" width="34.5" style="486" customWidth="1"/>
    <col min="15872" max="15872" width="11" style="486" customWidth="1"/>
    <col min="15873" max="15873" width="16.83203125" style="486" customWidth="1"/>
    <col min="15874" max="15874" width="17.1640625" style="486" customWidth="1"/>
    <col min="15875" max="15875" width="15.33203125" style="486" customWidth="1"/>
    <col min="15876" max="15876" width="15.5" style="486" customWidth="1"/>
    <col min="15877" max="16125" width="10.6640625" style="486"/>
    <col min="16126" max="16126" width="7" style="486" customWidth="1"/>
    <col min="16127" max="16127" width="34.5" style="486" customWidth="1"/>
    <col min="16128" max="16128" width="11" style="486" customWidth="1"/>
    <col min="16129" max="16129" width="16.83203125" style="486" customWidth="1"/>
    <col min="16130" max="16130" width="17.1640625" style="486" customWidth="1"/>
    <col min="16131" max="16131" width="15.33203125" style="486" customWidth="1"/>
    <col min="16132" max="16132" width="15.5" style="486" customWidth="1"/>
    <col min="16133" max="16384" width="10.6640625" style="486"/>
  </cols>
  <sheetData>
    <row r="1" spans="1:6" ht="40.5" customHeight="1">
      <c r="A1" s="1589" t="s">
        <v>670</v>
      </c>
      <c r="B1" s="1589"/>
      <c r="C1" s="1589"/>
      <c r="D1" s="1589"/>
      <c r="E1" s="1589"/>
      <c r="F1" s="1589"/>
    </row>
    <row r="2" spans="1:6">
      <c r="A2" s="487"/>
      <c r="B2" s="487"/>
      <c r="C2" s="506"/>
      <c r="D2" s="506"/>
      <c r="E2" s="1588" t="s">
        <v>1</v>
      </c>
      <c r="F2" s="1588"/>
    </row>
    <row r="3" spans="1:6" s="488" customFormat="1" ht="33.75" customHeight="1">
      <c r="A3" s="491" t="s">
        <v>532</v>
      </c>
      <c r="B3" s="492" t="s">
        <v>617</v>
      </c>
      <c r="C3" s="493" t="s">
        <v>541</v>
      </c>
      <c r="D3" s="1390" t="s">
        <v>748</v>
      </c>
      <c r="E3" s="1377" t="s">
        <v>766</v>
      </c>
      <c r="F3" s="1377" t="s">
        <v>768</v>
      </c>
    </row>
    <row r="4" spans="1:6" s="489" customFormat="1" ht="18.75" customHeight="1">
      <c r="A4" s="494" t="s">
        <v>10</v>
      </c>
      <c r="B4" s="495" t="s">
        <v>671</v>
      </c>
      <c r="C4" s="496">
        <v>1000000</v>
      </c>
      <c r="D4" s="1392">
        <v>1499640</v>
      </c>
      <c r="E4" s="1399">
        <v>605600</v>
      </c>
      <c r="F4" s="1401">
        <f>E4/D4</f>
        <v>0.40383025259395589</v>
      </c>
    </row>
    <row r="5" spans="1:6" s="489" customFormat="1" ht="18.75" customHeight="1">
      <c r="A5" s="497" t="s">
        <v>13</v>
      </c>
      <c r="B5" s="605" t="s">
        <v>672</v>
      </c>
      <c r="C5" s="499">
        <v>693420</v>
      </c>
      <c r="D5" s="1393">
        <v>742950</v>
      </c>
      <c r="E5" s="1400">
        <v>742950</v>
      </c>
      <c r="F5" s="1401">
        <f>E5/D5</f>
        <v>1</v>
      </c>
    </row>
    <row r="6" spans="1:6" s="489" customFormat="1" ht="18.75" customHeight="1">
      <c r="A6" s="497" t="s">
        <v>16</v>
      </c>
      <c r="B6" s="498"/>
      <c r="C6" s="499"/>
      <c r="D6" s="1393"/>
      <c r="E6" s="1394"/>
      <c r="F6" s="1395"/>
    </row>
    <row r="7" spans="1:6" s="489" customFormat="1" ht="18.75" customHeight="1">
      <c r="A7" s="497" t="s">
        <v>19</v>
      </c>
      <c r="B7" s="498"/>
      <c r="C7" s="499"/>
      <c r="D7" s="1393"/>
      <c r="E7" s="1394"/>
      <c r="F7" s="1395"/>
    </row>
    <row r="8" spans="1:6" s="489" customFormat="1" ht="18.75" customHeight="1">
      <c r="A8" s="497" t="s">
        <v>22</v>
      </c>
      <c r="B8" s="498"/>
      <c r="C8" s="499"/>
      <c r="D8" s="1393"/>
      <c r="E8" s="1394"/>
      <c r="F8" s="1395"/>
    </row>
    <row r="9" spans="1:6" s="489" customFormat="1" ht="18.75" customHeight="1">
      <c r="A9" s="497" t="s">
        <v>25</v>
      </c>
      <c r="B9" s="498"/>
      <c r="C9" s="499"/>
      <c r="D9" s="1393"/>
      <c r="E9" s="1394"/>
      <c r="F9" s="1395"/>
    </row>
    <row r="10" spans="1:6" s="489" customFormat="1" ht="18.75" customHeight="1">
      <c r="A10" s="500" t="s">
        <v>28</v>
      </c>
      <c r="B10" s="501"/>
      <c r="C10" s="502"/>
      <c r="D10" s="1396"/>
      <c r="E10" s="1397"/>
      <c r="F10" s="1398"/>
    </row>
    <row r="11" spans="1:6" s="485" customFormat="1" ht="18.75" customHeight="1">
      <c r="A11" s="503"/>
      <c r="B11" s="504" t="s">
        <v>515</v>
      </c>
      <c r="C11" s="505">
        <f>SUM(C4:C10)</f>
        <v>1693420</v>
      </c>
      <c r="D11" s="1391">
        <v>2499640</v>
      </c>
      <c r="E11" s="1402">
        <f>SUM(E4:E5)</f>
        <v>1348550</v>
      </c>
      <c r="F11" s="1403">
        <f>E11/D11</f>
        <v>0.53949768766702411</v>
      </c>
    </row>
    <row r="12" spans="1:6" s="485" customFormat="1">
      <c r="A12" s="490"/>
      <c r="B12" s="490"/>
      <c r="C12" s="484"/>
      <c r="D12" s="484"/>
    </row>
    <row r="13" spans="1:6" s="485" customFormat="1" ht="12.75" customHeight="1">
      <c r="A13" s="574"/>
      <c r="B13" s="575"/>
      <c r="C13" s="575"/>
      <c r="D13" s="575"/>
    </row>
    <row r="14" spans="1:6" s="485" customFormat="1">
      <c r="A14" s="575"/>
      <c r="B14" s="575"/>
      <c r="C14" s="575"/>
      <c r="D14" s="575"/>
    </row>
    <row r="15" spans="1:6" s="485" customFormat="1">
      <c r="A15" s="575"/>
      <c r="B15" s="575"/>
      <c r="C15" s="575"/>
      <c r="D15" s="575"/>
    </row>
    <row r="16" spans="1:6" s="485" customFormat="1">
      <c r="A16" s="576"/>
      <c r="B16" s="576"/>
      <c r="C16" s="577"/>
      <c r="D16" s="577"/>
    </row>
    <row r="17" spans="1:4" ht="20.25" customHeight="1">
      <c r="A17" s="578"/>
      <c r="B17" s="578"/>
      <c r="C17" s="578"/>
      <c r="D17" s="578"/>
    </row>
    <row r="18" spans="1:4" ht="18" customHeight="1">
      <c r="A18" s="568"/>
      <c r="B18" s="569"/>
      <c r="C18" s="570"/>
      <c r="D18" s="570"/>
    </row>
    <row r="19" spans="1:4" ht="18" customHeight="1">
      <c r="A19" s="568"/>
      <c r="B19" s="569"/>
      <c r="C19" s="570"/>
      <c r="D19" s="570"/>
    </row>
    <row r="20" spans="1:4" ht="18" customHeight="1">
      <c r="A20" s="571"/>
      <c r="B20" s="572"/>
      <c r="C20" s="573"/>
      <c r="D20" s="573"/>
    </row>
  </sheetData>
  <mergeCells count="2">
    <mergeCell ref="E2:F2"/>
    <mergeCell ref="A1:F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landscape" r:id="rId1"/>
  <headerFooter>
    <oddHeader>&amp;R&amp;"Times New Roman CE,Félkövér dőlt"&amp;11 6. melléklet a .../2018. (... 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15"/>
  <sheetViews>
    <sheetView zoomScale="89" zoomScaleNormal="89" workbookViewId="0">
      <selection activeCell="F15" sqref="F15"/>
    </sheetView>
  </sheetViews>
  <sheetFormatPr defaultColWidth="9.33203125" defaultRowHeight="15.75"/>
  <cols>
    <col min="1" max="1" width="41.1640625" style="105" customWidth="1"/>
    <col min="2" max="8" width="17" style="105" customWidth="1"/>
    <col min="9" max="9" width="16" style="105" customWidth="1"/>
    <col min="10" max="10" width="17" style="105" customWidth="1"/>
    <col min="11" max="11" width="12.83203125" style="105" customWidth="1"/>
    <col min="12" max="12" width="13.6640625" style="105" customWidth="1"/>
    <col min="13" max="14" width="12" style="105" customWidth="1"/>
    <col min="15" max="16384" width="9.33203125" style="105"/>
  </cols>
  <sheetData>
    <row r="1" spans="1:17" ht="57.75" customHeight="1">
      <c r="A1" s="1590" t="s">
        <v>732</v>
      </c>
      <c r="B1" s="1590"/>
      <c r="C1" s="1590"/>
      <c r="D1" s="1590"/>
      <c r="E1" s="1590"/>
      <c r="F1" s="1590"/>
      <c r="G1" s="1590"/>
      <c r="H1" s="1590"/>
      <c r="I1" s="1590"/>
      <c r="J1" s="1590"/>
      <c r="K1" s="112"/>
      <c r="L1" s="112"/>
      <c r="M1" s="112"/>
      <c r="N1" s="112"/>
    </row>
    <row r="2" spans="1:17" ht="20.2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591"/>
      <c r="N2" s="1591"/>
      <c r="O2" s="106"/>
    </row>
    <row r="3" spans="1:17" ht="22.5" customHeight="1">
      <c r="A3" s="110"/>
      <c r="B3" s="107"/>
      <c r="C3" s="107"/>
      <c r="D3" s="107"/>
      <c r="E3" s="107"/>
      <c r="F3" s="107"/>
      <c r="G3" s="107"/>
      <c r="H3" s="107"/>
      <c r="I3" s="107"/>
      <c r="J3" s="113" t="s">
        <v>1</v>
      </c>
      <c r="K3" s="107"/>
      <c r="L3" s="111"/>
      <c r="M3" s="111"/>
      <c r="N3" s="111"/>
      <c r="O3" s="106"/>
      <c r="P3" s="106"/>
      <c r="Q3" s="106"/>
    </row>
    <row r="4" spans="1:17" ht="22.5" customHeight="1">
      <c r="A4" s="1592" t="s">
        <v>265</v>
      </c>
      <c r="B4" s="1594" t="s">
        <v>413</v>
      </c>
      <c r="C4" s="1594"/>
      <c r="D4" s="1594"/>
      <c r="E4" s="1594"/>
      <c r="F4" s="1594" t="s">
        <v>410</v>
      </c>
      <c r="G4" s="1595"/>
      <c r="H4" s="1596" t="s">
        <v>414</v>
      </c>
      <c r="I4" s="1597"/>
      <c r="J4" s="1598" t="s">
        <v>409</v>
      </c>
      <c r="K4" s="107"/>
      <c r="L4" s="108"/>
      <c r="M4" s="108"/>
      <c r="N4" s="111"/>
      <c r="O4" s="106"/>
      <c r="P4" s="106"/>
      <c r="Q4" s="106"/>
    </row>
    <row r="5" spans="1:17" ht="62.25" customHeight="1">
      <c r="A5" s="1593"/>
      <c r="B5" s="1072" t="s">
        <v>415</v>
      </c>
      <c r="C5" s="1072" t="s">
        <v>411</v>
      </c>
      <c r="D5" s="1073" t="s">
        <v>416</v>
      </c>
      <c r="E5" s="1072" t="s">
        <v>411</v>
      </c>
      <c r="F5" s="1073" t="s">
        <v>410</v>
      </c>
      <c r="G5" s="1072" t="s">
        <v>411</v>
      </c>
      <c r="H5" s="1072" t="s">
        <v>417</v>
      </c>
      <c r="I5" s="1072" t="s">
        <v>411</v>
      </c>
      <c r="J5" s="1599"/>
      <c r="K5" s="109"/>
      <c r="L5" s="109"/>
      <c r="M5" s="109"/>
      <c r="N5" s="111"/>
      <c r="O5" s="106"/>
      <c r="P5" s="106"/>
      <c r="Q5" s="106"/>
    </row>
    <row r="6" spans="1:17" ht="27" customHeight="1">
      <c r="A6" s="1075" t="s">
        <v>652</v>
      </c>
      <c r="B6" s="1076">
        <v>14781572</v>
      </c>
      <c r="C6" s="1077">
        <f>B6/J6</f>
        <v>0.68244605313657958</v>
      </c>
      <c r="D6" s="1076">
        <v>0</v>
      </c>
      <c r="E6" s="1077">
        <f>D6/J6</f>
        <v>0</v>
      </c>
      <c r="F6" s="1076">
        <v>2070000</v>
      </c>
      <c r="G6" s="1077">
        <f>F6/J6</f>
        <v>9.5569221595153728E-2</v>
      </c>
      <c r="H6" s="1076">
        <v>4808121</v>
      </c>
      <c r="I6" s="1077">
        <f>H6/J6</f>
        <v>0.22198472526826674</v>
      </c>
      <c r="J6" s="1078">
        <f t="shared" ref="J6" si="0">B6+D6+F6+H6</f>
        <v>21659693</v>
      </c>
    </row>
    <row r="7" spans="1:17" ht="27" customHeight="1">
      <c r="A7" s="1079" t="s">
        <v>748</v>
      </c>
      <c r="B7" s="1074">
        <v>13865975</v>
      </c>
      <c r="C7" s="1070">
        <f t="shared" ref="C7:C10" si="1">B7/J7</f>
        <v>0.62153651670334209</v>
      </c>
      <c r="D7" s="1074"/>
      <c r="E7" s="1070">
        <f t="shared" ref="E7:E10" si="2">D7/J7</f>
        <v>0</v>
      </c>
      <c r="F7" s="1074">
        <v>2070600</v>
      </c>
      <c r="G7" s="1070">
        <f t="shared" ref="G7:G10" si="3">F7/J7</f>
        <v>9.2813776996276159E-2</v>
      </c>
      <c r="H7" s="1074">
        <v>6372613</v>
      </c>
      <c r="I7" s="1070">
        <f t="shared" ref="I7:I13" si="4">H7/J7</f>
        <v>0.28564970630038172</v>
      </c>
      <c r="J7" s="1071">
        <f>B7+D7+F7+H7</f>
        <v>22309188</v>
      </c>
    </row>
    <row r="8" spans="1:17" ht="27" customHeight="1">
      <c r="A8" s="1079" t="s">
        <v>766</v>
      </c>
      <c r="B8" s="1074">
        <v>13865975</v>
      </c>
      <c r="C8" s="1070"/>
      <c r="D8" s="1074"/>
      <c r="E8" s="1070"/>
      <c r="F8" s="1074">
        <v>1256249</v>
      </c>
      <c r="G8" s="1070"/>
      <c r="H8" s="1074">
        <v>5704052</v>
      </c>
      <c r="I8" s="1070"/>
      <c r="J8" s="1071">
        <f>B8+D8+F8+H8</f>
        <v>20826276</v>
      </c>
    </row>
    <row r="9" spans="1:17" ht="27" customHeight="1">
      <c r="A9" s="1085" t="s">
        <v>767</v>
      </c>
      <c r="B9" s="1512">
        <f>B8/B7</f>
        <v>1</v>
      </c>
      <c r="C9" s="1512"/>
      <c r="D9" s="1512"/>
      <c r="E9" s="1512"/>
      <c r="F9" s="1512">
        <f t="shared" ref="F9:J9" si="5">F8/F7</f>
        <v>0.60670771756978659</v>
      </c>
      <c r="G9" s="1512"/>
      <c r="H9" s="1512">
        <f t="shared" si="5"/>
        <v>0.8950884040816538</v>
      </c>
      <c r="I9" s="1512"/>
      <c r="J9" s="1512">
        <f t="shared" si="5"/>
        <v>0.93352909124258576</v>
      </c>
    </row>
    <row r="10" spans="1:17" ht="27" customHeight="1">
      <c r="A10" s="1080" t="s">
        <v>418</v>
      </c>
      <c r="B10" s="1069">
        <v>14781572</v>
      </c>
      <c r="C10" s="1070">
        <f t="shared" si="1"/>
        <v>0.68244605313657958</v>
      </c>
      <c r="D10" s="1069">
        <f t="shared" ref="D10" si="6">SUM(D6:D6)</f>
        <v>0</v>
      </c>
      <c r="E10" s="1070">
        <f t="shared" si="2"/>
        <v>0</v>
      </c>
      <c r="F10" s="1069">
        <v>2070000</v>
      </c>
      <c r="G10" s="1070">
        <f t="shared" si="3"/>
        <v>9.5569221595153728E-2</v>
      </c>
      <c r="H10" s="1069">
        <v>4808121</v>
      </c>
      <c r="I10" s="1070">
        <f t="shared" si="4"/>
        <v>0.22198472526826674</v>
      </c>
      <c r="J10" s="1071">
        <f>B10+D10+F10+H10</f>
        <v>21659693</v>
      </c>
    </row>
    <row r="11" spans="1:17" ht="42.75" customHeight="1">
      <c r="A11" s="1080" t="s">
        <v>736</v>
      </c>
      <c r="B11" s="1069">
        <v>3739751</v>
      </c>
      <c r="C11" s="1070">
        <f>B11/J11</f>
        <v>5.8617312368380484E-2</v>
      </c>
      <c r="D11" s="1069">
        <v>8216300</v>
      </c>
      <c r="E11" s="1070">
        <f>D11/J11</f>
        <v>0.12878328627021546</v>
      </c>
      <c r="F11" s="1069">
        <v>51843377</v>
      </c>
      <c r="G11" s="1070">
        <f>F11/J11</f>
        <v>0.81259940136140407</v>
      </c>
      <c r="H11" s="1069"/>
      <c r="I11" s="1070">
        <f t="shared" si="4"/>
        <v>0</v>
      </c>
      <c r="J11" s="1071">
        <f>B11+D11+F11</f>
        <v>63799428</v>
      </c>
    </row>
    <row r="12" spans="1:17" ht="27.6" customHeight="1">
      <c r="A12" s="1079" t="s">
        <v>748</v>
      </c>
      <c r="B12" s="1074">
        <v>5664527</v>
      </c>
      <c r="C12" s="1084">
        <f>B12/J12</f>
        <v>6.2650369987132984E-2</v>
      </c>
      <c r="D12" s="1074">
        <v>25624233</v>
      </c>
      <c r="E12" s="1084">
        <f>D12/J12</f>
        <v>0.28340718970648432</v>
      </c>
      <c r="F12" s="1074">
        <v>59126141</v>
      </c>
      <c r="G12" s="1084">
        <f>F12/J12</f>
        <v>0.65394244030638271</v>
      </c>
      <c r="H12" s="1074"/>
      <c r="I12" s="1084">
        <f t="shared" si="4"/>
        <v>0</v>
      </c>
      <c r="J12" s="1071">
        <f t="shared" ref="J12:J13" si="7">B12+D12+F12</f>
        <v>90414901</v>
      </c>
    </row>
    <row r="13" spans="1:17" ht="29.45" customHeight="1">
      <c r="A13" s="1085" t="s">
        <v>766</v>
      </c>
      <c r="B13" s="1069">
        <f>SUM(B12)</f>
        <v>5664527</v>
      </c>
      <c r="C13" s="1070">
        <f t="shared" ref="C13" si="8">B13/J13</f>
        <v>6.2716375029623919E-2</v>
      </c>
      <c r="D13" s="1069">
        <v>25529077</v>
      </c>
      <c r="E13" s="1070">
        <f t="shared" ref="E13" si="9">D13/J13</f>
        <v>0.28265222626569636</v>
      </c>
      <c r="F13" s="1069">
        <f>SUM(F12)</f>
        <v>59126141</v>
      </c>
      <c r="G13" s="1070">
        <f t="shared" ref="G13" si="10">F13/J13</f>
        <v>0.65463139870467968</v>
      </c>
      <c r="H13" s="1069"/>
      <c r="I13" s="1070">
        <f t="shared" si="4"/>
        <v>0</v>
      </c>
      <c r="J13" s="1071">
        <f t="shared" si="7"/>
        <v>90319745</v>
      </c>
    </row>
    <row r="14" spans="1:17" ht="29.45" customHeight="1">
      <c r="A14" s="1513" t="s">
        <v>767</v>
      </c>
      <c r="B14" s="1517">
        <v>1</v>
      </c>
      <c r="C14" s="1515"/>
      <c r="D14" s="1514"/>
      <c r="E14" s="1515"/>
      <c r="F14" s="1514"/>
      <c r="G14" s="1515"/>
      <c r="H14" s="1514"/>
      <c r="I14" s="1515"/>
      <c r="J14" s="1516"/>
    </row>
    <row r="15" spans="1:17" ht="59.25" customHeight="1">
      <c r="A15" s="1081" t="s">
        <v>419</v>
      </c>
      <c r="B15" s="1082">
        <f>B13+B8</f>
        <v>19530502</v>
      </c>
      <c r="C15" s="1082">
        <f t="shared" ref="C15:J15" si="11">C13+C8</f>
        <v>6.2716375029623919E-2</v>
      </c>
      <c r="D15" s="1082">
        <f t="shared" si="11"/>
        <v>25529077</v>
      </c>
      <c r="E15" s="1082">
        <f t="shared" si="11"/>
        <v>0.28265222626569636</v>
      </c>
      <c r="F15" s="1082">
        <f t="shared" si="11"/>
        <v>60382390</v>
      </c>
      <c r="G15" s="1082"/>
      <c r="H15" s="1082">
        <f t="shared" si="11"/>
        <v>5704052</v>
      </c>
      <c r="I15" s="1082">
        <f t="shared" si="11"/>
        <v>0</v>
      </c>
      <c r="J15" s="1083">
        <f t="shared" si="11"/>
        <v>111146021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 ...../2018.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7</vt:i4>
      </vt:variant>
    </vt:vector>
  </HeadingPairs>
  <TitlesOfParts>
    <vt:vector size="34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 sz. mell.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19.sz.mell.</vt:lpstr>
      <vt:lpstr>20. sz. mell.</vt:lpstr>
      <vt:lpstr>21.sz.mell.</vt:lpstr>
      <vt:lpstr>'1.sz.mell.'!Nyomtatási_cím</vt:lpstr>
      <vt:lpstr>'10.sz.mell'!Nyomtatási_cím</vt:lpstr>
      <vt:lpstr>'3.sz.mell'!Nyomtatási_cím</vt:lpstr>
      <vt:lpstr>'9.sz.mell.'!Nyomtatási_cím</vt:lpstr>
      <vt:lpstr>'2.1.sz.mell  '!Nyomtatási_terület</vt:lpstr>
      <vt:lpstr>'4. sz.mell '!Nyomtatási_terület</vt:lpstr>
      <vt:lpstr>'7.sz.mell.'!Nyomtatási_terület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Ercsi</cp:lastModifiedBy>
  <cp:lastPrinted>2018-05-29T10:02:23Z</cp:lastPrinted>
  <dcterms:created xsi:type="dcterms:W3CDTF">2017-01-30T13:11:32Z</dcterms:created>
  <dcterms:modified xsi:type="dcterms:W3CDTF">2018-05-29T16:35:22Z</dcterms:modified>
</cp:coreProperties>
</file>