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<sst xmlns="http://schemas.openxmlformats.org/spreadsheetml/2006/main" count="498" uniqueCount="181">
  <si>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</si>
  <si>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</si>
  <si>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</si>
  <si>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</si>
  <si>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</si>
  <si>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</si>
  <si>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</si>
  <si>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</si>
  <si>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</si>
  <si>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</si>
  <si>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</si>
  <si>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</si>
  <si>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</si>
  <si>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</si>
  <si>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</si>
  <si>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</si>
  <si>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</si>
  <si>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</si>
  <si>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</si>
  <si>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</si>
  <si>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</si>
  <si>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</si>
  <si>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</si>
  <si>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</si>
  <si>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</si>
  <si>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</si>
  <si>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</si>
  <si>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</si>
  <si>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</si>
  <si>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</si>
  <si>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</si>
  <si>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</si>
  <si>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</si>
  <si>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</si>
  <si>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</si>
  <si>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</si>
  <si>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</si>
  <si>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</si>
  <si>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</si>
  <si>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</si>
  <si>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</si>
  <si>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</si>
  <si>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</si>
  <si>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</si>
  <si>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</si>
  <si>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</si>
  <si>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</si>
  <si>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</si>
  <si>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</si>
  <si>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</si>
  <si>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</si>
  <si>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</si>
  <si>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</si>
  <si>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</si>
  <si>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</si>
  <si>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</si>
  <si>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</si>
  <si>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</si>
  <si>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</si>
  <si>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</si>
  <si>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</si>
  <si>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</si>
  <si>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</si>
  <si>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</si>
  <si>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</si>
  <si>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</si>
  <si>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</si>
  <si>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</si>
  <si>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</si>
  <si>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</si>
  <si>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</si>
  <si>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</si>
  <si>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</si>
  <si>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</si>
  <si>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</si>
  <si>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</si>
  <si>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</si>
  <si>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</si>
  <si>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</si>
  <si>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</si>
  <si>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</si>
  <si>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</si>
  <si>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</si>
  <si>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</si>
  <si>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</si>
  <si>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</si>
  <si>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</si>
  <si>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</si>
  <si>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</si>
  <si>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</si>
  <si>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</si>
  <si>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</si>
  <si>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</si>
  <si>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</si>
  <si>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</si>
  <si>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</si>
  <si>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</si>
  <si>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</si>
  <si>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</si>
  <si>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</si>
  <si>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</si>
  <si>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</si>
  <si>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</si>
  <si>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</si>
  <si>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</si>
  <si>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</si>
  <si>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</si>
  <si>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</si>
  <si>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</si>
  <si>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</si>
  <si>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</si>
  <si>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</si>
  <si>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</si>
  <si>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</si>
  <si>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</si>
  <si>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</si>
  <si>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</si>
  <si>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</si>
  <si>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</si>
  <si>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</si>
  <si>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</si>
  <si>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</si>
  <si>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</si>
  <si>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</si>
  <si>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</si>
  <si>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</si>
  <si>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</si>
  <si>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</si>
  <si>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</si>
  <si>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</si>
  <si>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</si>
  <si>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</si>
  <si>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</si>
  <si>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</si>
  <si>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</si>
  <si>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</si>
  <si>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</si>
  <si>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</si>
  <si>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</si>
  <si>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</si>
  <si>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</si>
  <si>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</si>
  <si>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</si>
  <si>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</si>
  <si>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</si>
  <si>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</si>
  <si>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</si>
  <si>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</si>
  <si>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</si>
  <si>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</si>
  <si>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</si>
  <si>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</si>
  <si>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</si>
  <si>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</si>
  <si>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</si>
  <si>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</si>
  <si>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</si>
  <si>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</si>
  <si>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</si>
  <si>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</si>
  <si>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Önkorm és önk hivatalok és jogalkotók ált. ig. tevékenysége</t>
  </si>
  <si>
    <t>Kiadások és bevételek kormányzati funkciónként 2020. év</t>
  </si>
  <si>
    <t>084032</t>
  </si>
  <si>
    <t>Civil szervezetek programtámogatása</t>
  </si>
  <si>
    <t>032010</t>
  </si>
  <si>
    <t>Tuz- és katasztrófavédelem igazgatása</t>
  </si>
  <si>
    <t>074040</t>
  </si>
  <si>
    <t>Határon túli magyarok egyéb támogatásai</t>
  </si>
  <si>
    <t>Fertozo megbetegedések megelozése, járványügyi ell</t>
  </si>
  <si>
    <t>Kiemelt állami és önkormányzati rendezvények</t>
  </si>
  <si>
    <t>Hallgatói és oktatói ösztöndíjak, egyéb juttatások</t>
  </si>
  <si>
    <t>Egyházak közösségi és hitéleti tevékenységének tám</t>
  </si>
  <si>
    <t>Bunmegelozés</t>
  </si>
  <si>
    <t>082094</t>
  </si>
  <si>
    <t>Vezetékes musorelosztás, városi és kábeltv-s rend.</t>
  </si>
  <si>
    <t>Közmuvelodés - kult. alapú gazdaságfejlesztés</t>
  </si>
  <si>
    <t>053010</t>
  </si>
  <si>
    <t>Környezetszennyezés csökkentésének igazgatása</t>
  </si>
  <si>
    <t>016010</t>
  </si>
  <si>
    <t>Országgy.önk. és europ.parl.képviselovál.kapcs.tev</t>
  </si>
  <si>
    <t>Támogatási célú finanszírozási muveletek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</si>
</sst>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[$-40E]yyyy\.\ mmmm\ d\."/>
    <numFmt numFmtId="168" formatCode="[$-40E]yyyy\.\ mmmm\ d\.\,\ dddd"/>
    <numFmt numFmtId="169" formatCode="#,##0.00\ &quot;Ft&quot;"/>
    <numFmt numFmtId="170" formatCode="#,##0.0\ &quot;Ft&quot;"/>
    <numFmt numFmtId="171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49" fontId="39" fillId="0" borderId="14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6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0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9" fillId="0" borderId="20" xfId="0" applyNumberFormat="1" applyFont="1" applyFill="1" applyBorder="1" applyAlignment="1">
      <alignment/>
    </xf>
    <xf numFmtId="49" fontId="39" fillId="0" borderId="21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0" fontId="39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1"/>
  <sheetViews>
    <sheetView tabSelected="1" zoomScale="80" zoomScaleNormal="80" zoomScalePageLayoutView="0" workbookViewId="0" topLeftCell="A323">
      <selection activeCell="D37" sqref="D37"/>
    </sheetView>
  </sheetViews>
  <sheetFormatPr defaultColWidth="9.140625" defaultRowHeight="15"/>
  <cols>
    <col min="1" max="1" width="13.28125" style="38" customWidth="1"/>
    <col min="2" max="2" width="13.7109375" style="1" customWidth="1"/>
    <col min="3" max="3" width="68.7109375" style="33" customWidth="1"/>
    <col min="4" max="4" width="12.28125" style="2" bestFit="1" customWidth="1"/>
    <col min="5" max="6" width="4.8515625" style="2" customWidth="1"/>
    <col min="7" max="16384" width="9.140625" style="33" customWidth="1"/>
  </cols>
  <sheetData>
    <row r="1" spans="3:6" ht="12.75">
      <c r="C1" s="68" t="s">
        <v>61</v>
      </c>
      <c r="D1" s="68"/>
      <c r="E1" s="61"/>
      <c r="F1" s="61"/>
    </row>
    <row r="2" spans="1:6" ht="12.75">
      <c r="A2" s="44" t="s">
        <v>60</v>
      </c>
      <c r="B2" s="44"/>
      <c r="C2" s="44"/>
      <c r="D2" s="44"/>
      <c r="E2" s="44"/>
      <c r="F2" s="44"/>
    </row>
    <row r="3" spans="1:3" ht="14.25" customHeight="1">
      <c r="A3" s="41"/>
      <c r="B3" s="41"/>
      <c r="C3" s="41" t="s">
        <v>161</v>
      </c>
    </row>
    <row r="4" spans="1:6" ht="12.75">
      <c r="A4" s="39" t="s">
        <v>53</v>
      </c>
      <c r="B4" s="3"/>
      <c r="C4" s="39"/>
      <c r="D4" s="4"/>
      <c r="E4" s="4"/>
      <c r="F4" s="4"/>
    </row>
    <row r="5" spans="1:6" ht="12.75">
      <c r="A5" s="42" t="s">
        <v>54</v>
      </c>
      <c r="B5" s="5" t="s">
        <v>153</v>
      </c>
      <c r="C5" s="42" t="s">
        <v>152</v>
      </c>
      <c r="D5" s="6" t="s">
        <v>59</v>
      </c>
      <c r="E5" s="32"/>
      <c r="F5" s="32"/>
    </row>
    <row r="6" spans="1:6" s="14" customFormat="1" ht="12.75">
      <c r="A6" s="13">
        <v>1003</v>
      </c>
      <c r="B6" s="7" t="s">
        <v>27</v>
      </c>
      <c r="C6" s="8" t="s">
        <v>28</v>
      </c>
      <c r="D6" s="6">
        <f>5856+171</f>
        <v>6027</v>
      </c>
      <c r="E6" s="32"/>
      <c r="F6" s="32"/>
    </row>
    <row r="7" spans="1:6" s="14" customFormat="1" ht="12.75">
      <c r="A7" s="13"/>
      <c r="B7" s="7" t="s">
        <v>29</v>
      </c>
      <c r="C7" s="8" t="s">
        <v>30</v>
      </c>
      <c r="D7" s="6">
        <f>27780+12312+1169-280</f>
        <v>40981</v>
      </c>
      <c r="E7" s="32"/>
      <c r="F7" s="32"/>
    </row>
    <row r="8" spans="1:6" s="14" customFormat="1" ht="12.75">
      <c r="A8" s="13"/>
      <c r="B8" s="7" t="s">
        <v>2</v>
      </c>
      <c r="C8" s="8" t="s">
        <v>50</v>
      </c>
      <c r="D8" s="6">
        <v>280</v>
      </c>
      <c r="E8" s="32"/>
      <c r="F8" s="32"/>
    </row>
    <row r="9" spans="1:6" s="14" customFormat="1" ht="12.75">
      <c r="A9" s="13"/>
      <c r="B9" s="7" t="s">
        <v>31</v>
      </c>
      <c r="C9" s="8" t="s">
        <v>32</v>
      </c>
      <c r="D9" s="6">
        <f>1710+3000+137-500</f>
        <v>4347</v>
      </c>
      <c r="E9" s="32"/>
      <c r="F9" s="32"/>
    </row>
    <row r="10" spans="1:6" s="14" customFormat="1" ht="12.75">
      <c r="A10" s="13"/>
      <c r="B10" s="7" t="s">
        <v>33</v>
      </c>
      <c r="C10" s="8" t="s">
        <v>34</v>
      </c>
      <c r="D10" s="6">
        <v>4000</v>
      </c>
      <c r="E10" s="32"/>
      <c r="F10" s="32"/>
    </row>
    <row r="11" spans="1:6" s="14" customFormat="1" ht="12.75">
      <c r="A11" s="13"/>
      <c r="B11" s="7" t="s">
        <v>37</v>
      </c>
      <c r="C11" s="8" t="s">
        <v>38</v>
      </c>
      <c r="D11" s="6">
        <v>75000</v>
      </c>
      <c r="E11" s="32"/>
      <c r="F11" s="32"/>
    </row>
    <row r="12" spans="1:6" s="14" customFormat="1" ht="12.75">
      <c r="A12" s="13"/>
      <c r="B12" s="7" t="s">
        <v>39</v>
      </c>
      <c r="C12" s="8" t="s">
        <v>40</v>
      </c>
      <c r="D12" s="6">
        <f>1600+37950+1153-1800</f>
        <v>38903</v>
      </c>
      <c r="E12" s="32"/>
      <c r="F12" s="32"/>
    </row>
    <row r="13" spans="1:6" s="14" customFormat="1" ht="12.75">
      <c r="A13" s="13"/>
      <c r="B13" s="7" t="s">
        <v>0</v>
      </c>
      <c r="C13" s="8" t="s">
        <v>1</v>
      </c>
      <c r="D13" s="6">
        <v>1800</v>
      </c>
      <c r="E13" s="32"/>
      <c r="F13" s="32"/>
    </row>
    <row r="14" spans="1:6" s="14" customFormat="1" ht="12.75">
      <c r="A14" s="13"/>
      <c r="B14" s="7" t="s">
        <v>41</v>
      </c>
      <c r="C14" s="8" t="s">
        <v>42</v>
      </c>
      <c r="D14" s="6">
        <f>4925+147+11700+167+5664+545+675</f>
        <v>23823</v>
      </c>
      <c r="E14" s="32"/>
      <c r="F14" s="32"/>
    </row>
    <row r="15" spans="1:6" s="14" customFormat="1" ht="12.75">
      <c r="A15" s="13"/>
      <c r="B15" s="7" t="s">
        <v>43</v>
      </c>
      <c r="C15" s="8" t="s">
        <v>44</v>
      </c>
      <c r="D15" s="6">
        <v>10000</v>
      </c>
      <c r="E15" s="32"/>
      <c r="F15" s="32"/>
    </row>
    <row r="16" spans="1:6" s="14" customFormat="1" ht="12.75">
      <c r="A16" s="13"/>
      <c r="B16" s="7" t="s">
        <v>45</v>
      </c>
      <c r="C16" s="8" t="s">
        <v>46</v>
      </c>
      <c r="D16" s="6">
        <f>5000+146</f>
        <v>5146</v>
      </c>
      <c r="E16" s="32"/>
      <c r="F16" s="32"/>
    </row>
    <row r="17" spans="1:6" s="14" customFormat="1" ht="12.75">
      <c r="A17" s="13"/>
      <c r="B17" s="7" t="s">
        <v>48</v>
      </c>
      <c r="C17" s="8" t="s">
        <v>49</v>
      </c>
      <c r="D17" s="6">
        <f>459580+1649+912-50747</f>
        <v>411394</v>
      </c>
      <c r="E17" s="32"/>
      <c r="F17" s="32"/>
    </row>
    <row r="18" spans="1:6" s="14" customFormat="1" ht="12.75">
      <c r="A18" s="13"/>
      <c r="B18" s="9" t="s">
        <v>144</v>
      </c>
      <c r="C18" s="10" t="s">
        <v>145</v>
      </c>
      <c r="D18" s="11">
        <v>40000</v>
      </c>
      <c r="E18" s="62"/>
      <c r="F18" s="62"/>
    </row>
    <row r="19" spans="1:6" s="14" customFormat="1" ht="12.75">
      <c r="A19" s="13"/>
      <c r="B19" s="9" t="s">
        <v>146</v>
      </c>
      <c r="C19" s="10" t="s">
        <v>47</v>
      </c>
      <c r="D19" s="12">
        <v>60</v>
      </c>
      <c r="E19" s="63"/>
      <c r="F19" s="63"/>
    </row>
    <row r="20" spans="1:6" s="14" customFormat="1" ht="12.75">
      <c r="A20" s="13"/>
      <c r="B20" s="9" t="s">
        <v>147</v>
      </c>
      <c r="C20" s="10" t="s">
        <v>148</v>
      </c>
      <c r="D20" s="12">
        <v>2000</v>
      </c>
      <c r="E20" s="63"/>
      <c r="F20" s="63"/>
    </row>
    <row r="21" spans="1:6" s="14" customFormat="1" ht="12.75">
      <c r="A21" s="13">
        <v>1004</v>
      </c>
      <c r="B21" s="7" t="s">
        <v>37</v>
      </c>
      <c r="C21" s="8" t="s">
        <v>38</v>
      </c>
      <c r="D21" s="6">
        <v>15000</v>
      </c>
      <c r="E21" s="32"/>
      <c r="F21" s="32"/>
    </row>
    <row r="22" spans="1:6" s="14" customFormat="1" ht="12.75">
      <c r="A22" s="13">
        <v>1005</v>
      </c>
      <c r="B22" s="7" t="s">
        <v>20</v>
      </c>
      <c r="C22" s="8" t="s">
        <v>21</v>
      </c>
      <c r="D22" s="6">
        <v>319261</v>
      </c>
      <c r="E22" s="32"/>
      <c r="F22" s="32"/>
    </row>
    <row r="23" spans="1:6" s="14" customFormat="1" ht="12.75">
      <c r="A23" s="13">
        <v>1006</v>
      </c>
      <c r="B23" s="7" t="s">
        <v>8</v>
      </c>
      <c r="C23" s="8" t="s">
        <v>9</v>
      </c>
      <c r="D23" s="6">
        <v>811378</v>
      </c>
      <c r="E23" s="32"/>
      <c r="F23" s="32"/>
    </row>
    <row r="24" spans="1:6" s="14" customFormat="1" ht="12.75">
      <c r="A24" s="13">
        <v>1007</v>
      </c>
      <c r="B24" s="7" t="s">
        <v>35</v>
      </c>
      <c r="C24" s="8" t="s">
        <v>36</v>
      </c>
      <c r="D24" s="6">
        <v>82250</v>
      </c>
      <c r="E24" s="32"/>
      <c r="F24" s="32"/>
    </row>
    <row r="25" spans="1:6" s="14" customFormat="1" ht="12.75">
      <c r="A25" s="13"/>
      <c r="B25" s="7" t="s">
        <v>8</v>
      </c>
      <c r="C25" s="8" t="s">
        <v>9</v>
      </c>
      <c r="D25" s="6">
        <v>484668</v>
      </c>
      <c r="E25" s="32"/>
      <c r="F25" s="32"/>
    </row>
    <row r="26" spans="1:6" s="14" customFormat="1" ht="12.75">
      <c r="A26" s="13"/>
      <c r="B26" s="7" t="s">
        <v>2</v>
      </c>
      <c r="C26" s="8" t="s">
        <v>50</v>
      </c>
      <c r="D26" s="6">
        <f>30131+106473-10001+20213+10689</f>
        <v>157505</v>
      </c>
      <c r="E26" s="32"/>
      <c r="F26" s="32"/>
    </row>
    <row r="27" spans="1:6" s="14" customFormat="1" ht="12.75">
      <c r="A27" s="13">
        <v>1009</v>
      </c>
      <c r="B27" s="7" t="s">
        <v>2</v>
      </c>
      <c r="C27" s="8" t="s">
        <v>50</v>
      </c>
      <c r="D27" s="6">
        <f>3821842+200000-42829+23841+11800-72325-700996</f>
        <v>3241333</v>
      </c>
      <c r="E27" s="32"/>
      <c r="F27" s="32"/>
    </row>
    <row r="28" spans="1:6" s="14" customFormat="1" ht="12.75">
      <c r="A28" s="13"/>
      <c r="B28" s="7" t="s">
        <v>0</v>
      </c>
      <c r="C28" s="8" t="s">
        <v>1</v>
      </c>
      <c r="D28" s="6">
        <v>800214</v>
      </c>
      <c r="E28" s="32"/>
      <c r="F28" s="32"/>
    </row>
    <row r="29" spans="1:6" s="14" customFormat="1" ht="12.75">
      <c r="A29" s="13"/>
      <c r="B29" s="7" t="s">
        <v>14</v>
      </c>
      <c r="C29" s="8" t="s">
        <v>15</v>
      </c>
      <c r="D29" s="6">
        <v>22596</v>
      </c>
      <c r="E29" s="32"/>
      <c r="F29" s="32"/>
    </row>
    <row r="30" spans="1:6" s="14" customFormat="1" ht="12.75">
      <c r="A30" s="13"/>
      <c r="B30" s="7" t="s">
        <v>10</v>
      </c>
      <c r="C30" s="8" t="s">
        <v>11</v>
      </c>
      <c r="D30" s="6">
        <v>17369</v>
      </c>
      <c r="E30" s="32"/>
      <c r="F30" s="32"/>
    </row>
    <row r="31" spans="1:6" s="14" customFormat="1" ht="12.75">
      <c r="A31" s="13"/>
      <c r="B31" s="7" t="s">
        <v>20</v>
      </c>
      <c r="C31" s="8" t="s">
        <v>21</v>
      </c>
      <c r="D31" s="6">
        <f>100+900</f>
        <v>1000</v>
      </c>
      <c r="E31" s="32"/>
      <c r="F31" s="32"/>
    </row>
    <row r="32" spans="1:6" s="14" customFormat="1" ht="12.75">
      <c r="A32" s="13">
        <v>1010</v>
      </c>
      <c r="B32" s="7" t="s">
        <v>154</v>
      </c>
      <c r="C32" s="8" t="s">
        <v>155</v>
      </c>
      <c r="D32" s="6">
        <f>35632-2409</f>
        <v>33223</v>
      </c>
      <c r="E32" s="32"/>
      <c r="F32" s="32"/>
    </row>
    <row r="33" spans="1:6" s="14" customFormat="1" ht="12.75">
      <c r="A33" s="13"/>
      <c r="B33" s="7" t="s">
        <v>164</v>
      </c>
      <c r="C33" s="8" t="s">
        <v>165</v>
      </c>
      <c r="D33" s="6">
        <v>2409</v>
      </c>
      <c r="E33" s="32"/>
      <c r="F33" s="32"/>
    </row>
    <row r="34" spans="1:6" s="14" customFormat="1" ht="12.75">
      <c r="A34" s="13">
        <v>1014</v>
      </c>
      <c r="B34" s="7" t="s">
        <v>140</v>
      </c>
      <c r="C34" s="8" t="s">
        <v>141</v>
      </c>
      <c r="D34" s="6">
        <v>2700</v>
      </c>
      <c r="E34" s="32"/>
      <c r="F34" s="32"/>
    </row>
    <row r="35" spans="1:6" s="14" customFormat="1" ht="12.75">
      <c r="A35" s="13">
        <v>1016</v>
      </c>
      <c r="B35" s="7" t="s">
        <v>140</v>
      </c>
      <c r="C35" s="8" t="s">
        <v>141</v>
      </c>
      <c r="D35" s="6">
        <v>585</v>
      </c>
      <c r="E35" s="32"/>
      <c r="F35" s="32"/>
    </row>
    <row r="36" spans="1:6" s="14" customFormat="1" ht="12.75">
      <c r="A36" s="13">
        <v>1017</v>
      </c>
      <c r="B36" s="7" t="s">
        <v>0</v>
      </c>
      <c r="C36" s="8" t="s">
        <v>1</v>
      </c>
      <c r="D36" s="6">
        <f>1458527+28454-29000+6345+30900-30000-35880-300-10092+139</f>
        <v>1419093</v>
      </c>
      <c r="E36" s="32"/>
      <c r="F36" s="32"/>
    </row>
    <row r="37" spans="1:6" s="14" customFormat="1" ht="12.75">
      <c r="A37" s="13"/>
      <c r="B37" s="7" t="s">
        <v>5</v>
      </c>
      <c r="C37" s="8" t="s">
        <v>51</v>
      </c>
      <c r="D37" s="6">
        <f>233960+44</f>
        <v>234004</v>
      </c>
      <c r="E37" s="32"/>
      <c r="F37" s="32"/>
    </row>
    <row r="38" spans="1:6" s="14" customFormat="1" ht="12.75">
      <c r="A38" s="13"/>
      <c r="B38" s="7" t="s">
        <v>2</v>
      </c>
      <c r="C38" s="8" t="s">
        <v>50</v>
      </c>
      <c r="D38" s="6">
        <v>36000</v>
      </c>
      <c r="E38" s="32"/>
      <c r="F38" s="32"/>
    </row>
    <row r="39" spans="1:6" s="14" customFormat="1" ht="12.75">
      <c r="A39" s="13"/>
      <c r="B39" s="7" t="s">
        <v>48</v>
      </c>
      <c r="C39" s="8" t="s">
        <v>49</v>
      </c>
      <c r="D39" s="6">
        <f>171+1300</f>
        <v>1471</v>
      </c>
      <c r="E39" s="32"/>
      <c r="F39" s="32"/>
    </row>
    <row r="40" spans="1:6" s="14" customFormat="1" ht="12.75">
      <c r="A40" s="13"/>
      <c r="B40" s="7" t="s">
        <v>156</v>
      </c>
      <c r="C40" s="8" t="s">
        <v>157</v>
      </c>
      <c r="D40" s="6">
        <v>150</v>
      </c>
      <c r="E40" s="32"/>
      <c r="F40" s="32"/>
    </row>
    <row r="41" spans="1:6" s="14" customFormat="1" ht="12.75">
      <c r="A41" s="13"/>
      <c r="B41" s="7" t="s">
        <v>25</v>
      </c>
      <c r="C41" s="8" t="s">
        <v>167</v>
      </c>
      <c r="D41" s="6">
        <v>1000</v>
      </c>
      <c r="E41" s="32"/>
      <c r="F41" s="32"/>
    </row>
    <row r="42" spans="1:6" s="14" customFormat="1" ht="12.75">
      <c r="A42" s="13"/>
      <c r="B42" s="7" t="s">
        <v>10</v>
      </c>
      <c r="C42" s="8" t="s">
        <v>11</v>
      </c>
      <c r="D42" s="6">
        <v>22</v>
      </c>
      <c r="E42" s="32"/>
      <c r="F42" s="32"/>
    </row>
    <row r="43" spans="1:6" s="14" customFormat="1" ht="12.75">
      <c r="A43" s="13"/>
      <c r="B43" s="31" t="s">
        <v>166</v>
      </c>
      <c r="C43" s="8" t="s">
        <v>168</v>
      </c>
      <c r="D43" s="6">
        <v>6679</v>
      </c>
      <c r="E43" s="32"/>
      <c r="F43" s="32"/>
    </row>
    <row r="44" spans="1:6" s="14" customFormat="1" ht="12.75">
      <c r="A44" s="13"/>
      <c r="B44" s="31" t="s">
        <v>3</v>
      </c>
      <c r="C44" s="8" t="s">
        <v>169</v>
      </c>
      <c r="D44" s="6">
        <v>102</v>
      </c>
      <c r="E44" s="32"/>
      <c r="F44" s="32"/>
    </row>
    <row r="45" spans="1:6" s="14" customFormat="1" ht="12.75">
      <c r="A45" s="13"/>
      <c r="B45" s="31" t="s">
        <v>27</v>
      </c>
      <c r="C45" s="8" t="s">
        <v>170</v>
      </c>
      <c r="D45" s="6">
        <v>2000</v>
      </c>
      <c r="E45" s="32"/>
      <c r="F45" s="32"/>
    </row>
    <row r="46" spans="1:6" s="14" customFormat="1" ht="12.75">
      <c r="A46" s="13"/>
      <c r="B46" s="7" t="s">
        <v>18</v>
      </c>
      <c r="C46" s="8" t="s">
        <v>19</v>
      </c>
      <c r="D46" s="6">
        <v>150</v>
      </c>
      <c r="E46" s="32"/>
      <c r="F46" s="32"/>
    </row>
    <row r="47" spans="1:6" s="14" customFormat="1" ht="12.75">
      <c r="A47" s="13"/>
      <c r="B47" s="7" t="s">
        <v>23</v>
      </c>
      <c r="C47" s="8" t="s">
        <v>24</v>
      </c>
      <c r="D47" s="6">
        <v>300</v>
      </c>
      <c r="E47" s="32"/>
      <c r="F47" s="32"/>
    </row>
    <row r="48" spans="1:6" s="14" customFormat="1" ht="12.75">
      <c r="A48" s="13"/>
      <c r="B48" s="31" t="s">
        <v>162</v>
      </c>
      <c r="C48" s="8" t="s">
        <v>163</v>
      </c>
      <c r="D48" s="6">
        <v>250</v>
      </c>
      <c r="E48" s="32"/>
      <c r="F48" s="32"/>
    </row>
    <row r="49" spans="1:6" s="14" customFormat="1" ht="12.75">
      <c r="A49" s="13">
        <v>1018</v>
      </c>
      <c r="B49" s="7" t="s">
        <v>58</v>
      </c>
      <c r="C49" s="8" t="s">
        <v>57</v>
      </c>
      <c r="D49" s="6">
        <v>178154</v>
      </c>
      <c r="E49" s="32"/>
      <c r="F49" s="32"/>
    </row>
    <row r="50" spans="1:6" s="14" customFormat="1" ht="12.75">
      <c r="A50" s="13">
        <v>1020</v>
      </c>
      <c r="B50" s="7" t="s">
        <v>10</v>
      </c>
      <c r="C50" s="8" t="s">
        <v>11</v>
      </c>
      <c r="D50" s="6">
        <v>1349425</v>
      </c>
      <c r="E50" s="32"/>
      <c r="F50" s="32"/>
    </row>
    <row r="51" spans="1:6" s="14" customFormat="1" ht="12.75">
      <c r="A51" s="13">
        <v>1021</v>
      </c>
      <c r="B51" s="7" t="s">
        <v>0</v>
      </c>
      <c r="C51" s="8" t="s">
        <v>1</v>
      </c>
      <c r="D51" s="6">
        <v>4103</v>
      </c>
      <c r="E51" s="32"/>
      <c r="F51" s="32"/>
    </row>
    <row r="52" spans="1:6" s="14" customFormat="1" ht="5.25" customHeight="1" thickBot="1">
      <c r="A52" s="15"/>
      <c r="B52" s="16"/>
      <c r="C52" s="17"/>
      <c r="D52" s="18"/>
      <c r="E52" s="32"/>
      <c r="F52" s="32"/>
    </row>
    <row r="53" spans="1:6" s="14" customFormat="1" ht="13.5" thickBot="1">
      <c r="A53" s="25" t="s">
        <v>108</v>
      </c>
      <c r="B53" s="26"/>
      <c r="C53" s="19"/>
      <c r="D53" s="20">
        <f>SUM(D6:D52)</f>
        <v>9888155</v>
      </c>
      <c r="E53" s="28"/>
      <c r="F53" s="28"/>
    </row>
    <row r="54" spans="1:6" s="14" customFormat="1" ht="8.25" customHeight="1">
      <c r="A54" s="45"/>
      <c r="B54" s="21"/>
      <c r="C54" s="22"/>
      <c r="D54" s="23"/>
      <c r="E54" s="32"/>
      <c r="F54" s="32"/>
    </row>
    <row r="55" spans="1:6" s="14" customFormat="1" ht="12.75">
      <c r="A55" s="13">
        <v>1051</v>
      </c>
      <c r="B55" s="7" t="s">
        <v>12</v>
      </c>
      <c r="C55" s="8" t="s">
        <v>13</v>
      </c>
      <c r="D55" s="6">
        <v>86113</v>
      </c>
      <c r="E55" s="32"/>
      <c r="F55" s="32"/>
    </row>
    <row r="56" spans="1:6" s="14" customFormat="1" ht="12.75">
      <c r="A56" s="13">
        <v>1052</v>
      </c>
      <c r="B56" s="7" t="s">
        <v>22</v>
      </c>
      <c r="C56" s="8" t="s">
        <v>130</v>
      </c>
      <c r="D56" s="6">
        <v>249900</v>
      </c>
      <c r="E56" s="32"/>
      <c r="F56" s="32"/>
    </row>
    <row r="57" spans="1:6" s="14" customFormat="1" ht="12.75">
      <c r="A57" s="13">
        <v>1053</v>
      </c>
      <c r="B57" s="7" t="s">
        <v>10</v>
      </c>
      <c r="C57" s="8" t="s">
        <v>11</v>
      </c>
      <c r="D57" s="6">
        <v>14796</v>
      </c>
      <c r="E57" s="32"/>
      <c r="F57" s="32"/>
    </row>
    <row r="58" spans="1:6" s="14" customFormat="1" ht="12.75">
      <c r="A58" s="13">
        <v>1055</v>
      </c>
      <c r="B58" s="7" t="s">
        <v>23</v>
      </c>
      <c r="C58" s="8" t="s">
        <v>24</v>
      </c>
      <c r="D58" s="6">
        <v>0</v>
      </c>
      <c r="E58" s="32"/>
      <c r="F58" s="32"/>
    </row>
    <row r="59" spans="1:6" s="14" customFormat="1" ht="12.75">
      <c r="A59" s="13">
        <v>1057</v>
      </c>
      <c r="B59" s="7" t="s">
        <v>154</v>
      </c>
      <c r="C59" s="8" t="s">
        <v>155</v>
      </c>
      <c r="D59" s="6">
        <v>150</v>
      </c>
      <c r="E59" s="32"/>
      <c r="F59" s="32"/>
    </row>
    <row r="60" spans="1:6" s="14" customFormat="1" ht="12.75">
      <c r="A60" s="13">
        <v>1058</v>
      </c>
      <c r="B60" s="7" t="s">
        <v>22</v>
      </c>
      <c r="C60" s="8" t="s">
        <v>130</v>
      </c>
      <c r="D60" s="6">
        <v>28540</v>
      </c>
      <c r="E60" s="32"/>
      <c r="F60" s="32"/>
    </row>
    <row r="61" spans="1:6" s="14" customFormat="1" ht="12.75">
      <c r="A61" s="13">
        <v>1059</v>
      </c>
      <c r="B61" s="7" t="s">
        <v>23</v>
      </c>
      <c r="C61" s="8" t="s">
        <v>24</v>
      </c>
      <c r="D61" s="6">
        <f>25320+350</f>
        <v>25670</v>
      </c>
      <c r="E61" s="32"/>
      <c r="F61" s="32"/>
    </row>
    <row r="62" spans="1:6" s="14" customFormat="1" ht="12.75">
      <c r="A62" s="13"/>
      <c r="B62" s="7" t="s">
        <v>162</v>
      </c>
      <c r="C62" s="8" t="s">
        <v>163</v>
      </c>
      <c r="D62" s="6">
        <v>950</v>
      </c>
      <c r="E62" s="32"/>
      <c r="F62" s="32"/>
    </row>
    <row r="63" spans="1:6" s="14" customFormat="1" ht="12.75">
      <c r="A63" s="13"/>
      <c r="B63" s="7" t="s">
        <v>156</v>
      </c>
      <c r="C63" s="8" t="s">
        <v>157</v>
      </c>
      <c r="D63" s="6">
        <v>100</v>
      </c>
      <c r="E63" s="32"/>
      <c r="F63" s="32"/>
    </row>
    <row r="64" spans="1:6" s="14" customFormat="1" ht="12.75">
      <c r="A64" s="13"/>
      <c r="B64" s="7" t="s">
        <v>140</v>
      </c>
      <c r="C64" s="8" t="s">
        <v>141</v>
      </c>
      <c r="D64" s="6">
        <v>19477</v>
      </c>
      <c r="E64" s="32"/>
      <c r="F64" s="32"/>
    </row>
    <row r="65" spans="1:6" s="14" customFormat="1" ht="12.75">
      <c r="A65" s="13">
        <v>1060</v>
      </c>
      <c r="B65" s="7" t="s">
        <v>23</v>
      </c>
      <c r="C65" s="8" t="s">
        <v>24</v>
      </c>
      <c r="D65" s="6">
        <f>5309-200</f>
        <v>5109</v>
      </c>
      <c r="E65" s="32"/>
      <c r="F65" s="32"/>
    </row>
    <row r="66" spans="1:6" s="14" customFormat="1" ht="12.75">
      <c r="A66" s="13"/>
      <c r="B66" s="7" t="s">
        <v>162</v>
      </c>
      <c r="C66" s="8" t="s">
        <v>163</v>
      </c>
      <c r="D66" s="6">
        <v>200</v>
      </c>
      <c r="E66" s="32"/>
      <c r="F66" s="32"/>
    </row>
    <row r="67" spans="1:6" s="14" customFormat="1" ht="12.75">
      <c r="A67" s="13">
        <v>1061</v>
      </c>
      <c r="B67" s="7" t="s">
        <v>23</v>
      </c>
      <c r="C67" s="8" t="s">
        <v>24</v>
      </c>
      <c r="D67" s="6">
        <f>6125-1610+120</f>
        <v>4635</v>
      </c>
      <c r="E67" s="32"/>
      <c r="F67" s="32"/>
    </row>
    <row r="68" spans="1:6" s="14" customFormat="1" ht="12.75">
      <c r="A68" s="13"/>
      <c r="B68" s="7" t="s">
        <v>162</v>
      </c>
      <c r="C68" s="8" t="s">
        <v>163</v>
      </c>
      <c r="D68" s="6">
        <v>1400</v>
      </c>
      <c r="E68" s="32"/>
      <c r="F68" s="32"/>
    </row>
    <row r="69" spans="1:6" s="14" customFormat="1" ht="12.75">
      <c r="A69" s="13"/>
      <c r="B69" s="7" t="s">
        <v>140</v>
      </c>
      <c r="C69" s="8" t="s">
        <v>141</v>
      </c>
      <c r="D69" s="6">
        <v>90</v>
      </c>
      <c r="E69" s="32"/>
      <c r="F69" s="32"/>
    </row>
    <row r="70" spans="1:6" s="14" customFormat="1" ht="12.75">
      <c r="A70" s="13">
        <v>1062</v>
      </c>
      <c r="B70" s="7" t="s">
        <v>23</v>
      </c>
      <c r="C70" s="8" t="s">
        <v>24</v>
      </c>
      <c r="D70" s="6">
        <f>2850-993</f>
        <v>1857</v>
      </c>
      <c r="E70" s="32"/>
      <c r="F70" s="32"/>
    </row>
    <row r="71" spans="1:6" s="14" customFormat="1" ht="12.75">
      <c r="A71" s="13"/>
      <c r="B71" s="7" t="s">
        <v>0</v>
      </c>
      <c r="C71" s="8" t="s">
        <v>1</v>
      </c>
      <c r="D71" s="6">
        <v>100</v>
      </c>
      <c r="E71" s="32"/>
      <c r="F71" s="32"/>
    </row>
    <row r="72" spans="1:6" s="14" customFormat="1" ht="12.75">
      <c r="A72" s="13"/>
      <c r="B72" s="7" t="s">
        <v>162</v>
      </c>
      <c r="C72" s="8" t="s">
        <v>163</v>
      </c>
      <c r="D72" s="6">
        <v>650</v>
      </c>
      <c r="E72" s="32"/>
      <c r="F72" s="32"/>
    </row>
    <row r="73" spans="1:6" s="14" customFormat="1" ht="12.75">
      <c r="A73" s="13"/>
      <c r="B73" s="7" t="s">
        <v>156</v>
      </c>
      <c r="C73" s="8" t="s">
        <v>157</v>
      </c>
      <c r="D73" s="6">
        <f>50+100</f>
        <v>150</v>
      </c>
      <c r="E73" s="32"/>
      <c r="F73" s="32"/>
    </row>
    <row r="74" spans="1:6" s="14" customFormat="1" ht="12.75">
      <c r="A74" s="13"/>
      <c r="B74" s="7" t="s">
        <v>25</v>
      </c>
      <c r="C74" s="8" t="s">
        <v>167</v>
      </c>
      <c r="D74" s="6">
        <v>30</v>
      </c>
      <c r="E74" s="32"/>
      <c r="F74" s="32"/>
    </row>
    <row r="75" spans="1:6" s="14" customFormat="1" ht="12.75">
      <c r="A75" s="13"/>
      <c r="B75" s="7" t="s">
        <v>140</v>
      </c>
      <c r="C75" s="8" t="s">
        <v>141</v>
      </c>
      <c r="D75" s="6">
        <v>63</v>
      </c>
      <c r="E75" s="32"/>
      <c r="F75" s="32"/>
    </row>
    <row r="76" spans="1:6" s="14" customFormat="1" ht="12.75">
      <c r="A76" s="13">
        <v>1063</v>
      </c>
      <c r="B76" s="7" t="s">
        <v>23</v>
      </c>
      <c r="C76" s="8" t="s">
        <v>24</v>
      </c>
      <c r="D76" s="6">
        <f>8174-6186</f>
        <v>1988</v>
      </c>
      <c r="E76" s="32"/>
      <c r="F76" s="32"/>
    </row>
    <row r="77" spans="1:6" s="14" customFormat="1" ht="12.75">
      <c r="A77" s="13"/>
      <c r="B77" s="7" t="s">
        <v>162</v>
      </c>
      <c r="C77" s="8" t="s">
        <v>163</v>
      </c>
      <c r="D77" s="6">
        <v>1212</v>
      </c>
      <c r="E77" s="32"/>
      <c r="F77" s="32"/>
    </row>
    <row r="78" spans="1:6" s="14" customFormat="1" ht="12.75">
      <c r="A78" s="13"/>
      <c r="B78" s="7" t="s">
        <v>25</v>
      </c>
      <c r="C78" s="8" t="s">
        <v>167</v>
      </c>
      <c r="D78" s="6">
        <v>2625</v>
      </c>
      <c r="E78" s="32"/>
      <c r="F78" s="32"/>
    </row>
    <row r="79" spans="1:6" s="14" customFormat="1" ht="12.75">
      <c r="A79" s="13"/>
      <c r="B79" s="7" t="s">
        <v>140</v>
      </c>
      <c r="C79" s="8" t="s">
        <v>141</v>
      </c>
      <c r="D79" s="6">
        <v>2349</v>
      </c>
      <c r="E79" s="32"/>
      <c r="F79" s="32"/>
    </row>
    <row r="80" spans="1:6" s="14" customFormat="1" ht="12.75">
      <c r="A80" s="13">
        <v>1065</v>
      </c>
      <c r="B80" s="7" t="s">
        <v>23</v>
      </c>
      <c r="C80" s="8" t="s">
        <v>24</v>
      </c>
      <c r="D80" s="6">
        <v>0</v>
      </c>
      <c r="E80" s="32"/>
      <c r="F80" s="32"/>
    </row>
    <row r="81" spans="1:6" s="14" customFormat="1" ht="12.75">
      <c r="A81" s="13">
        <v>1067</v>
      </c>
      <c r="B81" s="7" t="s">
        <v>27</v>
      </c>
      <c r="C81" s="8" t="s">
        <v>28</v>
      </c>
      <c r="D81" s="6">
        <v>4000</v>
      </c>
      <c r="E81" s="32"/>
      <c r="F81" s="32"/>
    </row>
    <row r="82" spans="1:6" s="14" customFormat="1" ht="12.75">
      <c r="A82" s="13">
        <v>1070</v>
      </c>
      <c r="B82" s="7" t="s">
        <v>10</v>
      </c>
      <c r="C82" s="8" t="s">
        <v>11</v>
      </c>
      <c r="D82" s="6">
        <v>236087</v>
      </c>
      <c r="E82" s="32"/>
      <c r="F82" s="32"/>
    </row>
    <row r="83" spans="1:6" s="14" customFormat="1" ht="12.75">
      <c r="A83" s="13">
        <v>1077</v>
      </c>
      <c r="B83" s="7" t="s">
        <v>23</v>
      </c>
      <c r="C83" s="8" t="s">
        <v>24</v>
      </c>
      <c r="D83" s="6">
        <v>398835</v>
      </c>
      <c r="E83" s="32"/>
      <c r="F83" s="32"/>
    </row>
    <row r="84" spans="1:6" s="14" customFormat="1" ht="12.75">
      <c r="A84" s="15">
        <v>1079</v>
      </c>
      <c r="B84" s="7" t="s">
        <v>23</v>
      </c>
      <c r="C84" s="8" t="s">
        <v>24</v>
      </c>
      <c r="D84" s="6">
        <v>0</v>
      </c>
      <c r="E84" s="32"/>
      <c r="F84" s="32"/>
    </row>
    <row r="85" spans="1:6" s="14" customFormat="1" ht="12.75">
      <c r="A85" s="15">
        <v>1080</v>
      </c>
      <c r="B85" s="7" t="s">
        <v>22</v>
      </c>
      <c r="C85" s="8" t="s">
        <v>130</v>
      </c>
      <c r="D85" s="6">
        <f>4023-3888</f>
        <v>135</v>
      </c>
      <c r="E85" s="32"/>
      <c r="F85" s="32"/>
    </row>
    <row r="86" spans="1:6" s="14" customFormat="1" ht="12.75">
      <c r="A86" s="15"/>
      <c r="B86" s="7" t="s">
        <v>162</v>
      </c>
      <c r="C86" s="8" t="s">
        <v>163</v>
      </c>
      <c r="D86" s="6">
        <v>150</v>
      </c>
      <c r="E86" s="32"/>
      <c r="F86" s="32"/>
    </row>
    <row r="87" spans="1:6" s="14" customFormat="1" ht="12.75">
      <c r="A87" s="15"/>
      <c r="B87" s="7" t="s">
        <v>27</v>
      </c>
      <c r="C87" s="8" t="s">
        <v>170</v>
      </c>
      <c r="D87" s="6">
        <v>3738</v>
      </c>
      <c r="E87" s="32"/>
      <c r="F87" s="32"/>
    </row>
    <row r="88" spans="1:6" s="14" customFormat="1" ht="12.75">
      <c r="A88" s="13">
        <v>1081</v>
      </c>
      <c r="B88" s="7" t="s">
        <v>23</v>
      </c>
      <c r="C88" s="8" t="s">
        <v>24</v>
      </c>
      <c r="D88" s="6">
        <f>34904-21299+160</f>
        <v>13765</v>
      </c>
      <c r="E88" s="32"/>
      <c r="F88" s="32"/>
    </row>
    <row r="89" spans="1:6" s="14" customFormat="1" ht="12.75">
      <c r="A89" s="13"/>
      <c r="B89" s="7" t="s">
        <v>22</v>
      </c>
      <c r="C89" s="8" t="s">
        <v>130</v>
      </c>
      <c r="D89" s="6">
        <v>350</v>
      </c>
      <c r="E89" s="32"/>
      <c r="F89" s="32"/>
    </row>
    <row r="90" spans="1:6" s="14" customFormat="1" ht="12.75">
      <c r="A90" s="13"/>
      <c r="B90" s="7" t="s">
        <v>162</v>
      </c>
      <c r="C90" s="8" t="s">
        <v>163</v>
      </c>
      <c r="D90" s="6">
        <v>6345</v>
      </c>
      <c r="E90" s="32"/>
      <c r="F90" s="32"/>
    </row>
    <row r="91" spans="1:6" s="14" customFormat="1" ht="12.75">
      <c r="A91" s="13"/>
      <c r="B91" s="7" t="s">
        <v>156</v>
      </c>
      <c r="C91" s="8" t="s">
        <v>171</v>
      </c>
      <c r="D91" s="6">
        <v>500</v>
      </c>
      <c r="E91" s="32"/>
      <c r="F91" s="32"/>
    </row>
    <row r="92" spans="1:6" s="14" customFormat="1" ht="12.75">
      <c r="A92" s="13"/>
      <c r="B92" s="7" t="s">
        <v>140</v>
      </c>
      <c r="C92" s="8" t="s">
        <v>141</v>
      </c>
      <c r="D92" s="6">
        <v>11380</v>
      </c>
      <c r="E92" s="32"/>
      <c r="F92" s="32"/>
    </row>
    <row r="93" spans="1:6" s="14" customFormat="1" ht="12.75">
      <c r="A93" s="13"/>
      <c r="B93" s="7" t="s">
        <v>27</v>
      </c>
      <c r="C93" s="8" t="s">
        <v>170</v>
      </c>
      <c r="D93" s="6">
        <v>2564</v>
      </c>
      <c r="E93" s="32"/>
      <c r="F93" s="32"/>
    </row>
    <row r="94" spans="1:6" s="14" customFormat="1" ht="12.75">
      <c r="A94" s="13">
        <v>1083</v>
      </c>
      <c r="B94" s="7" t="s">
        <v>2</v>
      </c>
      <c r="C94" s="8" t="s">
        <v>50</v>
      </c>
      <c r="D94" s="6">
        <v>0</v>
      </c>
      <c r="E94" s="32"/>
      <c r="F94" s="32"/>
    </row>
    <row r="95" spans="1:6" s="14" customFormat="1" ht="4.5" customHeight="1" thickBot="1">
      <c r="A95" s="15"/>
      <c r="B95" s="16"/>
      <c r="C95" s="17"/>
      <c r="D95" s="18"/>
      <c r="E95" s="32"/>
      <c r="F95" s="32"/>
    </row>
    <row r="96" spans="1:6" s="14" customFormat="1" ht="13.5" thickBot="1">
      <c r="A96" s="25" t="s">
        <v>106</v>
      </c>
      <c r="B96" s="26"/>
      <c r="C96" s="19"/>
      <c r="D96" s="20">
        <f>SUM(D55:D95)</f>
        <v>1126003</v>
      </c>
      <c r="E96" s="28"/>
      <c r="F96" s="28"/>
    </row>
    <row r="97" spans="1:6" s="14" customFormat="1" ht="5.25" customHeight="1">
      <c r="A97" s="45"/>
      <c r="B97" s="21"/>
      <c r="C97" s="22"/>
      <c r="D97" s="23"/>
      <c r="E97" s="32"/>
      <c r="F97" s="32"/>
    </row>
    <row r="98" spans="1:6" ht="12.75">
      <c r="A98" s="13">
        <v>1091</v>
      </c>
      <c r="B98" s="7" t="s">
        <v>6</v>
      </c>
      <c r="C98" s="8" t="s">
        <v>7</v>
      </c>
      <c r="D98" s="6">
        <v>736052</v>
      </c>
      <c r="E98" s="32"/>
      <c r="F98" s="32"/>
    </row>
    <row r="99" spans="1:6" ht="14.25" customHeight="1">
      <c r="A99" s="13">
        <v>1092</v>
      </c>
      <c r="B99" s="7" t="s">
        <v>6</v>
      </c>
      <c r="C99" s="8" t="s">
        <v>7</v>
      </c>
      <c r="D99" s="6">
        <v>1046727</v>
      </c>
      <c r="E99" s="32"/>
      <c r="F99" s="32"/>
    </row>
    <row r="100" spans="1:6" ht="12.75">
      <c r="A100" s="13">
        <v>1093</v>
      </c>
      <c r="B100" s="7" t="s">
        <v>6</v>
      </c>
      <c r="C100" s="8" t="s">
        <v>7</v>
      </c>
      <c r="D100" s="6">
        <v>2589656</v>
      </c>
      <c r="E100" s="32"/>
      <c r="F100" s="32"/>
    </row>
    <row r="101" spans="1:6" ht="12.75">
      <c r="A101" s="13">
        <v>1094</v>
      </c>
      <c r="B101" s="7" t="s">
        <v>6</v>
      </c>
      <c r="C101" s="8" t="s">
        <v>7</v>
      </c>
      <c r="D101" s="6">
        <v>1925878</v>
      </c>
      <c r="E101" s="32"/>
      <c r="F101" s="32"/>
    </row>
    <row r="102" spans="1:6" ht="12.75">
      <c r="A102" s="13">
        <v>1095</v>
      </c>
      <c r="B102" s="7" t="s">
        <v>6</v>
      </c>
      <c r="C102" s="8" t="s">
        <v>7</v>
      </c>
      <c r="D102" s="6">
        <f>40243+11934</f>
        <v>52177</v>
      </c>
      <c r="E102" s="32"/>
      <c r="F102" s="32"/>
    </row>
    <row r="103" spans="1:6" s="14" customFormat="1" ht="5.25" customHeight="1" thickBot="1">
      <c r="A103" s="15"/>
      <c r="B103" s="16"/>
      <c r="C103" s="17"/>
      <c r="D103" s="18"/>
      <c r="E103" s="32"/>
      <c r="F103" s="32"/>
    </row>
    <row r="104" spans="1:6" s="14" customFormat="1" ht="13.5" thickBot="1">
      <c r="A104" s="25" t="s">
        <v>107</v>
      </c>
      <c r="B104" s="26"/>
      <c r="C104" s="26"/>
      <c r="D104" s="20">
        <f>SUM(D98:D103)</f>
        <v>6350490</v>
      </c>
      <c r="E104" s="28"/>
      <c r="F104" s="28"/>
    </row>
    <row r="105" spans="1:6" s="14" customFormat="1" ht="4.5" customHeight="1">
      <c r="A105" s="45"/>
      <c r="B105" s="21"/>
      <c r="C105" s="22"/>
      <c r="D105" s="23"/>
      <c r="E105" s="32"/>
      <c r="F105" s="32"/>
    </row>
    <row r="106" spans="1:6" ht="12.75">
      <c r="A106" s="13">
        <v>1101</v>
      </c>
      <c r="B106" s="7" t="s">
        <v>2</v>
      </c>
      <c r="C106" s="8" t="s">
        <v>50</v>
      </c>
      <c r="D106" s="6">
        <v>6076314</v>
      </c>
      <c r="E106" s="32"/>
      <c r="F106" s="32"/>
    </row>
    <row r="107" spans="1:6" ht="12.75">
      <c r="A107" s="13"/>
      <c r="B107" s="7" t="s">
        <v>10</v>
      </c>
      <c r="C107" s="8" t="s">
        <v>11</v>
      </c>
      <c r="D107" s="6">
        <v>100000</v>
      </c>
      <c r="E107" s="32"/>
      <c r="F107" s="32"/>
    </row>
    <row r="108" spans="1:6" ht="12.75">
      <c r="A108" s="13"/>
      <c r="B108" s="7" t="s">
        <v>0</v>
      </c>
      <c r="C108" s="8" t="s">
        <v>1</v>
      </c>
      <c r="D108" s="6">
        <v>511193</v>
      </c>
      <c r="E108" s="32"/>
      <c r="F108" s="32"/>
    </row>
    <row r="109" spans="1:6" ht="12.75">
      <c r="A109" s="13"/>
      <c r="B109" s="7" t="s">
        <v>158</v>
      </c>
      <c r="C109" s="8" t="s">
        <v>159</v>
      </c>
      <c r="D109" s="6">
        <v>1105215</v>
      </c>
      <c r="E109" s="32"/>
      <c r="F109" s="32"/>
    </row>
    <row r="110" spans="1:6" ht="12.75">
      <c r="A110" s="13"/>
      <c r="B110" s="7" t="s">
        <v>154</v>
      </c>
      <c r="C110" s="8" t="s">
        <v>172</v>
      </c>
      <c r="D110" s="6">
        <v>9943</v>
      </c>
      <c r="E110" s="32"/>
      <c r="F110" s="32"/>
    </row>
    <row r="111" spans="1:6" ht="12.75">
      <c r="A111" s="13"/>
      <c r="B111" s="7" t="s">
        <v>18</v>
      </c>
      <c r="C111" s="8" t="s">
        <v>19</v>
      </c>
      <c r="D111" s="6">
        <v>9978</v>
      </c>
      <c r="E111" s="32"/>
      <c r="F111" s="32"/>
    </row>
    <row r="112" spans="1:6" ht="12.75">
      <c r="A112" s="13">
        <v>1102</v>
      </c>
      <c r="B112" s="7" t="s">
        <v>2</v>
      </c>
      <c r="C112" s="8" t="s">
        <v>50</v>
      </c>
      <c r="D112" s="6">
        <v>565692</v>
      </c>
      <c r="E112" s="32"/>
      <c r="F112" s="32"/>
    </row>
    <row r="113" spans="1:6" ht="12.75">
      <c r="A113" s="13">
        <v>1103</v>
      </c>
      <c r="B113" s="7" t="s">
        <v>18</v>
      </c>
      <c r="C113" s="8" t="s">
        <v>19</v>
      </c>
      <c r="D113" s="6">
        <f>1011149+54093+100000-2247-17586+1970</f>
        <v>1147379</v>
      </c>
      <c r="E113" s="32"/>
      <c r="F113" s="32"/>
    </row>
    <row r="114" spans="1:4" ht="12.75">
      <c r="A114" s="13"/>
      <c r="B114" s="7" t="s">
        <v>12</v>
      </c>
      <c r="C114" s="8" t="s">
        <v>174</v>
      </c>
      <c r="D114" s="6">
        <v>10000</v>
      </c>
    </row>
    <row r="115" spans="1:4" ht="12.75">
      <c r="A115" s="15"/>
      <c r="B115" s="7" t="s">
        <v>162</v>
      </c>
      <c r="C115" s="8" t="s">
        <v>163</v>
      </c>
      <c r="D115" s="24">
        <v>1500</v>
      </c>
    </row>
    <row r="116" spans="1:4" ht="12.75">
      <c r="A116" s="15"/>
      <c r="B116" s="7" t="s">
        <v>156</v>
      </c>
      <c r="C116" s="8" t="s">
        <v>171</v>
      </c>
      <c r="D116" s="24">
        <v>1250</v>
      </c>
    </row>
    <row r="117" spans="1:4" ht="12.75">
      <c r="A117" s="15"/>
      <c r="B117" s="7" t="s">
        <v>173</v>
      </c>
      <c r="C117" s="8" t="s">
        <v>175</v>
      </c>
      <c r="D117" s="24">
        <v>2866</v>
      </c>
    </row>
    <row r="118" spans="1:6" ht="12.75">
      <c r="A118" s="13"/>
      <c r="B118" s="7" t="s">
        <v>23</v>
      </c>
      <c r="C118" s="8" t="s">
        <v>24</v>
      </c>
      <c r="D118" s="6">
        <f>40000+1648+5643+2050</f>
        <v>49341</v>
      </c>
      <c r="E118" s="32"/>
      <c r="F118" s="32"/>
    </row>
    <row r="119" spans="1:6" ht="12.75">
      <c r="A119" s="13"/>
      <c r="B119" s="7" t="s">
        <v>25</v>
      </c>
      <c r="C119" s="8" t="s">
        <v>26</v>
      </c>
      <c r="D119" s="6">
        <f>10000+1500</f>
        <v>11500</v>
      </c>
      <c r="E119" s="32"/>
      <c r="F119" s="32"/>
    </row>
    <row r="120" spans="1:6" ht="12.75">
      <c r="A120" s="13"/>
      <c r="B120" s="7" t="s">
        <v>2</v>
      </c>
      <c r="C120" s="8" t="s">
        <v>50</v>
      </c>
      <c r="D120" s="6">
        <f>10000+71500+866</f>
        <v>82366</v>
      </c>
      <c r="E120" s="32"/>
      <c r="F120" s="32"/>
    </row>
    <row r="121" spans="1:6" ht="12.75">
      <c r="A121" s="15"/>
      <c r="B121" s="7" t="s">
        <v>0</v>
      </c>
      <c r="C121" s="8" t="s">
        <v>1</v>
      </c>
      <c r="D121" s="24">
        <v>18350</v>
      </c>
      <c r="E121" s="32"/>
      <c r="F121" s="32"/>
    </row>
    <row r="122" spans="1:6" s="14" customFormat="1" ht="6.75" customHeight="1" thickBot="1">
      <c r="A122" s="15"/>
      <c r="B122" s="16"/>
      <c r="C122" s="17"/>
      <c r="D122" s="18"/>
      <c r="E122" s="32"/>
      <c r="F122" s="32"/>
    </row>
    <row r="123" spans="1:6" s="14" customFormat="1" ht="13.5" thickBot="1">
      <c r="A123" s="25" t="s">
        <v>109</v>
      </c>
      <c r="B123" s="26"/>
      <c r="C123" s="26"/>
      <c r="D123" s="20">
        <f>SUM(D106:D122)</f>
        <v>9702887</v>
      </c>
      <c r="E123" s="28"/>
      <c r="F123" s="28"/>
    </row>
    <row r="124" spans="1:6" s="14" customFormat="1" ht="6" customHeight="1">
      <c r="A124" s="45"/>
      <c r="B124" s="21"/>
      <c r="C124" s="22"/>
      <c r="D124" s="23"/>
      <c r="E124" s="32"/>
      <c r="F124" s="32"/>
    </row>
    <row r="125" spans="1:6" ht="12.75">
      <c r="A125" s="13">
        <v>1203</v>
      </c>
      <c r="B125" s="7" t="s">
        <v>16</v>
      </c>
      <c r="C125" s="8" t="s">
        <v>17</v>
      </c>
      <c r="D125" s="6">
        <v>10000</v>
      </c>
      <c r="E125" s="32"/>
      <c r="F125" s="32"/>
    </row>
    <row r="126" spans="1:6" s="14" customFormat="1" ht="3.75" customHeight="1" thickBot="1">
      <c r="A126" s="15"/>
      <c r="B126" s="16"/>
      <c r="C126" s="17"/>
      <c r="D126" s="18"/>
      <c r="E126" s="32"/>
      <c r="F126" s="32"/>
    </row>
    <row r="127" spans="1:6" s="14" customFormat="1" ht="13.5" thickBot="1">
      <c r="A127" s="25" t="s">
        <v>110</v>
      </c>
      <c r="B127" s="26"/>
      <c r="C127" s="26"/>
      <c r="D127" s="20">
        <f>SUM(D125:D126)</f>
        <v>10000</v>
      </c>
      <c r="E127" s="28"/>
      <c r="F127" s="28"/>
    </row>
    <row r="128" spans="1:6" s="14" customFormat="1" ht="8.25" customHeight="1">
      <c r="A128" s="45"/>
      <c r="B128" s="21"/>
      <c r="C128" s="22"/>
      <c r="D128" s="23"/>
      <c r="E128" s="32"/>
      <c r="F128" s="32"/>
    </row>
    <row r="129" spans="1:6" s="14" customFormat="1" ht="12.75">
      <c r="A129" s="13">
        <v>1301</v>
      </c>
      <c r="B129" s="7" t="s">
        <v>131</v>
      </c>
      <c r="C129" s="8"/>
      <c r="D129" s="6">
        <v>58501</v>
      </c>
      <c r="E129" s="32"/>
      <c r="F129" s="32"/>
    </row>
    <row r="130" spans="1:6" s="14" customFormat="1" ht="12.75">
      <c r="A130" s="13">
        <v>1302</v>
      </c>
      <c r="B130" s="7" t="s">
        <v>131</v>
      </c>
      <c r="C130" s="8"/>
      <c r="D130" s="6">
        <v>416</v>
      </c>
      <c r="E130" s="32"/>
      <c r="F130" s="32"/>
    </row>
    <row r="131" spans="1:6" s="14" customFormat="1" ht="12.75">
      <c r="A131" s="13">
        <v>1303</v>
      </c>
      <c r="B131" s="7" t="s">
        <v>131</v>
      </c>
      <c r="C131" s="8"/>
      <c r="D131" s="6">
        <v>0</v>
      </c>
      <c r="E131" s="32"/>
      <c r="F131" s="32"/>
    </row>
    <row r="132" spans="1:6" s="14" customFormat="1" ht="12.75">
      <c r="A132" s="13">
        <v>1304</v>
      </c>
      <c r="B132" s="7" t="s">
        <v>131</v>
      </c>
      <c r="C132" s="8"/>
      <c r="D132" s="6">
        <v>5643</v>
      </c>
      <c r="E132" s="32"/>
      <c r="F132" s="32"/>
    </row>
    <row r="133" spans="1:6" s="14" customFormat="1" ht="12.75">
      <c r="A133" s="13">
        <v>1305</v>
      </c>
      <c r="B133" s="7" t="s">
        <v>131</v>
      </c>
      <c r="C133" s="8"/>
      <c r="D133" s="6">
        <v>6169</v>
      </c>
      <c r="E133" s="32"/>
      <c r="F133" s="32"/>
    </row>
    <row r="134" spans="1:6" s="14" customFormat="1" ht="12.75">
      <c r="A134" s="13">
        <v>1306</v>
      </c>
      <c r="B134" s="7" t="s">
        <v>131</v>
      </c>
      <c r="C134" s="8"/>
      <c r="D134" s="6">
        <v>9004628</v>
      </c>
      <c r="E134" s="32"/>
      <c r="F134" s="32"/>
    </row>
    <row r="135" spans="1:6" s="14" customFormat="1" ht="12.75">
      <c r="A135" s="13">
        <v>1307</v>
      </c>
      <c r="B135" s="7" t="s">
        <v>131</v>
      </c>
      <c r="C135" s="8"/>
      <c r="D135" s="6">
        <v>0</v>
      </c>
      <c r="E135" s="32"/>
      <c r="F135" s="32"/>
    </row>
    <row r="136" spans="1:6" s="14" customFormat="1" ht="12.75">
      <c r="A136" s="13">
        <v>1308</v>
      </c>
      <c r="B136" s="7" t="s">
        <v>131</v>
      </c>
      <c r="C136" s="8"/>
      <c r="D136" s="6">
        <v>120142</v>
      </c>
      <c r="E136" s="32"/>
      <c r="F136" s="32"/>
    </row>
    <row r="137" spans="1:6" s="14" customFormat="1" ht="12.75">
      <c r="A137" s="13">
        <v>1309</v>
      </c>
      <c r="B137" s="7" t="s">
        <v>131</v>
      </c>
      <c r="C137" s="8"/>
      <c r="D137" s="6">
        <v>0</v>
      </c>
      <c r="E137" s="32"/>
      <c r="F137" s="32"/>
    </row>
    <row r="138" spans="1:6" s="14" customFormat="1" ht="12.75">
      <c r="A138" s="13">
        <v>1310</v>
      </c>
      <c r="B138" s="7" t="s">
        <v>131</v>
      </c>
      <c r="C138" s="8"/>
      <c r="D138" s="6">
        <v>550</v>
      </c>
      <c r="E138" s="32"/>
      <c r="F138" s="32"/>
    </row>
    <row r="139" spans="1:6" s="14" customFormat="1" ht="12.75">
      <c r="A139" s="13">
        <v>1311</v>
      </c>
      <c r="B139" s="7" t="s">
        <v>131</v>
      </c>
      <c r="C139" s="8"/>
      <c r="D139" s="6">
        <v>1375</v>
      </c>
      <c r="E139" s="32"/>
      <c r="F139" s="32"/>
    </row>
    <row r="140" spans="1:6" s="14" customFormat="1" ht="12.75">
      <c r="A140" s="13">
        <v>1312</v>
      </c>
      <c r="B140" s="7" t="s">
        <v>131</v>
      </c>
      <c r="C140" s="8"/>
      <c r="D140" s="6">
        <v>300</v>
      </c>
      <c r="E140" s="32"/>
      <c r="F140" s="32"/>
    </row>
    <row r="141" spans="1:6" s="14" customFormat="1" ht="12.75">
      <c r="A141" s="13">
        <v>1313</v>
      </c>
      <c r="B141" s="7" t="s">
        <v>131</v>
      </c>
      <c r="C141" s="8"/>
      <c r="D141" s="6">
        <v>11633</v>
      </c>
      <c r="E141" s="32"/>
      <c r="F141" s="32"/>
    </row>
    <row r="142" spans="1:6" s="14" customFormat="1" ht="12.75">
      <c r="A142" s="13">
        <v>1314</v>
      </c>
      <c r="B142" s="7" t="s">
        <v>131</v>
      </c>
      <c r="C142" s="8"/>
      <c r="D142" s="6">
        <f>51700-44</f>
        <v>51656</v>
      </c>
      <c r="E142" s="32"/>
      <c r="F142" s="32"/>
    </row>
    <row r="143" spans="1:6" s="14" customFormat="1" ht="12.75">
      <c r="A143" s="13">
        <v>1316</v>
      </c>
      <c r="B143" s="7" t="s">
        <v>131</v>
      </c>
      <c r="C143" s="8"/>
      <c r="D143" s="6">
        <v>0</v>
      </c>
      <c r="E143" s="32"/>
      <c r="F143" s="32"/>
    </row>
    <row r="144" spans="1:6" s="14" customFormat="1" ht="12.75">
      <c r="A144" s="13">
        <v>1317</v>
      </c>
      <c r="B144" s="7" t="s">
        <v>131</v>
      </c>
      <c r="C144" s="8"/>
      <c r="D144" s="6">
        <v>0</v>
      </c>
      <c r="E144" s="32"/>
      <c r="F144" s="32"/>
    </row>
    <row r="145" spans="1:6" s="14" customFormat="1" ht="12.75">
      <c r="A145" s="13">
        <v>1320</v>
      </c>
      <c r="B145" s="7" t="s">
        <v>131</v>
      </c>
      <c r="C145" s="8"/>
      <c r="D145" s="6">
        <v>0</v>
      </c>
      <c r="E145" s="32"/>
      <c r="F145" s="32"/>
    </row>
    <row r="146" spans="1:6" s="14" customFormat="1" ht="9.75" customHeight="1" thickBot="1">
      <c r="A146" s="15"/>
      <c r="B146" s="16"/>
      <c r="C146" s="17"/>
      <c r="D146" s="18"/>
      <c r="E146" s="32"/>
      <c r="F146" s="32"/>
    </row>
    <row r="147" spans="1:6" s="14" customFormat="1" ht="13.5" thickBot="1">
      <c r="A147" s="25" t="s">
        <v>111</v>
      </c>
      <c r="B147" s="26"/>
      <c r="C147" s="26"/>
      <c r="D147" s="20">
        <f>SUM(D129:D146)</f>
        <v>9261013</v>
      </c>
      <c r="E147" s="28"/>
      <c r="F147" s="28"/>
    </row>
    <row r="148" spans="1:6" s="14" customFormat="1" ht="12.75">
      <c r="A148" s="27"/>
      <c r="B148" s="27"/>
      <c r="C148" s="27"/>
      <c r="D148" s="28"/>
      <c r="E148" s="28"/>
      <c r="F148" s="28"/>
    </row>
    <row r="149" spans="1:6" s="14" customFormat="1" ht="12.75">
      <c r="A149" s="13">
        <v>1401</v>
      </c>
      <c r="B149" s="7" t="s">
        <v>131</v>
      </c>
      <c r="C149" s="29"/>
      <c r="D149" s="6">
        <v>0</v>
      </c>
      <c r="E149" s="32"/>
      <c r="F149" s="32"/>
    </row>
    <row r="150" spans="1:6" s="14" customFormat="1" ht="16.5" customHeight="1" thickBot="1">
      <c r="A150" s="30"/>
      <c r="B150" s="31"/>
      <c r="D150" s="32"/>
      <c r="E150" s="32"/>
      <c r="F150" s="32"/>
    </row>
    <row r="151" spans="1:6" s="14" customFormat="1" ht="13.5" thickBot="1">
      <c r="A151" s="25" t="s">
        <v>113</v>
      </c>
      <c r="B151" s="26"/>
      <c r="C151" s="26"/>
      <c r="D151" s="20">
        <f>+D53+D96+D104+D123+D127+D147+D149</f>
        <v>36338548</v>
      </c>
      <c r="E151" s="28"/>
      <c r="F151" s="28"/>
    </row>
    <row r="152" spans="1:6" s="14" customFormat="1" ht="8.25" customHeight="1">
      <c r="A152" s="30"/>
      <c r="B152" s="31"/>
      <c r="D152" s="28"/>
      <c r="E152" s="28"/>
      <c r="F152" s="28"/>
    </row>
    <row r="153" spans="1:6" s="14" customFormat="1" ht="12.75">
      <c r="A153" s="41" t="s">
        <v>52</v>
      </c>
      <c r="B153" s="31"/>
      <c r="D153" s="32"/>
      <c r="E153" s="32"/>
      <c r="F153" s="32"/>
    </row>
    <row r="154" spans="1:6" s="14" customFormat="1" ht="4.5" customHeight="1">
      <c r="A154" s="45"/>
      <c r="B154" s="21"/>
      <c r="C154" s="22"/>
      <c r="D154" s="23"/>
      <c r="E154" s="32"/>
      <c r="F154" s="32"/>
    </row>
    <row r="155" spans="1:6" ht="12.75">
      <c r="A155" s="13">
        <v>1501</v>
      </c>
      <c r="B155" s="7" t="s">
        <v>5</v>
      </c>
      <c r="C155" s="8" t="s">
        <v>51</v>
      </c>
      <c r="D155" s="6">
        <v>2015337</v>
      </c>
      <c r="E155" s="32"/>
      <c r="F155" s="32"/>
    </row>
    <row r="156" spans="1:4" ht="12.75">
      <c r="A156" s="13">
        <v>1502</v>
      </c>
      <c r="B156" s="7" t="s">
        <v>25</v>
      </c>
      <c r="C156" s="8" t="s">
        <v>26</v>
      </c>
      <c r="D156" s="6">
        <v>0</v>
      </c>
    </row>
    <row r="157" spans="1:6" ht="12.75">
      <c r="A157" s="13">
        <v>1503</v>
      </c>
      <c r="B157" s="7" t="s">
        <v>0</v>
      </c>
      <c r="C157" s="8" t="s">
        <v>1</v>
      </c>
      <c r="D157" s="6">
        <f>930000+6217-9431</f>
        <v>926786</v>
      </c>
      <c r="E157" s="32"/>
      <c r="F157" s="32"/>
    </row>
    <row r="158" spans="1:6" ht="12.75">
      <c r="A158" s="13"/>
      <c r="B158" s="7" t="s">
        <v>142</v>
      </c>
      <c r="C158" s="8" t="s">
        <v>143</v>
      </c>
      <c r="D158" s="6">
        <v>4909550</v>
      </c>
      <c r="E158" s="32"/>
      <c r="F158" s="32"/>
    </row>
    <row r="159" spans="1:6" ht="12.75">
      <c r="A159" s="13"/>
      <c r="B159" s="7" t="s">
        <v>2</v>
      </c>
      <c r="C159" s="8" t="s">
        <v>50</v>
      </c>
      <c r="D159" s="6">
        <f>3638116-187065-225823-60972-1-227957-221023-125737-144810-2688+262</f>
        <v>2442302</v>
      </c>
      <c r="E159" s="32"/>
      <c r="F159" s="32"/>
    </row>
    <row r="160" spans="1:6" ht="12.75">
      <c r="A160" s="13"/>
      <c r="B160" s="7" t="s">
        <v>10</v>
      </c>
      <c r="C160" s="8" t="s">
        <v>11</v>
      </c>
      <c r="D160" s="6">
        <f>3500000-283761-76615-316755</f>
        <v>2822869</v>
      </c>
      <c r="E160" s="32"/>
      <c r="F160" s="32"/>
    </row>
    <row r="161" spans="1:6" ht="12.75">
      <c r="A161" s="13"/>
      <c r="B161" s="7" t="s">
        <v>58</v>
      </c>
      <c r="C161" s="8" t="s">
        <v>57</v>
      </c>
      <c r="D161" s="6">
        <f>61712-14400-801</f>
        <v>46511</v>
      </c>
      <c r="E161" s="32"/>
      <c r="F161" s="32"/>
    </row>
    <row r="162" spans="1:4" ht="12.75">
      <c r="A162" s="15">
        <v>1504</v>
      </c>
      <c r="B162" s="7" t="s">
        <v>176</v>
      </c>
      <c r="C162" s="8" t="s">
        <v>177</v>
      </c>
      <c r="D162" s="6">
        <v>0</v>
      </c>
    </row>
    <row r="163" spans="1:6" ht="12.75">
      <c r="A163" s="15">
        <v>1505</v>
      </c>
      <c r="B163" s="7" t="s">
        <v>2</v>
      </c>
      <c r="C163" s="8" t="s">
        <v>50</v>
      </c>
      <c r="D163" s="6">
        <v>700</v>
      </c>
      <c r="E163" s="32"/>
      <c r="F163" s="32"/>
    </row>
    <row r="164" spans="1:6" ht="12.75">
      <c r="A164" s="15">
        <v>1506</v>
      </c>
      <c r="B164" s="7" t="s">
        <v>0</v>
      </c>
      <c r="C164" s="8" t="s">
        <v>1</v>
      </c>
      <c r="D164" s="6">
        <v>193748</v>
      </c>
      <c r="E164" s="32"/>
      <c r="F164" s="32"/>
    </row>
    <row r="165" spans="1:6" ht="12.75">
      <c r="A165" s="15">
        <v>1507</v>
      </c>
      <c r="B165" s="7" t="s">
        <v>0</v>
      </c>
      <c r="C165" s="8" t="s">
        <v>1</v>
      </c>
      <c r="D165" s="6">
        <f>100000+3212702</f>
        <v>3312702</v>
      </c>
      <c r="E165" s="32"/>
      <c r="F165" s="32"/>
    </row>
    <row r="166" spans="1:6" s="14" customFormat="1" ht="6.75" customHeight="1" thickBot="1">
      <c r="A166" s="15"/>
      <c r="B166" s="16"/>
      <c r="C166" s="17"/>
      <c r="D166" s="18"/>
      <c r="E166" s="32"/>
      <c r="F166" s="32"/>
    </row>
    <row r="167" spans="1:6" s="14" customFormat="1" ht="13.5" thickBot="1">
      <c r="A167" s="25" t="s">
        <v>112</v>
      </c>
      <c r="B167" s="26"/>
      <c r="C167" s="26"/>
      <c r="D167" s="20">
        <f>SUM(D155:D166)</f>
        <v>16670505</v>
      </c>
      <c r="E167" s="28"/>
      <c r="F167" s="28"/>
    </row>
    <row r="168" spans="1:6" s="14" customFormat="1" ht="6.75" customHeight="1">
      <c r="A168" s="45"/>
      <c r="B168" s="21"/>
      <c r="C168" s="22"/>
      <c r="D168" s="23"/>
      <c r="E168" s="32"/>
      <c r="F168" s="32"/>
    </row>
    <row r="169" spans="1:6" ht="12.75">
      <c r="A169" s="13">
        <v>1601</v>
      </c>
      <c r="B169" s="7" t="s">
        <v>2</v>
      </c>
      <c r="C169" s="8" t="s">
        <v>50</v>
      </c>
      <c r="D169" s="6">
        <v>2549555</v>
      </c>
      <c r="E169" s="32"/>
      <c r="F169" s="32"/>
    </row>
    <row r="170" spans="1:6" s="14" customFormat="1" ht="12.75">
      <c r="A170" s="13">
        <v>1602</v>
      </c>
      <c r="B170" s="7" t="s">
        <v>2</v>
      </c>
      <c r="C170" s="8" t="s">
        <v>50</v>
      </c>
      <c r="D170" s="6">
        <f>6798314-3379564</f>
        <v>3418750</v>
      </c>
      <c r="E170" s="32"/>
      <c r="F170" s="32"/>
    </row>
    <row r="171" spans="1:6" s="14" customFormat="1" ht="12.75">
      <c r="A171" s="13"/>
      <c r="B171" s="7" t="s">
        <v>5</v>
      </c>
      <c r="C171" s="8" t="s">
        <v>51</v>
      </c>
      <c r="D171" s="6">
        <v>3379564</v>
      </c>
      <c r="E171" s="32"/>
      <c r="F171" s="32"/>
    </row>
    <row r="172" spans="1:6" s="14" customFormat="1" ht="12.75">
      <c r="A172" s="13">
        <v>1603</v>
      </c>
      <c r="B172" s="66" t="s">
        <v>18</v>
      </c>
      <c r="C172" s="67" t="s">
        <v>19</v>
      </c>
      <c r="D172" s="6">
        <v>131496</v>
      </c>
      <c r="E172" s="32"/>
      <c r="F172" s="32"/>
    </row>
    <row r="173" spans="1:6" s="14" customFormat="1" ht="12.75">
      <c r="A173" s="13">
        <v>1605</v>
      </c>
      <c r="B173" s="7" t="s">
        <v>0</v>
      </c>
      <c r="C173" s="8" t="s">
        <v>1</v>
      </c>
      <c r="D173" s="6">
        <v>6077024</v>
      </c>
      <c r="E173" s="32"/>
      <c r="F173" s="32"/>
    </row>
    <row r="174" spans="1:6" s="14" customFormat="1" ht="12.75">
      <c r="A174" s="30"/>
      <c r="B174" s="31"/>
      <c r="D174" s="32"/>
      <c r="E174" s="32"/>
      <c r="F174" s="32"/>
    </row>
    <row r="175" spans="1:6" s="14" customFormat="1" ht="5.25" customHeight="1" thickBot="1">
      <c r="A175" s="30"/>
      <c r="B175" s="31"/>
      <c r="D175" s="32"/>
      <c r="E175" s="32"/>
      <c r="F175" s="32"/>
    </row>
    <row r="176" spans="1:6" s="14" customFormat="1" ht="13.5" thickBot="1">
      <c r="A176" s="25" t="s">
        <v>114</v>
      </c>
      <c r="B176" s="26"/>
      <c r="C176" s="26"/>
      <c r="D176" s="20">
        <f>SUM(D169:D175)</f>
        <v>15556389</v>
      </c>
      <c r="E176" s="28"/>
      <c r="F176" s="28"/>
    </row>
    <row r="177" spans="1:6" s="14" customFormat="1" ht="7.5" customHeight="1">
      <c r="A177" s="45"/>
      <c r="B177" s="21"/>
      <c r="C177" s="22"/>
      <c r="D177" s="23"/>
      <c r="E177" s="32"/>
      <c r="F177" s="32"/>
    </row>
    <row r="178" spans="1:6" s="14" customFormat="1" ht="15" customHeight="1">
      <c r="A178" s="13">
        <v>1701</v>
      </c>
      <c r="B178" s="7" t="s">
        <v>0</v>
      </c>
      <c r="C178" s="8" t="s">
        <v>1</v>
      </c>
      <c r="D178" s="6">
        <v>0</v>
      </c>
      <c r="E178" s="32"/>
      <c r="F178" s="32"/>
    </row>
    <row r="179" spans="1:6" ht="12.75">
      <c r="A179" s="13">
        <v>1702</v>
      </c>
      <c r="B179" s="7" t="s">
        <v>16</v>
      </c>
      <c r="C179" s="8" t="s">
        <v>17</v>
      </c>
      <c r="D179" s="6">
        <v>16500</v>
      </c>
      <c r="E179" s="32"/>
      <c r="F179" s="32"/>
    </row>
    <row r="180" spans="1:6" ht="12.75">
      <c r="A180" s="13"/>
      <c r="B180" s="7" t="s">
        <v>0</v>
      </c>
      <c r="C180" s="8" t="s">
        <v>1</v>
      </c>
      <c r="D180" s="6">
        <v>1517</v>
      </c>
      <c r="E180" s="32"/>
      <c r="F180" s="32"/>
    </row>
    <row r="181" spans="1:6" ht="6" customHeight="1" thickBot="1">
      <c r="A181" s="30"/>
      <c r="B181" s="31"/>
      <c r="C181" s="14"/>
      <c r="D181" s="32"/>
      <c r="E181" s="32"/>
      <c r="F181" s="32"/>
    </row>
    <row r="182" spans="1:6" ht="13.5" thickBot="1">
      <c r="A182" s="25" t="s">
        <v>115</v>
      </c>
      <c r="B182" s="26"/>
      <c r="C182" s="26"/>
      <c r="D182" s="20">
        <f>SUM(D178:D181)</f>
        <v>18017</v>
      </c>
      <c r="E182" s="28"/>
      <c r="F182" s="28"/>
    </row>
    <row r="183" spans="1:6" ht="8.25" customHeight="1">
      <c r="A183" s="30"/>
      <c r="B183" s="31"/>
      <c r="C183" s="14"/>
      <c r="D183" s="32"/>
      <c r="E183" s="32"/>
      <c r="F183" s="32"/>
    </row>
    <row r="184" spans="1:6" ht="12.75">
      <c r="A184" s="13">
        <v>1802</v>
      </c>
      <c r="B184" s="7" t="s">
        <v>6</v>
      </c>
      <c r="C184" s="8" t="s">
        <v>7</v>
      </c>
      <c r="D184" s="6">
        <v>4000000</v>
      </c>
      <c r="E184" s="32"/>
      <c r="F184" s="32"/>
    </row>
    <row r="185" spans="1:6" ht="13.5" thickBot="1">
      <c r="A185" s="56">
        <v>1803</v>
      </c>
      <c r="B185" s="57" t="s">
        <v>5</v>
      </c>
      <c r="C185" s="58" t="s">
        <v>51</v>
      </c>
      <c r="D185" s="59">
        <v>93637</v>
      </c>
      <c r="E185" s="32"/>
      <c r="F185" s="32"/>
    </row>
    <row r="186" spans="1:6" ht="13.5" thickBot="1">
      <c r="A186" s="34"/>
      <c r="B186" s="26"/>
      <c r="C186" s="26"/>
      <c r="D186" s="35">
        <f>+D184+D185</f>
        <v>4093637</v>
      </c>
      <c r="E186" s="64"/>
      <c r="F186" s="64"/>
    </row>
    <row r="187" spans="1:6" ht="13.5" thickBot="1">
      <c r="A187" s="30"/>
      <c r="B187" s="31"/>
      <c r="C187" s="14"/>
      <c r="D187" s="32"/>
      <c r="E187" s="32"/>
      <c r="F187" s="32"/>
    </row>
    <row r="188" spans="1:6" ht="13.5" thickBot="1">
      <c r="A188" s="25" t="s">
        <v>116</v>
      </c>
      <c r="B188" s="26"/>
      <c r="C188" s="26"/>
      <c r="D188" s="20">
        <f>+D167+D176+D182+D186</f>
        <v>36338548</v>
      </c>
      <c r="E188" s="28"/>
      <c r="F188" s="28"/>
    </row>
    <row r="189" spans="1:6" ht="6.75" customHeight="1">
      <c r="A189" s="36"/>
      <c r="B189" s="36"/>
      <c r="C189" s="36"/>
      <c r="D189" s="37"/>
      <c r="E189" s="37"/>
      <c r="F189" s="37"/>
    </row>
    <row r="190" spans="4:6" ht="6.75" customHeight="1">
      <c r="D190" s="37"/>
      <c r="E190" s="37"/>
      <c r="F190" s="37"/>
    </row>
    <row r="191" spans="1:6" ht="12.75">
      <c r="A191" s="46" t="s">
        <v>66</v>
      </c>
      <c r="B191" s="46"/>
      <c r="C191" s="46"/>
      <c r="D191" s="46"/>
      <c r="E191" s="46"/>
      <c r="F191" s="46"/>
    </row>
    <row r="192" ht="6" customHeight="1"/>
    <row r="193" spans="1:2" ht="12.75">
      <c r="A193" s="36" t="s">
        <v>64</v>
      </c>
      <c r="B193" s="36"/>
    </row>
    <row r="194" ht="12.75">
      <c r="A194" s="39" t="s">
        <v>53</v>
      </c>
    </row>
    <row r="195" spans="1:6" ht="12.75">
      <c r="A195" s="13">
        <v>2</v>
      </c>
      <c r="B195" s="7" t="s">
        <v>84</v>
      </c>
      <c r="C195" s="8" t="s">
        <v>85</v>
      </c>
      <c r="D195" s="6">
        <v>161298</v>
      </c>
      <c r="E195" s="32"/>
      <c r="F195" s="32"/>
    </row>
    <row r="196" spans="1:6" ht="12.75">
      <c r="A196" s="13"/>
      <c r="B196" s="7" t="s">
        <v>86</v>
      </c>
      <c r="C196" s="8" t="s">
        <v>87</v>
      </c>
      <c r="D196" s="6">
        <f>1715+1</f>
        <v>1716</v>
      </c>
      <c r="E196" s="32"/>
      <c r="F196" s="32"/>
    </row>
    <row r="197" spans="1:6" ht="12.75">
      <c r="A197" s="13"/>
      <c r="B197" s="7" t="s">
        <v>88</v>
      </c>
      <c r="C197" s="8" t="s">
        <v>89</v>
      </c>
      <c r="D197" s="6">
        <f>1635952-136674-15344</f>
        <v>1483934</v>
      </c>
      <c r="E197" s="32"/>
      <c r="F197" s="32"/>
    </row>
    <row r="198" spans="1:6" ht="12.75">
      <c r="A198" s="13"/>
      <c r="B198" s="7" t="s">
        <v>90</v>
      </c>
      <c r="C198" s="8" t="s">
        <v>91</v>
      </c>
      <c r="D198" s="6">
        <v>116862</v>
      </c>
      <c r="E198" s="32"/>
      <c r="F198" s="32"/>
    </row>
    <row r="199" spans="1:6" ht="12.75">
      <c r="A199" s="13"/>
      <c r="B199" s="7" t="s">
        <v>92</v>
      </c>
      <c r="C199" s="8" t="s">
        <v>93</v>
      </c>
      <c r="D199" s="6">
        <v>71344</v>
      </c>
      <c r="E199" s="32"/>
      <c r="F199" s="32"/>
    </row>
    <row r="200" spans="1:6" ht="12.75">
      <c r="A200" s="13"/>
      <c r="B200" s="7" t="s">
        <v>94</v>
      </c>
      <c r="C200" s="8" t="s">
        <v>95</v>
      </c>
      <c r="D200" s="6">
        <v>24402</v>
      </c>
      <c r="E200" s="32"/>
      <c r="F200" s="32"/>
    </row>
    <row r="201" spans="1:6" ht="12.75">
      <c r="A201" s="13"/>
      <c r="B201" s="7" t="s">
        <v>96</v>
      </c>
      <c r="C201" s="8" t="s">
        <v>97</v>
      </c>
      <c r="D201" s="6">
        <v>21133</v>
      </c>
      <c r="E201" s="32"/>
      <c r="F201" s="32"/>
    </row>
    <row r="202" spans="1:6" ht="12.75">
      <c r="A202" s="13"/>
      <c r="B202" s="7" t="s">
        <v>98</v>
      </c>
      <c r="C202" s="8" t="s">
        <v>99</v>
      </c>
      <c r="D202" s="6">
        <f>62503-1</f>
        <v>62502</v>
      </c>
      <c r="E202" s="32"/>
      <c r="F202" s="32"/>
    </row>
    <row r="203" spans="1:6" ht="12.75">
      <c r="A203" s="13"/>
      <c r="B203" s="7" t="s">
        <v>100</v>
      </c>
      <c r="C203" s="8" t="s">
        <v>101</v>
      </c>
      <c r="D203" s="6">
        <v>130517</v>
      </c>
      <c r="E203" s="32"/>
      <c r="F203" s="32"/>
    </row>
    <row r="204" spans="1:6" ht="12.75">
      <c r="A204" s="13"/>
      <c r="B204" s="7" t="s">
        <v>102</v>
      </c>
      <c r="C204" s="8" t="s">
        <v>103</v>
      </c>
      <c r="D204" s="6">
        <f>67392+85</f>
        <v>67477</v>
      </c>
      <c r="E204" s="32"/>
      <c r="F204" s="32"/>
    </row>
    <row r="205" spans="1:6" ht="12.75">
      <c r="A205" s="13"/>
      <c r="B205" s="7" t="s">
        <v>104</v>
      </c>
      <c r="C205" s="8" t="s">
        <v>105</v>
      </c>
      <c r="D205" s="6">
        <f>25621+1999</f>
        <v>27620</v>
      </c>
      <c r="E205" s="32"/>
      <c r="F205" s="32"/>
    </row>
    <row r="206" spans="4:6" ht="12.75">
      <c r="D206" s="37">
        <f>SUM(D195:D205)</f>
        <v>2168805</v>
      </c>
      <c r="E206" s="37"/>
      <c r="F206" s="37"/>
    </row>
    <row r="207" ht="6" customHeight="1"/>
    <row r="208" ht="12.75">
      <c r="A208" s="39" t="s">
        <v>52</v>
      </c>
    </row>
    <row r="209" spans="1:6" ht="12.75">
      <c r="A209" s="13">
        <v>2</v>
      </c>
      <c r="B209" s="7" t="s">
        <v>6</v>
      </c>
      <c r="C209" s="8" t="s">
        <v>7</v>
      </c>
      <c r="D209" s="6">
        <f>2182149-134590-15447</f>
        <v>2032112</v>
      </c>
      <c r="E209" s="32"/>
      <c r="F209" s="32"/>
    </row>
    <row r="210" spans="1:6" ht="12.75">
      <c r="A210" s="13"/>
      <c r="B210" s="7" t="s">
        <v>84</v>
      </c>
      <c r="C210" s="8" t="s">
        <v>85</v>
      </c>
      <c r="D210" s="6">
        <v>24067</v>
      </c>
      <c r="E210" s="32"/>
      <c r="F210" s="32"/>
    </row>
    <row r="211" spans="1:6" ht="12.75">
      <c r="A211" s="13"/>
      <c r="B211" s="7" t="s">
        <v>86</v>
      </c>
      <c r="C211" s="8" t="s">
        <v>87</v>
      </c>
      <c r="D211" s="6">
        <v>2007</v>
      </c>
      <c r="E211" s="32"/>
      <c r="F211" s="32"/>
    </row>
    <row r="212" spans="1:6" ht="12.75">
      <c r="A212" s="13"/>
      <c r="B212" s="7" t="s">
        <v>88</v>
      </c>
      <c r="C212" s="8" t="s">
        <v>89</v>
      </c>
      <c r="D212" s="6">
        <f>52704+103</f>
        <v>52807</v>
      </c>
      <c r="E212" s="32"/>
      <c r="F212" s="32"/>
    </row>
    <row r="213" spans="1:6" ht="12.75">
      <c r="A213" s="13"/>
      <c r="B213" s="7" t="s">
        <v>92</v>
      </c>
      <c r="C213" s="8" t="s">
        <v>93</v>
      </c>
      <c r="D213" s="6">
        <v>139</v>
      </c>
      <c r="E213" s="32"/>
      <c r="F213" s="32"/>
    </row>
    <row r="214" spans="1:6" ht="12.75">
      <c r="A214" s="13"/>
      <c r="B214" s="7" t="s">
        <v>94</v>
      </c>
      <c r="C214" s="8" t="s">
        <v>95</v>
      </c>
      <c r="D214" s="6">
        <v>21154</v>
      </c>
      <c r="E214" s="32"/>
      <c r="F214" s="32"/>
    </row>
    <row r="215" spans="1:6" ht="12.75">
      <c r="A215" s="13"/>
      <c r="B215" s="7" t="s">
        <v>96</v>
      </c>
      <c r="C215" s="8" t="s">
        <v>97</v>
      </c>
      <c r="D215" s="6">
        <v>959</v>
      </c>
      <c r="E215" s="32"/>
      <c r="F215" s="32"/>
    </row>
    <row r="216" spans="1:6" ht="12.75">
      <c r="A216" s="13"/>
      <c r="B216" s="7" t="s">
        <v>98</v>
      </c>
      <c r="C216" s="8" t="s">
        <v>99</v>
      </c>
      <c r="D216" s="6">
        <v>18071</v>
      </c>
      <c r="E216" s="32"/>
      <c r="F216" s="32"/>
    </row>
    <row r="217" spans="1:6" ht="12.75">
      <c r="A217" s="13"/>
      <c r="B217" s="7" t="s">
        <v>100</v>
      </c>
      <c r="C217" s="8" t="s">
        <v>101</v>
      </c>
      <c r="D217" s="6">
        <v>17488</v>
      </c>
      <c r="E217" s="32"/>
      <c r="F217" s="32"/>
    </row>
    <row r="218" spans="1:6" ht="12.75">
      <c r="A218" s="13"/>
      <c r="B218" s="7" t="s">
        <v>102</v>
      </c>
      <c r="C218" s="8" t="s">
        <v>103</v>
      </c>
      <c r="D218" s="6">
        <v>1</v>
      </c>
      <c r="E218" s="32"/>
      <c r="F218" s="32"/>
    </row>
    <row r="219" spans="4:6" ht="12.75">
      <c r="D219" s="37">
        <f>SUM(D209:D218)</f>
        <v>2168805</v>
      </c>
      <c r="E219" s="37"/>
      <c r="F219" s="37"/>
    </row>
    <row r="220" spans="4:6" ht="12.75">
      <c r="D220" s="37"/>
      <c r="E220" s="37"/>
      <c r="F220" s="37"/>
    </row>
    <row r="221" ht="14.25" customHeight="1"/>
    <row r="222" spans="1:2" ht="12.75">
      <c r="A222" s="36" t="s">
        <v>63</v>
      </c>
      <c r="B222" s="36"/>
    </row>
    <row r="223" ht="12.75">
      <c r="A223" s="39" t="s">
        <v>53</v>
      </c>
    </row>
    <row r="224" spans="1:6" ht="12.75">
      <c r="A224" s="13">
        <v>3</v>
      </c>
      <c r="B224" s="7" t="s">
        <v>65</v>
      </c>
      <c r="C224" s="8" t="s">
        <v>83</v>
      </c>
      <c r="D224" s="6">
        <v>750317</v>
      </c>
      <c r="E224" s="32"/>
      <c r="F224" s="32"/>
    </row>
    <row r="225" spans="1:6" ht="12.75">
      <c r="A225" s="13"/>
      <c r="B225" s="7" t="s">
        <v>10</v>
      </c>
      <c r="C225" s="8" t="s">
        <v>11</v>
      </c>
      <c r="D225" s="6">
        <v>1097754</v>
      </c>
      <c r="E225" s="32"/>
      <c r="F225" s="32"/>
    </row>
    <row r="226" spans="2:6" ht="12.75">
      <c r="B226" s="31"/>
      <c r="C226" s="14"/>
      <c r="D226" s="28">
        <f>SUM(D224:D225)</f>
        <v>1848071</v>
      </c>
      <c r="E226" s="28"/>
      <c r="F226" s="28"/>
    </row>
    <row r="227" spans="2:6" ht="12.75">
      <c r="B227" s="31"/>
      <c r="C227" s="14"/>
      <c r="D227" s="32"/>
      <c r="E227" s="32"/>
      <c r="F227" s="32"/>
    </row>
    <row r="228" ht="12.75">
      <c r="A228" s="39" t="s">
        <v>52</v>
      </c>
    </row>
    <row r="229" spans="1:6" ht="12.75">
      <c r="A229" s="13">
        <v>3</v>
      </c>
      <c r="B229" s="7" t="s">
        <v>65</v>
      </c>
      <c r="C229" s="8" t="s">
        <v>83</v>
      </c>
      <c r="D229" s="6">
        <v>115000</v>
      </c>
      <c r="E229" s="32"/>
      <c r="F229" s="32"/>
    </row>
    <row r="230" spans="1:6" ht="12.75">
      <c r="A230" s="13"/>
      <c r="B230" s="7" t="s">
        <v>10</v>
      </c>
      <c r="C230" s="8" t="s">
        <v>11</v>
      </c>
      <c r="D230" s="6">
        <v>655000</v>
      </c>
      <c r="E230" s="32"/>
      <c r="F230" s="32"/>
    </row>
    <row r="231" spans="1:6" ht="12.75">
      <c r="A231" s="13"/>
      <c r="B231" s="7" t="s">
        <v>6</v>
      </c>
      <c r="C231" s="8" t="s">
        <v>7</v>
      </c>
      <c r="D231" s="6">
        <v>1078071</v>
      </c>
      <c r="E231" s="32"/>
      <c r="F231" s="32"/>
    </row>
    <row r="232" spans="4:6" ht="12.75">
      <c r="D232" s="37">
        <f>SUM(D229:D231)</f>
        <v>1848071</v>
      </c>
      <c r="E232" s="37"/>
      <c r="F232" s="37"/>
    </row>
    <row r="233" ht="8.25" customHeight="1"/>
    <row r="234" spans="1:2" ht="12.75">
      <c r="A234" s="36" t="s">
        <v>62</v>
      </c>
      <c r="B234" s="36"/>
    </row>
    <row r="235" ht="6" customHeight="1"/>
    <row r="236" ht="12.75">
      <c r="A236" s="39" t="s">
        <v>53</v>
      </c>
    </row>
    <row r="237" spans="1:6" ht="12.75">
      <c r="A237" s="13">
        <v>4001</v>
      </c>
      <c r="B237" s="9" t="s">
        <v>0</v>
      </c>
      <c r="C237" s="10" t="s">
        <v>1</v>
      </c>
      <c r="D237" s="12">
        <f>2811222-20340+34824-117170-1+6299+25577-734-34348</f>
        <v>2705329</v>
      </c>
      <c r="E237" s="63"/>
      <c r="F237" s="63"/>
    </row>
    <row r="238" spans="1:6" ht="12.75">
      <c r="A238" s="13"/>
      <c r="B238" s="9" t="s">
        <v>10</v>
      </c>
      <c r="C238" s="10" t="s">
        <v>11</v>
      </c>
      <c r="D238" s="12">
        <v>2000</v>
      </c>
      <c r="E238" s="63"/>
      <c r="F238" s="63"/>
    </row>
    <row r="239" spans="1:6" s="48" customFormat="1" ht="12.75">
      <c r="A239" s="47"/>
      <c r="B239" s="9" t="s">
        <v>178</v>
      </c>
      <c r="C239" s="10" t="s">
        <v>179</v>
      </c>
      <c r="D239" s="12">
        <v>305</v>
      </c>
      <c r="E239" s="54"/>
      <c r="F239" s="54"/>
    </row>
    <row r="240" spans="1:6" s="48" customFormat="1" ht="12.75">
      <c r="A240" s="47"/>
      <c r="B240" s="9" t="s">
        <v>6</v>
      </c>
      <c r="C240" s="10" t="s">
        <v>180</v>
      </c>
      <c r="D240" s="12">
        <f>28463</f>
        <v>28463</v>
      </c>
      <c r="E240" s="54"/>
      <c r="F240" s="54"/>
    </row>
    <row r="241" spans="1:6" s="48" customFormat="1" ht="12.75">
      <c r="A241" s="47"/>
      <c r="B241" s="9" t="s">
        <v>166</v>
      </c>
      <c r="C241" s="10" t="s">
        <v>168</v>
      </c>
      <c r="D241" s="12">
        <v>5580</v>
      </c>
      <c r="E241" s="54"/>
      <c r="F241" s="54"/>
    </row>
    <row r="242" spans="1:6" ht="12.75">
      <c r="A242" s="13"/>
      <c r="B242" s="9" t="s">
        <v>3</v>
      </c>
      <c r="C242" s="10" t="s">
        <v>4</v>
      </c>
      <c r="D242" s="12">
        <v>2000</v>
      </c>
      <c r="E242" s="63"/>
      <c r="F242" s="63"/>
    </row>
    <row r="243" spans="1:6" s="48" customFormat="1" ht="12.75">
      <c r="A243" s="47"/>
      <c r="B243" s="9" t="s">
        <v>149</v>
      </c>
      <c r="C243" s="10" t="s">
        <v>150</v>
      </c>
      <c r="D243" s="12">
        <v>1000</v>
      </c>
      <c r="E243" s="63"/>
      <c r="F243" s="63"/>
    </row>
    <row r="244" spans="1:6" s="48" customFormat="1" ht="12.75">
      <c r="A244" s="47"/>
      <c r="B244" s="9" t="s">
        <v>23</v>
      </c>
      <c r="C244" s="10" t="s">
        <v>151</v>
      </c>
      <c r="D244" s="12">
        <v>372</v>
      </c>
      <c r="E244" s="63"/>
      <c r="F244" s="63"/>
    </row>
    <row r="245" spans="1:6" ht="12.75">
      <c r="A245" s="13">
        <v>4002</v>
      </c>
      <c r="B245" s="9" t="s">
        <v>0</v>
      </c>
      <c r="C245" s="10" t="s">
        <v>1</v>
      </c>
      <c r="D245" s="12">
        <f>214309-214309</f>
        <v>0</v>
      </c>
      <c r="E245" s="63"/>
      <c r="F245" s="63"/>
    </row>
    <row r="246" spans="1:6" ht="12.75">
      <c r="A246" s="13">
        <v>4003</v>
      </c>
      <c r="B246" s="9" t="s">
        <v>0</v>
      </c>
      <c r="C246" s="10" t="s">
        <v>1</v>
      </c>
      <c r="D246" s="12">
        <v>2550</v>
      </c>
      <c r="E246" s="63"/>
      <c r="F246" s="63"/>
    </row>
    <row r="247" spans="1:6" ht="12.75">
      <c r="A247" s="30"/>
      <c r="B247" s="31"/>
      <c r="C247" s="14"/>
      <c r="D247" s="28">
        <f>SUM(D237:D246)</f>
        <v>2747599</v>
      </c>
      <c r="E247" s="28"/>
      <c r="F247" s="28"/>
    </row>
    <row r="248" spans="1:6" ht="8.25" customHeight="1">
      <c r="A248" s="30"/>
      <c r="B248" s="31"/>
      <c r="C248" s="14"/>
      <c r="D248" s="33"/>
      <c r="E248" s="33"/>
      <c r="F248" s="33"/>
    </row>
    <row r="249" spans="2:3" ht="8.25" customHeight="1">
      <c r="B249" s="31"/>
      <c r="C249" s="14"/>
    </row>
    <row r="250" spans="1:3" ht="12.75">
      <c r="A250" s="39" t="s">
        <v>52</v>
      </c>
      <c r="B250" s="31"/>
      <c r="C250" s="14"/>
    </row>
    <row r="251" spans="1:6" ht="12.75">
      <c r="A251" s="13">
        <v>4001</v>
      </c>
      <c r="B251" s="7" t="s">
        <v>6</v>
      </c>
      <c r="C251" s="8" t="s">
        <v>7</v>
      </c>
      <c r="D251" s="6">
        <f>2689427+2550+10000-400+33724-117170-1+6299-734</f>
        <v>2623695</v>
      </c>
      <c r="E251" s="32"/>
      <c r="F251" s="32"/>
    </row>
    <row r="252" spans="1:6" ht="12.75">
      <c r="A252" s="13"/>
      <c r="B252" s="7" t="s">
        <v>0</v>
      </c>
      <c r="C252" s="8" t="s">
        <v>1</v>
      </c>
      <c r="D252" s="6">
        <f>86445+30484-23977+25577</f>
        <v>118529</v>
      </c>
      <c r="E252" s="65"/>
      <c r="F252" s="65"/>
    </row>
    <row r="253" spans="1:6" s="48" customFormat="1" ht="12.75">
      <c r="A253" s="47"/>
      <c r="B253" s="9" t="s">
        <v>2</v>
      </c>
      <c r="C253" s="10" t="s">
        <v>50</v>
      </c>
      <c r="D253" s="11">
        <v>825</v>
      </c>
      <c r="E253" s="62"/>
      <c r="F253" s="62"/>
    </row>
    <row r="254" spans="1:6" s="48" customFormat="1" ht="12.75">
      <c r="A254" s="47"/>
      <c r="B254" s="9" t="s">
        <v>10</v>
      </c>
      <c r="C254" s="10" t="s">
        <v>11</v>
      </c>
      <c r="D254" s="11">
        <v>2000</v>
      </c>
      <c r="E254" s="62"/>
      <c r="F254" s="62"/>
    </row>
    <row r="255" spans="1:6" ht="12.75">
      <c r="A255" s="13">
        <v>4002</v>
      </c>
      <c r="B255" s="9" t="s">
        <v>6</v>
      </c>
      <c r="C255" s="10" t="s">
        <v>7</v>
      </c>
      <c r="D255" s="6">
        <f>214309-214309</f>
        <v>0</v>
      </c>
      <c r="E255" s="32"/>
      <c r="F255" s="32"/>
    </row>
    <row r="256" spans="1:6" ht="12.75">
      <c r="A256" s="13">
        <v>4003</v>
      </c>
      <c r="B256" s="7" t="s">
        <v>6</v>
      </c>
      <c r="C256" s="8" t="s">
        <v>7</v>
      </c>
      <c r="D256" s="6">
        <v>2550</v>
      </c>
      <c r="E256" s="32"/>
      <c r="F256" s="32"/>
    </row>
    <row r="257" spans="2:6" ht="12.75">
      <c r="B257" s="31"/>
      <c r="C257" s="14"/>
      <c r="D257" s="37">
        <f>SUM(D251:D256)</f>
        <v>2747599</v>
      </c>
      <c r="E257" s="37"/>
      <c r="F257" s="37"/>
    </row>
    <row r="258" spans="2:6" ht="8.25" customHeight="1" thickBot="1">
      <c r="B258" s="31"/>
      <c r="C258" s="14"/>
      <c r="D258" s="37"/>
      <c r="E258" s="37"/>
      <c r="F258" s="37"/>
    </row>
    <row r="259" spans="1:6" ht="13.5" thickBot="1">
      <c r="A259" s="25" t="s">
        <v>117</v>
      </c>
      <c r="B259" s="26"/>
      <c r="C259" s="26"/>
      <c r="D259" s="20">
        <f>+D206+D226+D247</f>
        <v>6764475</v>
      </c>
      <c r="E259" s="28"/>
      <c r="F259" s="28"/>
    </row>
    <row r="260" spans="1:6" ht="13.5" thickBot="1">
      <c r="A260" s="25" t="s">
        <v>118</v>
      </c>
      <c r="B260" s="26"/>
      <c r="C260" s="26"/>
      <c r="D260" s="20">
        <f>+D219+D232+D257</f>
        <v>6764475</v>
      </c>
      <c r="E260" s="28"/>
      <c r="F260" s="28"/>
    </row>
    <row r="261" ht="6.75" customHeight="1"/>
    <row r="262" spans="1:6" ht="12.75">
      <c r="A262" s="46" t="s">
        <v>67</v>
      </c>
      <c r="B262" s="46"/>
      <c r="C262" s="46"/>
      <c r="D262" s="46"/>
      <c r="E262" s="46"/>
      <c r="F262" s="46"/>
    </row>
    <row r="263" spans="1:6" ht="8.25" customHeight="1">
      <c r="A263" s="40"/>
      <c r="B263" s="40"/>
      <c r="C263" s="40"/>
      <c r="D263" s="40"/>
      <c r="E263" s="40"/>
      <c r="F263" s="40"/>
    </row>
    <row r="264" ht="12.75">
      <c r="A264" s="39" t="s">
        <v>53</v>
      </c>
    </row>
    <row r="265" spans="1:6" ht="12.75">
      <c r="A265" s="13">
        <v>5001</v>
      </c>
      <c r="B265" s="9" t="s">
        <v>132</v>
      </c>
      <c r="C265" s="10" t="s">
        <v>133</v>
      </c>
      <c r="D265" s="12">
        <v>294582</v>
      </c>
      <c r="E265" s="63"/>
      <c r="F265" s="63"/>
    </row>
    <row r="266" spans="1:6" ht="12.75">
      <c r="A266" s="13"/>
      <c r="B266" s="9" t="s">
        <v>68</v>
      </c>
      <c r="C266" s="10" t="s">
        <v>82</v>
      </c>
      <c r="D266" s="12">
        <v>13000</v>
      </c>
      <c r="E266" s="63"/>
      <c r="F266" s="63"/>
    </row>
    <row r="267" spans="1:6" ht="12.75">
      <c r="A267" s="15"/>
      <c r="B267" s="16"/>
      <c r="C267" s="17"/>
      <c r="D267" s="43">
        <f>SUM(D265:D266)</f>
        <v>307582</v>
      </c>
      <c r="E267" s="28"/>
      <c r="F267" s="28"/>
    </row>
    <row r="268" spans="1:6" ht="12.75">
      <c r="A268" s="41" t="s">
        <v>52</v>
      </c>
      <c r="B268" s="31"/>
      <c r="C268" s="14"/>
      <c r="D268" s="32"/>
      <c r="E268" s="32"/>
      <c r="F268" s="32"/>
    </row>
    <row r="269" spans="1:6" ht="12.75">
      <c r="A269" s="50">
        <v>5001</v>
      </c>
      <c r="B269" s="9" t="s">
        <v>6</v>
      </c>
      <c r="C269" s="10" t="s">
        <v>7</v>
      </c>
      <c r="D269" s="12">
        <v>301582</v>
      </c>
      <c r="E269" s="63"/>
      <c r="F269" s="63"/>
    </row>
    <row r="270" spans="1:6" ht="12.75">
      <c r="A270" s="50"/>
      <c r="B270" s="9" t="s">
        <v>68</v>
      </c>
      <c r="C270" s="10" t="s">
        <v>82</v>
      </c>
      <c r="D270" s="12">
        <v>6000</v>
      </c>
      <c r="E270" s="63"/>
      <c r="F270" s="63"/>
    </row>
    <row r="271" spans="1:6" ht="12.75">
      <c r="A271" s="41"/>
      <c r="B271" s="31"/>
      <c r="C271" s="14"/>
      <c r="D271" s="28">
        <f>SUM(D269:D270)</f>
        <v>307582</v>
      </c>
      <c r="E271" s="28"/>
      <c r="F271" s="28"/>
    </row>
    <row r="272" spans="1:6" ht="7.5" customHeight="1">
      <c r="A272" s="41"/>
      <c r="B272" s="31"/>
      <c r="C272" s="14"/>
      <c r="D272" s="32"/>
      <c r="E272" s="32"/>
      <c r="F272" s="32"/>
    </row>
    <row r="273" spans="1:6" ht="12.75">
      <c r="A273" s="39" t="s">
        <v>53</v>
      </c>
      <c r="B273" s="21"/>
      <c r="C273" s="22"/>
      <c r="D273" s="23"/>
      <c r="E273" s="32"/>
      <c r="F273" s="32"/>
    </row>
    <row r="274" spans="1:6" ht="15.75">
      <c r="A274" s="13">
        <v>5002</v>
      </c>
      <c r="B274" s="52">
        <v>102031</v>
      </c>
      <c r="C274" s="51" t="s">
        <v>129</v>
      </c>
      <c r="D274" s="55">
        <f>240821+2780+430</f>
        <v>244031</v>
      </c>
      <c r="E274" s="60"/>
      <c r="F274" s="60"/>
    </row>
    <row r="275" spans="1:6" ht="15.75">
      <c r="A275" s="13"/>
      <c r="B275" s="9" t="s">
        <v>73</v>
      </c>
      <c r="C275" s="10" t="s">
        <v>56</v>
      </c>
      <c r="D275" s="55">
        <f>100591+1112+172</f>
        <v>101875</v>
      </c>
      <c r="E275" s="60"/>
      <c r="F275" s="60"/>
    </row>
    <row r="276" spans="1:6" ht="15.75">
      <c r="A276" s="13"/>
      <c r="B276" s="52">
        <v>102025</v>
      </c>
      <c r="C276" s="51" t="s">
        <v>74</v>
      </c>
      <c r="D276" s="55">
        <f>61248+516+80</f>
        <v>61844</v>
      </c>
      <c r="E276" s="60"/>
      <c r="F276" s="60"/>
    </row>
    <row r="277" spans="1:6" ht="15.75">
      <c r="A277" s="13"/>
      <c r="B277" s="9" t="s">
        <v>136</v>
      </c>
      <c r="C277" s="10" t="s">
        <v>138</v>
      </c>
      <c r="D277" s="55">
        <f>314298+1+3785+586-548+192</f>
        <v>318314</v>
      </c>
      <c r="E277" s="60"/>
      <c r="F277" s="60"/>
    </row>
    <row r="278" spans="1:6" ht="15.75">
      <c r="A278" s="13"/>
      <c r="B278" s="9" t="s">
        <v>137</v>
      </c>
      <c r="C278" s="10" t="s">
        <v>139</v>
      </c>
      <c r="D278" s="55">
        <f>93545+1012+151</f>
        <v>94708</v>
      </c>
      <c r="E278" s="60"/>
      <c r="F278" s="60"/>
    </row>
    <row r="279" spans="1:6" ht="15.75">
      <c r="A279" s="13"/>
      <c r="B279" s="9" t="s">
        <v>75</v>
      </c>
      <c r="C279" s="10" t="s">
        <v>76</v>
      </c>
      <c r="D279" s="55">
        <f>27000+222+31</f>
        <v>27253</v>
      </c>
      <c r="E279" s="60"/>
      <c r="F279" s="60"/>
    </row>
    <row r="280" spans="1:6" ht="15.75">
      <c r="A280" s="13"/>
      <c r="B280" s="9" t="s">
        <v>78</v>
      </c>
      <c r="C280" s="10" t="s">
        <v>77</v>
      </c>
      <c r="D280" s="55">
        <f>16698+25+4</f>
        <v>16727</v>
      </c>
      <c r="E280" s="60"/>
      <c r="F280" s="60"/>
    </row>
    <row r="281" spans="1:6" ht="15.75">
      <c r="A281" s="13"/>
      <c r="B281" s="9" t="s">
        <v>79</v>
      </c>
      <c r="C281" s="10" t="s">
        <v>55</v>
      </c>
      <c r="D281" s="55">
        <f>98858+1111+170</f>
        <v>100139</v>
      </c>
      <c r="E281" s="60"/>
      <c r="F281" s="60"/>
    </row>
    <row r="282" spans="1:6" ht="15.75">
      <c r="A282" s="13"/>
      <c r="B282" s="9" t="s">
        <v>134</v>
      </c>
      <c r="C282" s="10" t="s">
        <v>135</v>
      </c>
      <c r="D282" s="55">
        <f>52257+560+98</f>
        <v>52915</v>
      </c>
      <c r="E282" s="60"/>
      <c r="F282" s="60"/>
    </row>
    <row r="283" spans="1:6" ht="15.75">
      <c r="A283" s="13"/>
      <c r="B283" s="9" t="s">
        <v>80</v>
      </c>
      <c r="C283" s="10" t="s">
        <v>81</v>
      </c>
      <c r="D283" s="55">
        <v>2337</v>
      </c>
      <c r="E283" s="60"/>
      <c r="F283" s="60"/>
    </row>
    <row r="284" spans="1:6" ht="12.75">
      <c r="A284" s="15"/>
      <c r="B284" s="16"/>
      <c r="C284" s="17"/>
      <c r="D284" s="43">
        <f>SUM(D274:D283)</f>
        <v>1020143</v>
      </c>
      <c r="E284" s="28"/>
      <c r="F284" s="28"/>
    </row>
    <row r="285" spans="1:6" ht="12.75">
      <c r="A285" s="41" t="s">
        <v>52</v>
      </c>
      <c r="B285" s="31"/>
      <c r="C285" s="14"/>
      <c r="D285" s="32"/>
      <c r="E285" s="32"/>
      <c r="F285" s="32"/>
    </row>
    <row r="286" spans="1:6" ht="12.75">
      <c r="A286" s="13">
        <v>5002</v>
      </c>
      <c r="B286" s="9" t="s">
        <v>6</v>
      </c>
      <c r="C286" s="10" t="s">
        <v>7</v>
      </c>
      <c r="D286" s="12">
        <v>967971</v>
      </c>
      <c r="E286" s="63"/>
      <c r="F286" s="63"/>
    </row>
    <row r="287" spans="1:6" ht="12.75">
      <c r="A287" s="42"/>
      <c r="B287" s="53">
        <v>102025</v>
      </c>
      <c r="C287" s="51" t="s">
        <v>74</v>
      </c>
      <c r="D287" s="12">
        <v>10000</v>
      </c>
      <c r="E287" s="63"/>
      <c r="F287" s="63"/>
    </row>
    <row r="288" spans="1:6" ht="12.75">
      <c r="A288" s="42"/>
      <c r="B288" s="9" t="s">
        <v>73</v>
      </c>
      <c r="C288" s="10" t="s">
        <v>56</v>
      </c>
      <c r="D288" s="12">
        <v>13000</v>
      </c>
      <c r="E288" s="63"/>
      <c r="F288" s="63"/>
    </row>
    <row r="289" spans="1:6" ht="12.75">
      <c r="A289" s="42"/>
      <c r="B289" s="9" t="s">
        <v>79</v>
      </c>
      <c r="C289" s="10" t="s">
        <v>55</v>
      </c>
      <c r="D289" s="12">
        <v>28266</v>
      </c>
      <c r="E289" s="63"/>
      <c r="F289" s="63"/>
    </row>
    <row r="290" spans="1:6" ht="12.75">
      <c r="A290" s="42"/>
      <c r="B290" s="9" t="s">
        <v>80</v>
      </c>
      <c r="C290" s="10" t="s">
        <v>81</v>
      </c>
      <c r="D290" s="12">
        <v>906</v>
      </c>
      <c r="E290" s="63"/>
      <c r="F290" s="63"/>
    </row>
    <row r="291" spans="1:6" ht="12.75">
      <c r="A291" s="30"/>
      <c r="B291" s="31"/>
      <c r="C291" s="14"/>
      <c r="D291" s="28">
        <f>SUM(D286:D290)</f>
        <v>1020143</v>
      </c>
      <c r="E291" s="28"/>
      <c r="F291" s="28"/>
    </row>
    <row r="292" spans="1:6" ht="7.5" customHeight="1">
      <c r="A292" s="30"/>
      <c r="B292" s="31"/>
      <c r="C292" s="14"/>
      <c r="D292" s="32"/>
      <c r="E292" s="32"/>
      <c r="F292" s="32"/>
    </row>
    <row r="293" spans="1:6" ht="12.75">
      <c r="A293" s="49" t="s">
        <v>53</v>
      </c>
      <c r="B293" s="21"/>
      <c r="C293" s="22"/>
      <c r="D293" s="23"/>
      <c r="E293" s="32"/>
      <c r="F293" s="32"/>
    </row>
    <row r="294" spans="1:6" ht="12.75">
      <c r="A294" s="13">
        <v>5003</v>
      </c>
      <c r="B294" s="9" t="s">
        <v>69</v>
      </c>
      <c r="C294" s="10" t="s">
        <v>70</v>
      </c>
      <c r="D294" s="12">
        <v>184472</v>
      </c>
      <c r="E294" s="63"/>
      <c r="F294" s="63"/>
    </row>
    <row r="295" spans="1:6" ht="12.75">
      <c r="A295" s="13"/>
      <c r="B295" s="9" t="s">
        <v>71</v>
      </c>
      <c r="C295" s="10" t="s">
        <v>72</v>
      </c>
      <c r="D295" s="12">
        <v>29082</v>
      </c>
      <c r="E295" s="63"/>
      <c r="F295" s="63"/>
    </row>
    <row r="296" spans="1:6" ht="12.75">
      <c r="A296" s="13"/>
      <c r="B296" s="9" t="s">
        <v>58</v>
      </c>
      <c r="C296" s="10" t="s">
        <v>57</v>
      </c>
      <c r="D296" s="12">
        <v>16000</v>
      </c>
      <c r="E296" s="63"/>
      <c r="F296" s="63"/>
    </row>
    <row r="297" spans="1:6" ht="12.75">
      <c r="A297" s="15"/>
      <c r="B297" s="16"/>
      <c r="C297" s="17"/>
      <c r="D297" s="43">
        <f>SUM(D294:D296)</f>
        <v>229554</v>
      </c>
      <c r="E297" s="28"/>
      <c r="F297" s="28"/>
    </row>
    <row r="298" spans="1:6" ht="12.75">
      <c r="A298" s="41" t="s">
        <v>52</v>
      </c>
      <c r="B298" s="31"/>
      <c r="C298" s="14"/>
      <c r="D298" s="32"/>
      <c r="E298" s="32"/>
      <c r="F298" s="32"/>
    </row>
    <row r="299" spans="1:6" ht="12.75">
      <c r="A299" s="50">
        <v>5003</v>
      </c>
      <c r="B299" s="9" t="s">
        <v>6</v>
      </c>
      <c r="C299" s="10" t="s">
        <v>7</v>
      </c>
      <c r="D299" s="12">
        <v>224472</v>
      </c>
      <c r="E299" s="63"/>
      <c r="F299" s="63"/>
    </row>
    <row r="300" spans="1:6" ht="12.75">
      <c r="A300" s="50"/>
      <c r="B300" s="9" t="s">
        <v>58</v>
      </c>
      <c r="C300" s="10" t="s">
        <v>57</v>
      </c>
      <c r="D300" s="12">
        <v>5082</v>
      </c>
      <c r="E300" s="63"/>
      <c r="F300" s="63"/>
    </row>
    <row r="301" spans="1:6" ht="12.75">
      <c r="A301" s="30"/>
      <c r="B301" s="31"/>
      <c r="C301" s="14"/>
      <c r="D301" s="28">
        <f>SUM(D299:D300)</f>
        <v>229554</v>
      </c>
      <c r="E301" s="28"/>
      <c r="F301" s="28"/>
    </row>
    <row r="302" spans="1:6" ht="6.75" customHeight="1">
      <c r="A302" s="30"/>
      <c r="B302" s="31"/>
      <c r="C302" s="14"/>
      <c r="D302" s="32"/>
      <c r="E302" s="32"/>
      <c r="F302" s="32"/>
    </row>
    <row r="303" spans="1:6" ht="12.75">
      <c r="A303" s="49" t="s">
        <v>53</v>
      </c>
      <c r="B303" s="21"/>
      <c r="C303" s="22"/>
      <c r="D303" s="23"/>
      <c r="E303" s="32"/>
      <c r="F303" s="32"/>
    </row>
    <row r="304" spans="1:6" ht="12.75">
      <c r="A304" s="50">
        <v>5004</v>
      </c>
      <c r="B304" s="9" t="s">
        <v>69</v>
      </c>
      <c r="C304" s="10" t="s">
        <v>70</v>
      </c>
      <c r="D304" s="12">
        <v>97339</v>
      </c>
      <c r="E304" s="63"/>
      <c r="F304" s="63"/>
    </row>
    <row r="305" spans="1:6" ht="12.75">
      <c r="A305" s="50"/>
      <c r="B305" s="9" t="s">
        <v>71</v>
      </c>
      <c r="C305" s="10" t="s">
        <v>72</v>
      </c>
      <c r="D305" s="12">
        <v>25041</v>
      </c>
      <c r="E305" s="63"/>
      <c r="F305" s="63"/>
    </row>
    <row r="306" spans="1:6" ht="12.75">
      <c r="A306" s="50"/>
      <c r="B306" s="9" t="s">
        <v>58</v>
      </c>
      <c r="C306" s="10" t="s">
        <v>57</v>
      </c>
      <c r="D306" s="12">
        <v>9600</v>
      </c>
      <c r="E306" s="63"/>
      <c r="F306" s="63"/>
    </row>
    <row r="307" spans="1:6" ht="12.75">
      <c r="A307" s="15"/>
      <c r="B307" s="16"/>
      <c r="C307" s="17"/>
      <c r="D307" s="43">
        <f>SUM(D304:D306)</f>
        <v>131980</v>
      </c>
      <c r="E307" s="28"/>
      <c r="F307" s="28"/>
    </row>
    <row r="308" spans="1:6" ht="12.75">
      <c r="A308" s="41" t="s">
        <v>52</v>
      </c>
      <c r="B308" s="31"/>
      <c r="C308" s="14"/>
      <c r="D308" s="32"/>
      <c r="E308" s="32"/>
      <c r="F308" s="32"/>
    </row>
    <row r="309" spans="1:6" ht="12.75">
      <c r="A309" s="50">
        <v>5004</v>
      </c>
      <c r="B309" s="9" t="s">
        <v>6</v>
      </c>
      <c r="C309" s="10" t="s">
        <v>7</v>
      </c>
      <c r="D309" s="12">
        <v>128980</v>
      </c>
      <c r="E309" s="63"/>
      <c r="F309" s="63"/>
    </row>
    <row r="310" spans="1:6" ht="12.75">
      <c r="A310" s="50"/>
      <c r="B310" s="9" t="s">
        <v>58</v>
      </c>
      <c r="C310" s="10" t="s">
        <v>57</v>
      </c>
      <c r="D310" s="12">
        <v>3000</v>
      </c>
      <c r="E310" s="63"/>
      <c r="F310" s="63"/>
    </row>
    <row r="311" spans="1:6" ht="12.75">
      <c r="A311" s="30"/>
      <c r="B311" s="31"/>
      <c r="C311" s="14"/>
      <c r="D311" s="28">
        <f>SUM(D309:D310)</f>
        <v>131980</v>
      </c>
      <c r="E311" s="28"/>
      <c r="F311" s="28"/>
    </row>
    <row r="312" spans="1:6" ht="6" customHeight="1">
      <c r="A312" s="30"/>
      <c r="B312" s="31"/>
      <c r="C312" s="14"/>
      <c r="D312" s="32"/>
      <c r="E312" s="32"/>
      <c r="F312" s="32"/>
    </row>
    <row r="313" spans="1:6" ht="12.75">
      <c r="A313" s="49" t="s">
        <v>53</v>
      </c>
      <c r="B313" s="21"/>
      <c r="C313" s="22"/>
      <c r="D313" s="23"/>
      <c r="E313" s="32"/>
      <c r="F313" s="32"/>
    </row>
    <row r="314" spans="1:6" ht="12.75">
      <c r="A314" s="50">
        <v>5005</v>
      </c>
      <c r="B314" s="9" t="s">
        <v>69</v>
      </c>
      <c r="C314" s="10" t="s">
        <v>70</v>
      </c>
      <c r="D314" s="12">
        <v>172632</v>
      </c>
      <c r="E314" s="63"/>
      <c r="F314" s="63"/>
    </row>
    <row r="315" spans="1:6" ht="12.75">
      <c r="A315" s="50"/>
      <c r="B315" s="9" t="s">
        <v>71</v>
      </c>
      <c r="C315" s="10" t="s">
        <v>72</v>
      </c>
      <c r="D315" s="12">
        <v>28407</v>
      </c>
      <c r="E315" s="63"/>
      <c r="F315" s="63"/>
    </row>
    <row r="316" spans="1:6" ht="12.75">
      <c r="A316" s="50"/>
      <c r="B316" s="9" t="s">
        <v>0</v>
      </c>
      <c r="C316" s="10" t="s">
        <v>160</v>
      </c>
      <c r="D316" s="12">
        <v>1000</v>
      </c>
      <c r="E316" s="63"/>
      <c r="F316" s="63"/>
    </row>
    <row r="317" spans="1:6" ht="12.75">
      <c r="A317" s="50"/>
      <c r="B317" s="9" t="s">
        <v>58</v>
      </c>
      <c r="C317" s="10" t="s">
        <v>57</v>
      </c>
      <c r="D317" s="12">
        <v>13260</v>
      </c>
      <c r="E317" s="63"/>
      <c r="F317" s="63"/>
    </row>
    <row r="318" spans="1:6" ht="12.75">
      <c r="A318" s="15"/>
      <c r="B318" s="16"/>
      <c r="C318" s="17"/>
      <c r="D318" s="43">
        <f>SUM(D314:D317)</f>
        <v>215299</v>
      </c>
      <c r="E318" s="28"/>
      <c r="F318" s="28"/>
    </row>
    <row r="319" spans="1:6" ht="7.5" customHeight="1">
      <c r="A319" s="30"/>
      <c r="B319" s="31"/>
      <c r="C319" s="14"/>
      <c r="D319" s="32"/>
      <c r="E319" s="32"/>
      <c r="F319" s="32"/>
    </row>
    <row r="320" spans="1:6" ht="12.75">
      <c r="A320" s="41" t="s">
        <v>52</v>
      </c>
      <c r="B320" s="31"/>
      <c r="C320" s="14"/>
      <c r="D320" s="32"/>
      <c r="E320" s="32"/>
      <c r="F320" s="32"/>
    </row>
    <row r="321" spans="1:6" ht="12.75">
      <c r="A321" s="50">
        <v>5005</v>
      </c>
      <c r="B321" s="9" t="s">
        <v>6</v>
      </c>
      <c r="C321" s="10" t="s">
        <v>7</v>
      </c>
      <c r="D321" s="12">
        <v>208699</v>
      </c>
      <c r="E321" s="63"/>
      <c r="F321" s="63"/>
    </row>
    <row r="322" spans="1:6" ht="12.75">
      <c r="A322" s="50"/>
      <c r="B322" s="9" t="s">
        <v>0</v>
      </c>
      <c r="C322" s="10" t="s">
        <v>160</v>
      </c>
      <c r="D322" s="12">
        <v>1100</v>
      </c>
      <c r="E322" s="63"/>
      <c r="F322" s="63"/>
    </row>
    <row r="323" spans="1:6" ht="12.75">
      <c r="A323" s="50"/>
      <c r="B323" s="9" t="s">
        <v>58</v>
      </c>
      <c r="C323" s="10" t="s">
        <v>57</v>
      </c>
      <c r="D323" s="12">
        <v>5500</v>
      </c>
      <c r="E323" s="63"/>
      <c r="F323" s="63"/>
    </row>
    <row r="324" spans="1:6" ht="12.75">
      <c r="A324" s="30"/>
      <c r="B324" s="31"/>
      <c r="C324" s="14"/>
      <c r="D324" s="28">
        <f>SUM(D321:D323)</f>
        <v>215299</v>
      </c>
      <c r="E324" s="28"/>
      <c r="F324" s="28"/>
    </row>
    <row r="325" spans="1:6" ht="9" customHeight="1">
      <c r="A325" s="30"/>
      <c r="B325" s="31"/>
      <c r="C325" s="14"/>
      <c r="D325" s="32"/>
      <c r="E325" s="32"/>
      <c r="F325" s="32"/>
    </row>
    <row r="326" spans="1:6" ht="12.75">
      <c r="A326" s="49" t="s">
        <v>53</v>
      </c>
      <c r="B326" s="21"/>
      <c r="C326" s="22"/>
      <c r="D326" s="23"/>
      <c r="E326" s="32"/>
      <c r="F326" s="32"/>
    </row>
    <row r="327" spans="1:6" ht="12.75">
      <c r="A327" s="50">
        <v>5006</v>
      </c>
      <c r="B327" s="9" t="s">
        <v>69</v>
      </c>
      <c r="C327" s="10" t="s">
        <v>70</v>
      </c>
      <c r="D327" s="12">
        <v>148087</v>
      </c>
      <c r="E327" s="63"/>
      <c r="F327" s="63"/>
    </row>
    <row r="328" spans="1:6" ht="12.75">
      <c r="A328" s="50"/>
      <c r="B328" s="9" t="s">
        <v>71</v>
      </c>
      <c r="C328" s="10" t="s">
        <v>72</v>
      </c>
      <c r="D328" s="12">
        <v>20300</v>
      </c>
      <c r="E328" s="63"/>
      <c r="F328" s="63"/>
    </row>
    <row r="329" spans="1:6" ht="12.75">
      <c r="A329" s="50"/>
      <c r="B329" s="9" t="s">
        <v>0</v>
      </c>
      <c r="C329" s="10" t="s">
        <v>160</v>
      </c>
      <c r="D329" s="12">
        <v>3000</v>
      </c>
      <c r="E329" s="63"/>
      <c r="F329" s="63"/>
    </row>
    <row r="330" spans="1:6" ht="12.75">
      <c r="A330" s="50"/>
      <c r="B330" s="9" t="s">
        <v>58</v>
      </c>
      <c r="C330" s="10" t="s">
        <v>57</v>
      </c>
      <c r="D330" s="12">
        <v>9252</v>
      </c>
      <c r="E330" s="63"/>
      <c r="F330" s="63"/>
    </row>
    <row r="331" spans="1:6" ht="15" customHeight="1">
      <c r="A331" s="15"/>
      <c r="B331" s="16"/>
      <c r="C331" s="17"/>
      <c r="D331" s="43">
        <f>SUM(D327:D330)</f>
        <v>180639</v>
      </c>
      <c r="E331" s="28"/>
      <c r="F331" s="28"/>
    </row>
    <row r="332" spans="1:6" ht="12.75">
      <c r="A332" s="41" t="s">
        <v>52</v>
      </c>
      <c r="B332" s="31"/>
      <c r="C332" s="14"/>
      <c r="D332" s="32"/>
      <c r="E332" s="32"/>
      <c r="F332" s="32"/>
    </row>
    <row r="333" spans="1:6" ht="12.75">
      <c r="A333" s="50">
        <v>5006</v>
      </c>
      <c r="B333" s="9" t="s">
        <v>6</v>
      </c>
      <c r="C333" s="10" t="s">
        <v>7</v>
      </c>
      <c r="D333" s="12">
        <v>174639</v>
      </c>
      <c r="E333" s="63"/>
      <c r="F333" s="63"/>
    </row>
    <row r="334" spans="1:6" ht="12.75">
      <c r="A334" s="50"/>
      <c r="B334" s="9" t="s">
        <v>0</v>
      </c>
      <c r="C334" s="10" t="s">
        <v>160</v>
      </c>
      <c r="D334" s="12">
        <v>3000</v>
      </c>
      <c r="E334" s="63"/>
      <c r="F334" s="63"/>
    </row>
    <row r="335" spans="1:6" ht="12.75">
      <c r="A335" s="50"/>
      <c r="B335" s="9" t="s">
        <v>58</v>
      </c>
      <c r="C335" s="10" t="s">
        <v>57</v>
      </c>
      <c r="D335" s="12">
        <v>3000</v>
      </c>
      <c r="E335" s="63"/>
      <c r="F335" s="63"/>
    </row>
    <row r="336" spans="4:6" ht="12.75">
      <c r="D336" s="37">
        <f>SUM(D333:D335)</f>
        <v>180639</v>
      </c>
      <c r="E336" s="37"/>
      <c r="F336" s="37"/>
    </row>
    <row r="337" spans="4:6" ht="12.75" customHeight="1" thickBot="1">
      <c r="D337" s="37"/>
      <c r="E337" s="37"/>
      <c r="F337" s="37"/>
    </row>
    <row r="338" spans="1:6" ht="13.5" thickBot="1">
      <c r="A338" s="25" t="s">
        <v>119</v>
      </c>
      <c r="B338" s="26"/>
      <c r="C338" s="26"/>
      <c r="D338" s="20">
        <f>+D267+D284+D297+D307+D318+D331</f>
        <v>2085197</v>
      </c>
      <c r="E338" s="28"/>
      <c r="F338" s="28"/>
    </row>
    <row r="339" spans="1:6" ht="13.5" thickBot="1">
      <c r="A339" s="25" t="s">
        <v>120</v>
      </c>
      <c r="B339" s="26"/>
      <c r="C339" s="26"/>
      <c r="D339" s="20">
        <f>+D271+D291+D301+D311+D324+D336</f>
        <v>2085197</v>
      </c>
      <c r="E339" s="28"/>
      <c r="F339" s="28"/>
    </row>
    <row r="340" ht="6" customHeight="1" thickBot="1"/>
    <row r="341" spans="1:6" ht="13.5" thickBot="1">
      <c r="A341" s="25" t="s">
        <v>121</v>
      </c>
      <c r="B341" s="26"/>
      <c r="C341" s="26"/>
      <c r="D341" s="20">
        <f>+D151+D259+D338</f>
        <v>45188220</v>
      </c>
      <c r="E341" s="28"/>
      <c r="F341" s="28"/>
    </row>
    <row r="342" spans="1:6" ht="13.5" thickBot="1">
      <c r="A342" s="25" t="s">
        <v>122</v>
      </c>
      <c r="B342" s="26"/>
      <c r="C342" s="26"/>
      <c r="D342" s="20">
        <f>+D188+D260+D339</f>
        <v>45188220</v>
      </c>
      <c r="E342" s="28"/>
      <c r="F342" s="28"/>
    </row>
    <row r="343" ht="6.75" customHeight="1" thickBot="1"/>
    <row r="344" spans="1:6" ht="13.5" thickBot="1">
      <c r="A344" s="25" t="s">
        <v>123</v>
      </c>
      <c r="B344" s="26"/>
      <c r="C344" s="26"/>
      <c r="D344" s="20">
        <f>-D98-D99-D100-D101</f>
        <v>-6298313</v>
      </c>
      <c r="E344" s="28"/>
      <c r="F344" s="28"/>
    </row>
    <row r="345" spans="1:6" ht="13.5" thickBot="1">
      <c r="A345" s="25" t="s">
        <v>124</v>
      </c>
      <c r="B345" s="26"/>
      <c r="C345" s="26"/>
      <c r="D345" s="20">
        <v>-6298313</v>
      </c>
      <c r="E345" s="28"/>
      <c r="F345" s="28"/>
    </row>
    <row r="346" spans="4:6" ht="3.75" customHeight="1" thickBot="1">
      <c r="D346" s="37"/>
      <c r="E346" s="37"/>
      <c r="F346" s="37"/>
    </row>
    <row r="347" spans="1:6" ht="13.5" thickBot="1">
      <c r="A347" s="25" t="s">
        <v>125</v>
      </c>
      <c r="B347" s="26"/>
      <c r="C347" s="26"/>
      <c r="D347" s="20">
        <v>-740000</v>
      </c>
      <c r="E347" s="28"/>
      <c r="F347" s="28"/>
    </row>
    <row r="348" spans="1:6" ht="13.5" thickBot="1">
      <c r="A348" s="25" t="s">
        <v>126</v>
      </c>
      <c r="B348" s="26"/>
      <c r="C348" s="26"/>
      <c r="D348" s="20">
        <v>-740000</v>
      </c>
      <c r="E348" s="28"/>
      <c r="F348" s="28"/>
    </row>
    <row r="349" ht="5.25" customHeight="1" thickBot="1"/>
    <row r="350" spans="1:6" ht="13.5" thickBot="1">
      <c r="A350" s="25" t="s">
        <v>127</v>
      </c>
      <c r="B350" s="26"/>
      <c r="C350" s="26"/>
      <c r="D350" s="20">
        <f>+D341+D344+D347</f>
        <v>38149907</v>
      </c>
      <c r="E350" s="28"/>
      <c r="F350" s="28"/>
    </row>
    <row r="351" spans="1:6" ht="13.5" thickBot="1">
      <c r="A351" s="25" t="s">
        <v>128</v>
      </c>
      <c r="B351" s="26"/>
      <c r="C351" s="26"/>
      <c r="D351" s="20">
        <f>+D342+D345+D348</f>
        <v>38149907</v>
      </c>
      <c r="E351" s="28"/>
      <c r="F351" s="28"/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85" r:id="rId1"/>
  <rowBreaks count="4" manualBreakCount="4">
    <brk id="78" max="5" man="1"/>
    <brk id="151" max="255" man="1"/>
    <brk id="219" max="255" man="1"/>
    <brk id="2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2021-03-16T12:46:43Z</dcterms:modified>
  <cp:category/>
  <cp:version/>
  <cp:contentType/>
  <cp:contentStatus/>
</cp:coreProperties>
</file>