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yimesi.peter\Documents\Anikó\rendeletek, rendelet módosítások\2019\"/>
    </mc:Choice>
  </mc:AlternateContent>
  <bookViews>
    <workbookView xWindow="-108" yWindow="-108" windowWidth="23256" windowHeight="12576" tabRatio="874" firstSheet="5" activeTab="12"/>
  </bookViews>
  <sheets>
    <sheet name="2019. 1.bevkiadfőössz. " sheetId="19" r:id="rId1"/>
    <sheet name="2. önkorm.bevkiad" sheetId="33" r:id="rId2"/>
    <sheet name="3-10 önálló int.be-ki." sheetId="7" r:id="rId3"/>
    <sheet name="11-12.tartalék.köt.köt.részl." sheetId="11" r:id="rId4"/>
    <sheet name="13. többéves kötváll" sheetId="40" r:id="rId5"/>
    <sheet name="14-16.pe.átad.közv.tám.szoc. j" sheetId="13" r:id="rId6"/>
    <sheet name="17.eng.létszámkeret" sheetId="14" r:id="rId7"/>
    <sheet name="18.EUS pályázat" sheetId="15" r:id="rId8"/>
    <sheet name="19.-20.mérleg" sheetId="17" r:id="rId9"/>
    <sheet name="21.bev ütemterv" sheetId="34" r:id="rId10"/>
    <sheet name="22.kiadási ütemterv" sheetId="35" r:id="rId11"/>
    <sheet name="23. beruházások" sheetId="38" r:id="rId12"/>
    <sheet name="24. COFOG" sheetId="39" r:id="rId13"/>
  </sheets>
  <definedNames>
    <definedName name="_xlnm.Print_Area" localSheetId="3">'11-12.tartalék.köt.köt.részl.'!$A$1:$Q$31</definedName>
    <definedName name="_xlnm.Print_Area" localSheetId="4">'13. többéves kötváll'!$A$1:$L$35</definedName>
    <definedName name="_xlnm.Print_Area" localSheetId="5">'14-16.pe.átad.közv.tám.szoc. j'!$A$1:$R$50</definedName>
    <definedName name="_xlnm.Print_Area" localSheetId="7">'18.EUS pályázat'!$A$1:$E$16</definedName>
    <definedName name="_xlnm.Print_Area" localSheetId="0">'2019. 1.bevkiadfőössz. '!$A$1:$O$65</definedName>
    <definedName name="_xlnm.Print_Area" localSheetId="9">'21.bev ütemterv'!$A$1:$P$37</definedName>
    <definedName name="_xlnm.Print_Area" localSheetId="10">'22.kiadási ütemterv'!$A$1:$O$26</definedName>
    <definedName name="_xlnm.Print_Area" localSheetId="11">'23. beruházások'!$A$1:$E$25</definedName>
    <definedName name="_xlnm.Print_Area" localSheetId="12">'24. COFOG'!$A$1:$AD$47</definedName>
    <definedName name="_xlnm.Print_Area" localSheetId="2">'3-10 önálló int.be-ki.'!$A$1:$AV$43</definedName>
  </definedNames>
  <calcPr calcId="152511"/>
</workbook>
</file>

<file path=xl/calcChain.xml><?xml version="1.0" encoding="utf-8"?>
<calcChain xmlns="http://schemas.openxmlformats.org/spreadsheetml/2006/main">
  <c r="N23" i="34" l="1"/>
  <c r="O11" i="34"/>
  <c r="C35" i="13" l="1"/>
  <c r="C25" i="13"/>
  <c r="F33" i="13"/>
  <c r="P41" i="19"/>
  <c r="Z48" i="39"/>
  <c r="Z15" i="39"/>
  <c r="Y15" i="39"/>
  <c r="AC46" i="39"/>
  <c r="AB46" i="39"/>
  <c r="AD46" i="39" s="1"/>
  <c r="AD45" i="39"/>
  <c r="AD44" i="39"/>
  <c r="AD43" i="39"/>
  <c r="AD42" i="39"/>
  <c r="AD41" i="39"/>
  <c r="AD39" i="39"/>
  <c r="AD38" i="39"/>
  <c r="AD37" i="39"/>
  <c r="AC36" i="39"/>
  <c r="AB36" i="39"/>
  <c r="AD36" i="39" s="1"/>
  <c r="AD35" i="39"/>
  <c r="AD34" i="39"/>
  <c r="AD33" i="39"/>
  <c r="AD32" i="39"/>
  <c r="AD31" i="39"/>
  <c r="AD30" i="39"/>
  <c r="AC29" i="39"/>
  <c r="AB29" i="39"/>
  <c r="AB40" i="39" s="1"/>
  <c r="AB47" i="39" s="1"/>
  <c r="AC23" i="39"/>
  <c r="AB23" i="39"/>
  <c r="AB24" i="39" s="1"/>
  <c r="AB48" i="39" s="1"/>
  <c r="AD22" i="39"/>
  <c r="AD21" i="39"/>
  <c r="AD20" i="39"/>
  <c r="AD19" i="39"/>
  <c r="AD18" i="39"/>
  <c r="AD17" i="39"/>
  <c r="AD16" i="39"/>
  <c r="AD15" i="39"/>
  <c r="AD14" i="39"/>
  <c r="AD13" i="39"/>
  <c r="AD12" i="39"/>
  <c r="AD11" i="39"/>
  <c r="AD10" i="39"/>
  <c r="AD9" i="39"/>
  <c r="AD8" i="39"/>
  <c r="AD7" i="39"/>
  <c r="AD23" i="39" l="1"/>
  <c r="AD29" i="39"/>
  <c r="AC24" i="39"/>
  <c r="AC40" i="39"/>
  <c r="AC47" i="39" s="1"/>
  <c r="AD47" i="39" s="1"/>
  <c r="AD24" i="39" l="1"/>
  <c r="AD48" i="39" s="1"/>
  <c r="AC48" i="39"/>
  <c r="AD40" i="39"/>
  <c r="M48" i="39" l="1"/>
  <c r="H30" i="39" l="1"/>
  <c r="H31" i="39"/>
  <c r="H32" i="39"/>
  <c r="H33" i="39"/>
  <c r="H34" i="39"/>
  <c r="H35" i="39"/>
  <c r="H36" i="39"/>
  <c r="H37" i="39"/>
  <c r="H38" i="39"/>
  <c r="H39" i="39"/>
  <c r="H41" i="39"/>
  <c r="H42" i="39"/>
  <c r="H43" i="39"/>
  <c r="H44" i="39"/>
  <c r="H45" i="39"/>
  <c r="H46" i="39"/>
  <c r="G46" i="39"/>
  <c r="G29" i="39"/>
  <c r="G40" i="39" s="1"/>
  <c r="G47" i="39" s="1"/>
  <c r="G24" i="39"/>
  <c r="G23" i="39"/>
  <c r="G15" i="39"/>
  <c r="H9" i="39"/>
  <c r="H10" i="39"/>
  <c r="H11" i="39"/>
  <c r="H12" i="39"/>
  <c r="H13" i="39"/>
  <c r="H14" i="39"/>
  <c r="H16" i="39"/>
  <c r="H17" i="39"/>
  <c r="H18" i="39"/>
  <c r="H20" i="39"/>
  <c r="H21" i="39"/>
  <c r="H22" i="39"/>
  <c r="H8" i="39"/>
  <c r="H7" i="39"/>
  <c r="C34" i="39" l="1"/>
  <c r="C36" i="39"/>
  <c r="C11" i="15"/>
  <c r="D13" i="15"/>
  <c r="E13" i="15"/>
  <c r="C13" i="15"/>
  <c r="O20" i="34"/>
  <c r="O12" i="34"/>
  <c r="O15" i="34"/>
  <c r="S6" i="34"/>
  <c r="S7" i="34"/>
  <c r="S8" i="34"/>
  <c r="S9" i="34"/>
  <c r="S10" i="34"/>
  <c r="S11" i="34"/>
  <c r="S12" i="34"/>
  <c r="S13" i="34"/>
  <c r="S14" i="34"/>
  <c r="S15" i="34"/>
  <c r="S16" i="34"/>
  <c r="S17" i="34"/>
  <c r="S18" i="34"/>
  <c r="S19" i="34"/>
  <c r="S20" i="34"/>
  <c r="S21" i="34"/>
  <c r="S22" i="34"/>
  <c r="S23" i="34"/>
  <c r="S24" i="34"/>
  <c r="S25" i="34"/>
  <c r="S26" i="34"/>
  <c r="S27" i="34"/>
  <c r="S28" i="34"/>
  <c r="S29" i="34"/>
  <c r="S30" i="34"/>
  <c r="S31" i="34"/>
  <c r="S32" i="34"/>
  <c r="S33" i="34"/>
  <c r="S34" i="34"/>
  <c r="S35" i="34"/>
  <c r="S36" i="34"/>
  <c r="S5" i="34"/>
  <c r="D25" i="35"/>
  <c r="E25" i="35"/>
  <c r="F25" i="35"/>
  <c r="G25" i="35"/>
  <c r="H25" i="35"/>
  <c r="I25" i="35"/>
  <c r="J25" i="35"/>
  <c r="K25" i="35"/>
  <c r="L25" i="35"/>
  <c r="M25" i="35"/>
  <c r="N25" i="35"/>
  <c r="C25" i="35"/>
  <c r="D14" i="35"/>
  <c r="E14" i="35"/>
  <c r="F14" i="35"/>
  <c r="G14" i="35"/>
  <c r="H14" i="35"/>
  <c r="I14" i="35"/>
  <c r="J14" i="35"/>
  <c r="K14" i="35"/>
  <c r="L14" i="35"/>
  <c r="M14" i="35"/>
  <c r="N14" i="35"/>
  <c r="S16" i="17"/>
  <c r="S29" i="17" s="1"/>
  <c r="N17" i="17"/>
  <c r="K29" i="40"/>
  <c r="J29" i="40"/>
  <c r="I29" i="40"/>
  <c r="H29" i="40"/>
  <c r="G29" i="40"/>
  <c r="F29" i="40"/>
  <c r="E29" i="40"/>
  <c r="D29" i="40"/>
  <c r="C29" i="40"/>
  <c r="L29" i="40" s="1"/>
  <c r="L28" i="40"/>
  <c r="L27" i="40"/>
  <c r="J26" i="40"/>
  <c r="J30" i="40" s="1"/>
  <c r="I26" i="40"/>
  <c r="I30" i="40" s="1"/>
  <c r="G26" i="40"/>
  <c r="G30" i="40" s="1"/>
  <c r="F26" i="40"/>
  <c r="F30" i="40" s="1"/>
  <c r="J25" i="40"/>
  <c r="I25" i="40"/>
  <c r="H25" i="40"/>
  <c r="H26" i="40" s="1"/>
  <c r="H30" i="40" s="1"/>
  <c r="G25" i="40"/>
  <c r="F25" i="40"/>
  <c r="E25" i="40"/>
  <c r="E26" i="40" s="1"/>
  <c r="E30" i="40" s="1"/>
  <c r="D25" i="40"/>
  <c r="D26" i="40" s="1"/>
  <c r="D30" i="40" s="1"/>
  <c r="C25" i="40"/>
  <c r="C26" i="40" s="1"/>
  <c r="L24" i="40"/>
  <c r="L23" i="40"/>
  <c r="L22" i="40"/>
  <c r="L21" i="40"/>
  <c r="L20" i="40"/>
  <c r="L19" i="40"/>
  <c r="K18" i="40"/>
  <c r="L18" i="40" s="1"/>
  <c r="I12" i="40"/>
  <c r="F12" i="40"/>
  <c r="K12" i="40" s="1"/>
  <c r="K7" i="40"/>
  <c r="I6" i="40"/>
  <c r="H6" i="40"/>
  <c r="H12" i="40" s="1"/>
  <c r="G6" i="40"/>
  <c r="G12" i="40" s="1"/>
  <c r="F6" i="40"/>
  <c r="J6" i="40" s="1"/>
  <c r="J12" i="40" s="1"/>
  <c r="C30" i="40" l="1"/>
  <c r="K6" i="40"/>
  <c r="K25" i="40"/>
  <c r="K26" i="40" s="1"/>
  <c r="K30" i="40" s="1"/>
  <c r="L30" i="40" l="1"/>
  <c r="L25" i="40"/>
  <c r="L26" i="40"/>
  <c r="N61" i="19" l="1"/>
  <c r="N50" i="19"/>
  <c r="N45" i="19"/>
  <c r="E35" i="13" l="1"/>
  <c r="D35" i="13"/>
  <c r="F35" i="13" s="1"/>
  <c r="F32" i="13"/>
  <c r="F31" i="13"/>
  <c r="F30" i="13"/>
  <c r="F29" i="13"/>
  <c r="F28" i="13"/>
  <c r="F27" i="13"/>
  <c r="F25" i="13"/>
  <c r="D51" i="19" l="1"/>
  <c r="E51" i="19"/>
  <c r="D52" i="19"/>
  <c r="E52" i="19"/>
  <c r="C52" i="19"/>
  <c r="C51" i="19"/>
  <c r="D45" i="19"/>
  <c r="C45" i="19"/>
  <c r="D43" i="19"/>
  <c r="E43" i="19"/>
  <c r="C43" i="19"/>
  <c r="C42" i="19"/>
  <c r="D42" i="19"/>
  <c r="E42" i="19"/>
  <c r="D41" i="19"/>
  <c r="E41" i="19"/>
  <c r="C41" i="19"/>
  <c r="D20" i="19"/>
  <c r="E20" i="19"/>
  <c r="C20" i="19"/>
  <c r="D19" i="19"/>
  <c r="E19" i="19"/>
  <c r="C19" i="19"/>
  <c r="C15" i="19"/>
  <c r="D12" i="19"/>
  <c r="E12" i="19"/>
  <c r="C12" i="19"/>
  <c r="D11" i="19"/>
  <c r="E11" i="19"/>
  <c r="C11" i="19"/>
  <c r="C7" i="19"/>
  <c r="D6" i="19"/>
  <c r="E6" i="19"/>
  <c r="C6" i="19"/>
  <c r="D5" i="19"/>
  <c r="E5" i="19"/>
  <c r="C5" i="19"/>
  <c r="N57" i="19"/>
  <c r="N40" i="19"/>
  <c r="N54" i="19" s="1"/>
  <c r="N62" i="19" s="1"/>
  <c r="N65" i="19" s="1"/>
  <c r="N32" i="19"/>
  <c r="N23" i="19"/>
  <c r="C15" i="33"/>
  <c r="C12" i="33"/>
  <c r="C6" i="33"/>
  <c r="C7" i="33"/>
  <c r="F58" i="33"/>
  <c r="C58" i="33"/>
  <c r="F55" i="33"/>
  <c r="N33" i="19" l="1"/>
  <c r="N36" i="19" s="1"/>
  <c r="N68" i="19" s="1"/>
  <c r="BA43" i="7" l="1"/>
  <c r="AZ43" i="7"/>
  <c r="BB42" i="7"/>
  <c r="BA42" i="7"/>
  <c r="AZ42" i="7"/>
  <c r="AY42" i="7"/>
  <c r="BB41" i="7"/>
  <c r="BA41" i="7"/>
  <c r="AZ41" i="7"/>
  <c r="AY41" i="7"/>
  <c r="BB40" i="7"/>
  <c r="BA40" i="7"/>
  <c r="AZ40" i="7"/>
  <c r="AY40" i="7"/>
  <c r="BB39" i="7"/>
  <c r="BA39" i="7"/>
  <c r="AZ39" i="7"/>
  <c r="AY39" i="7"/>
  <c r="BB38" i="7"/>
  <c r="BA38" i="7"/>
  <c r="AZ38" i="7"/>
  <c r="AY38" i="7"/>
  <c r="BB37" i="7"/>
  <c r="BA37" i="7"/>
  <c r="AZ37" i="7"/>
  <c r="AY37" i="7"/>
  <c r="BA36" i="7"/>
  <c r="AZ36" i="7"/>
  <c r="BB35" i="7"/>
  <c r="BA35" i="7"/>
  <c r="AZ35" i="7"/>
  <c r="AY35" i="7"/>
  <c r="BB34" i="7"/>
  <c r="BA34" i="7"/>
  <c r="AZ34" i="7"/>
  <c r="AY34" i="7"/>
  <c r="BA33" i="7"/>
  <c r="AZ33" i="7"/>
  <c r="AY33" i="7"/>
  <c r="BA32" i="7"/>
  <c r="AZ32" i="7"/>
  <c r="BB31" i="7"/>
  <c r="BA31" i="7"/>
  <c r="AZ31" i="7"/>
  <c r="AY31" i="7"/>
  <c r="BB30" i="7"/>
  <c r="BA30" i="7"/>
  <c r="AZ30" i="7"/>
  <c r="AY30" i="7"/>
  <c r="BB29" i="7"/>
  <c r="BA29" i="7"/>
  <c r="AZ29" i="7"/>
  <c r="AY29" i="7"/>
  <c r="BA28" i="7"/>
  <c r="AZ28" i="7"/>
  <c r="AY28" i="7"/>
  <c r="BA27" i="7"/>
  <c r="AZ27" i="7"/>
  <c r="AY27" i="7"/>
  <c r="BA26" i="7"/>
  <c r="AZ26" i="7"/>
  <c r="AY26" i="7"/>
  <c r="BA25" i="7"/>
  <c r="AZ25" i="7"/>
  <c r="AY6" i="7"/>
  <c r="AZ6" i="7"/>
  <c r="BA6" i="7"/>
  <c r="AY7" i="7"/>
  <c r="AZ7" i="7"/>
  <c r="BA7" i="7"/>
  <c r="BB7" i="7"/>
  <c r="AY8" i="7"/>
  <c r="AZ8" i="7"/>
  <c r="BA8" i="7"/>
  <c r="BB8" i="7"/>
  <c r="AY9" i="7"/>
  <c r="AZ9" i="7"/>
  <c r="BA9" i="7"/>
  <c r="AY10" i="7"/>
  <c r="AZ10" i="7"/>
  <c r="BA10" i="7"/>
  <c r="BB10" i="7"/>
  <c r="AY11" i="7"/>
  <c r="AZ11" i="7"/>
  <c r="BA11" i="7"/>
  <c r="BB11" i="7"/>
  <c r="AY12" i="7"/>
  <c r="AZ12" i="7"/>
  <c r="BA12" i="7"/>
  <c r="BB12" i="7"/>
  <c r="AZ13" i="7"/>
  <c r="BA13" i="7"/>
  <c r="AY14" i="7"/>
  <c r="AZ14" i="7"/>
  <c r="BA14" i="7"/>
  <c r="BB14" i="7"/>
  <c r="AY15" i="7"/>
  <c r="AZ15" i="7"/>
  <c r="BA15" i="7"/>
  <c r="BB15" i="7"/>
  <c r="AY16" i="7"/>
  <c r="AZ16" i="7"/>
  <c r="BA16" i="7"/>
  <c r="BB16" i="7"/>
  <c r="AY17" i="7"/>
  <c r="AZ17" i="7"/>
  <c r="BA17" i="7"/>
  <c r="AY18" i="7"/>
  <c r="AZ18" i="7"/>
  <c r="BA18" i="7"/>
  <c r="AY19" i="7"/>
  <c r="AZ19" i="7"/>
  <c r="BA19" i="7"/>
  <c r="BB19" i="7"/>
  <c r="AY20" i="7"/>
  <c r="AZ20" i="7"/>
  <c r="BA20" i="7"/>
  <c r="BB20" i="7"/>
  <c r="AZ21" i="7"/>
  <c r="BA21" i="7"/>
  <c r="AZ22" i="7"/>
  <c r="BA22" i="7"/>
  <c r="AZ5" i="7"/>
  <c r="BA5" i="7"/>
  <c r="BB5" i="7"/>
  <c r="AY5" i="7"/>
  <c r="AU42" i="7"/>
  <c r="AT42" i="7"/>
  <c r="AS42" i="7"/>
  <c r="AV42" i="7" s="1"/>
  <c r="AV41" i="7"/>
  <c r="AV40" i="7"/>
  <c r="AV39" i="7"/>
  <c r="AV38" i="7"/>
  <c r="AV37" i="7"/>
  <c r="AV35" i="7"/>
  <c r="AV34" i="7"/>
  <c r="AV33" i="7"/>
  <c r="AU32" i="7"/>
  <c r="AT32" i="7"/>
  <c r="AS32" i="7"/>
  <c r="AV32" i="7" s="1"/>
  <c r="AV31" i="7"/>
  <c r="AV30" i="7"/>
  <c r="AV29" i="7"/>
  <c r="AV28" i="7"/>
  <c r="AV27" i="7"/>
  <c r="AV26" i="7"/>
  <c r="AU25" i="7"/>
  <c r="AU36" i="7" s="1"/>
  <c r="AU43" i="7" s="1"/>
  <c r="AT25" i="7"/>
  <c r="AT36" i="7" s="1"/>
  <c r="AT43" i="7" s="1"/>
  <c r="AS25" i="7"/>
  <c r="AS36" i="7" s="1"/>
  <c r="AV36" i="7" s="1"/>
  <c r="AU21" i="7"/>
  <c r="AT21" i="7"/>
  <c r="AS21" i="7"/>
  <c r="AV20" i="7"/>
  <c r="AV19" i="7"/>
  <c r="AV18" i="7"/>
  <c r="AV17" i="7"/>
  <c r="AV16" i="7"/>
  <c r="AV15" i="7"/>
  <c r="AV14" i="7"/>
  <c r="AU13" i="7"/>
  <c r="AU22" i="7" s="1"/>
  <c r="AT13" i="7"/>
  <c r="AT22" i="7" s="1"/>
  <c r="AS13" i="7"/>
  <c r="AV13" i="7" s="1"/>
  <c r="AV12" i="7"/>
  <c r="AV11" i="7"/>
  <c r="AV10" i="7"/>
  <c r="AV9" i="7"/>
  <c r="AV8" i="7"/>
  <c r="AV7" i="7"/>
  <c r="AV6" i="7"/>
  <c r="AV5" i="7"/>
  <c r="AV21" i="7" l="1"/>
  <c r="AS22" i="7"/>
  <c r="AV22" i="7" s="1"/>
  <c r="AV25" i="7"/>
  <c r="AS43" i="7"/>
  <c r="AV43" i="7" s="1"/>
  <c r="O40" i="19"/>
  <c r="L68" i="19"/>
  <c r="O50" i="19"/>
  <c r="O57" i="19"/>
  <c r="O32" i="19"/>
  <c r="O23" i="19"/>
  <c r="AV44" i="7" l="1"/>
  <c r="O54" i="19"/>
  <c r="O62" i="19" s="1"/>
  <c r="O65" i="19" s="1"/>
  <c r="O33" i="19"/>
  <c r="O36" i="19" s="1"/>
  <c r="O68" i="19" l="1"/>
  <c r="F13" i="13" l="1"/>
  <c r="G15" i="11" l="1"/>
  <c r="D16" i="13"/>
  <c r="C14" i="35" l="1"/>
  <c r="P23" i="35"/>
  <c r="P25" i="35"/>
  <c r="P28" i="35"/>
  <c r="P29" i="35"/>
  <c r="P30" i="35"/>
  <c r="N16" i="17"/>
  <c r="E24" i="38"/>
  <c r="C50" i="19" l="1"/>
  <c r="C47" i="33"/>
  <c r="AA30" i="39" l="1"/>
  <c r="AA31" i="39"/>
  <c r="AA33" i="39"/>
  <c r="AA34" i="39"/>
  <c r="AA35" i="39"/>
  <c r="AA37" i="39"/>
  <c r="AA38" i="39"/>
  <c r="AA39" i="39"/>
  <c r="AA41" i="39"/>
  <c r="AA42" i="39"/>
  <c r="AA43" i="39"/>
  <c r="AA44" i="39"/>
  <c r="AA45" i="39"/>
  <c r="AA8" i="39"/>
  <c r="AA9" i="39"/>
  <c r="AA10" i="39"/>
  <c r="AA11" i="39"/>
  <c r="AA12" i="39"/>
  <c r="AA13" i="39"/>
  <c r="AA14" i="39"/>
  <c r="AA16" i="39"/>
  <c r="AA17" i="39"/>
  <c r="AA18" i="39"/>
  <c r="AA19" i="39"/>
  <c r="AA20" i="39"/>
  <c r="AA21" i="39"/>
  <c r="AA22" i="39"/>
  <c r="AA7" i="39"/>
  <c r="X30" i="39"/>
  <c r="X31" i="39"/>
  <c r="X32" i="39"/>
  <c r="X33" i="39"/>
  <c r="X34" i="39"/>
  <c r="X35" i="39"/>
  <c r="X36" i="39"/>
  <c r="X37" i="39"/>
  <c r="X38" i="39"/>
  <c r="X39" i="39"/>
  <c r="X41" i="39"/>
  <c r="X42" i="39"/>
  <c r="X43" i="39"/>
  <c r="X44" i="39"/>
  <c r="X45" i="39"/>
  <c r="AA32" i="39"/>
  <c r="O11" i="39" l="1"/>
  <c r="O15" i="39" s="1"/>
  <c r="Q15" i="39"/>
  <c r="N30" i="39" l="1"/>
  <c r="N31" i="39"/>
  <c r="N32" i="39"/>
  <c r="N33" i="39"/>
  <c r="N34" i="39"/>
  <c r="N35" i="39"/>
  <c r="N37" i="39"/>
  <c r="N38" i="39"/>
  <c r="N39" i="39"/>
  <c r="N41" i="39"/>
  <c r="N42" i="39"/>
  <c r="N43" i="39"/>
  <c r="N44" i="39"/>
  <c r="N45" i="39"/>
  <c r="N8" i="39"/>
  <c r="N9" i="39"/>
  <c r="N10" i="39"/>
  <c r="N11" i="39"/>
  <c r="N12" i="39"/>
  <c r="N13" i="39"/>
  <c r="N14" i="39"/>
  <c r="N16" i="39"/>
  <c r="N17" i="39"/>
  <c r="N18" i="39"/>
  <c r="N19" i="39"/>
  <c r="N20" i="39"/>
  <c r="N21" i="39"/>
  <c r="N22" i="39"/>
  <c r="N7" i="39"/>
  <c r="K30" i="39" l="1"/>
  <c r="K31" i="39"/>
  <c r="K32" i="39"/>
  <c r="K33" i="39"/>
  <c r="K34" i="39"/>
  <c r="K35" i="39"/>
  <c r="K37" i="39"/>
  <c r="K38" i="39"/>
  <c r="K39" i="39"/>
  <c r="K41" i="39"/>
  <c r="K42" i="39"/>
  <c r="K43" i="39"/>
  <c r="K44" i="39"/>
  <c r="K45" i="39"/>
  <c r="K8" i="39"/>
  <c r="K9" i="39"/>
  <c r="K10" i="39"/>
  <c r="K11" i="39"/>
  <c r="K12" i="39"/>
  <c r="K13" i="39"/>
  <c r="K14" i="39"/>
  <c r="K16" i="39"/>
  <c r="K17" i="39"/>
  <c r="K18" i="39"/>
  <c r="K19" i="39"/>
  <c r="K20" i="39"/>
  <c r="K21" i="39"/>
  <c r="K22" i="39"/>
  <c r="K7" i="39"/>
  <c r="D15" i="39"/>
  <c r="D24" i="39" s="1"/>
  <c r="D29" i="39"/>
  <c r="D40" i="39" s="1"/>
  <c r="D47" i="39" s="1"/>
  <c r="E8" i="39"/>
  <c r="E9" i="39"/>
  <c r="E10" i="39"/>
  <c r="E11" i="39"/>
  <c r="E12" i="39"/>
  <c r="E13" i="39"/>
  <c r="E14" i="39"/>
  <c r="E16" i="39"/>
  <c r="E17" i="39"/>
  <c r="E18" i="39"/>
  <c r="E19" i="39"/>
  <c r="E20" i="39"/>
  <c r="E21" i="39"/>
  <c r="E22" i="39"/>
  <c r="E7" i="39"/>
  <c r="E30" i="39"/>
  <c r="E31" i="39"/>
  <c r="E33" i="39"/>
  <c r="E34" i="39"/>
  <c r="E35" i="39"/>
  <c r="E36" i="39"/>
  <c r="E37" i="39"/>
  <c r="E38" i="39"/>
  <c r="E39" i="39"/>
  <c r="E41" i="39"/>
  <c r="E42" i="39"/>
  <c r="E43" i="39"/>
  <c r="E44" i="39"/>
  <c r="E45" i="39"/>
  <c r="E32" i="39"/>
  <c r="X8" i="39" l="1"/>
  <c r="X9" i="39"/>
  <c r="X10" i="39"/>
  <c r="X11" i="39"/>
  <c r="X12" i="39"/>
  <c r="X13" i="39"/>
  <c r="X14" i="39"/>
  <c r="X16" i="39"/>
  <c r="X17" i="39"/>
  <c r="X18" i="39"/>
  <c r="X19" i="39"/>
  <c r="X20" i="39"/>
  <c r="X21" i="39"/>
  <c r="X22" i="39"/>
  <c r="X7" i="39"/>
  <c r="C46" i="39" l="1"/>
  <c r="C29" i="39"/>
  <c r="E29" i="39" s="1"/>
  <c r="C23" i="39"/>
  <c r="C15" i="39"/>
  <c r="E15" i="39" s="1"/>
  <c r="Z46" i="39"/>
  <c r="Y46" i="39"/>
  <c r="W46" i="39"/>
  <c r="X46" i="39" s="1"/>
  <c r="U46" i="39"/>
  <c r="T46" i="39"/>
  <c r="S46" i="39"/>
  <c r="Q46" i="39"/>
  <c r="P46" i="39"/>
  <c r="O46" i="39"/>
  <c r="M46" i="39"/>
  <c r="L46" i="39"/>
  <c r="J46" i="39"/>
  <c r="I46" i="39"/>
  <c r="F46" i="39"/>
  <c r="V45" i="39"/>
  <c r="R45" i="39"/>
  <c r="V44" i="39"/>
  <c r="R44" i="39"/>
  <c r="V43" i="39"/>
  <c r="R43" i="39"/>
  <c r="V42" i="39"/>
  <c r="R42" i="39"/>
  <c r="V41" i="39"/>
  <c r="R41" i="39"/>
  <c r="V39" i="39"/>
  <c r="R39" i="39"/>
  <c r="V38" i="39"/>
  <c r="R38" i="39"/>
  <c r="V37" i="39"/>
  <c r="R37" i="39"/>
  <c r="Z36" i="39"/>
  <c r="Y36" i="39"/>
  <c r="AA36" i="39" s="1"/>
  <c r="T36" i="39"/>
  <c r="S36" i="39"/>
  <c r="Q36" i="39"/>
  <c r="P36" i="39"/>
  <c r="O36" i="39"/>
  <c r="M36" i="39"/>
  <c r="N36" i="39" s="1"/>
  <c r="J36" i="39"/>
  <c r="K36" i="39" s="1"/>
  <c r="V35" i="39"/>
  <c r="R35" i="39"/>
  <c r="V34" i="39"/>
  <c r="R34" i="39"/>
  <c r="V33" i="39"/>
  <c r="R33" i="39"/>
  <c r="V32" i="39"/>
  <c r="R32" i="39"/>
  <c r="V31" i="39"/>
  <c r="R31" i="39"/>
  <c r="V30" i="39"/>
  <c r="R30" i="39"/>
  <c r="Z29" i="39"/>
  <c r="Y29" i="39"/>
  <c r="W29" i="39"/>
  <c r="U29" i="39"/>
  <c r="U40" i="39" s="1"/>
  <c r="U47" i="39" s="1"/>
  <c r="T29" i="39"/>
  <c r="S29" i="39"/>
  <c r="Q29" i="39"/>
  <c r="P29" i="39"/>
  <c r="O29" i="39"/>
  <c r="M29" i="39"/>
  <c r="L29" i="39"/>
  <c r="L40" i="39" s="1"/>
  <c r="J29" i="39"/>
  <c r="I29" i="39"/>
  <c r="I40" i="39" s="1"/>
  <c r="F29" i="39"/>
  <c r="H29" i="39" s="1"/>
  <c r="Z23" i="39"/>
  <c r="Y23" i="39"/>
  <c r="W23" i="39"/>
  <c r="X23" i="39" s="1"/>
  <c r="U23" i="39"/>
  <c r="T23" i="39"/>
  <c r="S23" i="39"/>
  <c r="Q23" i="39"/>
  <c r="Q24" i="39" s="1"/>
  <c r="P23" i="39"/>
  <c r="O23" i="39"/>
  <c r="M23" i="39"/>
  <c r="L23" i="39"/>
  <c r="J23" i="39"/>
  <c r="I23" i="39"/>
  <c r="V22" i="39"/>
  <c r="R22" i="39"/>
  <c r="V21" i="39"/>
  <c r="R21" i="39"/>
  <c r="V20" i="39"/>
  <c r="R20" i="39"/>
  <c r="V19" i="39"/>
  <c r="R19" i="39"/>
  <c r="V18" i="39"/>
  <c r="R18" i="39"/>
  <c r="V17" i="39"/>
  <c r="R17" i="39"/>
  <c r="V16" i="39"/>
  <c r="R16" i="39"/>
  <c r="AA15" i="39"/>
  <c r="W15" i="39"/>
  <c r="X15" i="39" s="1"/>
  <c r="U15" i="39"/>
  <c r="T15" i="39"/>
  <c r="P15" i="39"/>
  <c r="M15" i="39"/>
  <c r="L15" i="39"/>
  <c r="I15" i="39"/>
  <c r="F15" i="39"/>
  <c r="V14" i="39"/>
  <c r="R14" i="39"/>
  <c r="V13" i="39"/>
  <c r="R13" i="39"/>
  <c r="V12" i="39"/>
  <c r="R12" i="39"/>
  <c r="V11" i="39"/>
  <c r="R11" i="39"/>
  <c r="V10" i="39"/>
  <c r="R10" i="39"/>
  <c r="V9" i="39"/>
  <c r="R9" i="39"/>
  <c r="V8" i="39"/>
  <c r="R8" i="39"/>
  <c r="V7" i="39"/>
  <c r="R7" i="39"/>
  <c r="H15" i="39" l="1"/>
  <c r="AA23" i="39"/>
  <c r="E46" i="39"/>
  <c r="AA29" i="39"/>
  <c r="AA46" i="39"/>
  <c r="N23" i="39"/>
  <c r="K46" i="39"/>
  <c r="W40" i="39"/>
  <c r="X40" i="39" s="1"/>
  <c r="X29" i="39"/>
  <c r="K15" i="39"/>
  <c r="K23" i="39"/>
  <c r="N46" i="39"/>
  <c r="N29" i="39"/>
  <c r="N15" i="39"/>
  <c r="K29" i="39"/>
  <c r="P40" i="39"/>
  <c r="P47" i="39" s="1"/>
  <c r="Y40" i="39"/>
  <c r="M24" i="39"/>
  <c r="Z24" i="39"/>
  <c r="E23" i="39"/>
  <c r="J24" i="39"/>
  <c r="J48" i="39" s="1"/>
  <c r="V15" i="39"/>
  <c r="F40" i="39"/>
  <c r="H40" i="39" s="1"/>
  <c r="S40" i="39"/>
  <c r="S47" i="39" s="1"/>
  <c r="C24" i="39"/>
  <c r="Z40" i="39"/>
  <c r="Z47" i="39" s="1"/>
  <c r="R15" i="39"/>
  <c r="U24" i="39"/>
  <c r="U48" i="39" s="1"/>
  <c r="V23" i="39"/>
  <c r="P24" i="39"/>
  <c r="R23" i="39"/>
  <c r="R36" i="39"/>
  <c r="V36" i="39"/>
  <c r="M40" i="39"/>
  <c r="Q40" i="39"/>
  <c r="Q47" i="39" s="1"/>
  <c r="Q48" i="39" s="1"/>
  <c r="V46" i="39"/>
  <c r="J40" i="39"/>
  <c r="R46" i="39"/>
  <c r="O40" i="39"/>
  <c r="T40" i="39"/>
  <c r="T47" i="39" s="1"/>
  <c r="C40" i="39"/>
  <c r="E40" i="39" s="1"/>
  <c r="L47" i="39"/>
  <c r="I47" i="39"/>
  <c r="I24" i="39"/>
  <c r="I48" i="39" s="1"/>
  <c r="L24" i="39"/>
  <c r="O24" i="39"/>
  <c r="S24" i="39"/>
  <c r="W24" i="39"/>
  <c r="X24" i="39" s="1"/>
  <c r="Y24" i="39"/>
  <c r="Y48" i="39" s="1"/>
  <c r="T24" i="39"/>
  <c r="R29" i="39"/>
  <c r="V29" i="39"/>
  <c r="C68" i="19"/>
  <c r="D31" i="34"/>
  <c r="E31" i="34"/>
  <c r="F31" i="34"/>
  <c r="G31" i="34"/>
  <c r="H31" i="34"/>
  <c r="I31" i="34"/>
  <c r="J31" i="34"/>
  <c r="K31" i="34"/>
  <c r="L31" i="34"/>
  <c r="M31" i="34"/>
  <c r="N31" i="34"/>
  <c r="O27" i="34"/>
  <c r="C40" i="19"/>
  <c r="F18" i="33"/>
  <c r="F18" i="19"/>
  <c r="E12" i="34"/>
  <c r="F12" i="34"/>
  <c r="G12" i="34"/>
  <c r="H12" i="34"/>
  <c r="I12" i="34"/>
  <c r="J12" i="34"/>
  <c r="K12" i="34"/>
  <c r="L12" i="34"/>
  <c r="M12" i="34"/>
  <c r="N12" i="34"/>
  <c r="D12" i="34"/>
  <c r="L48" i="39" l="1"/>
  <c r="H19" i="39"/>
  <c r="F23" i="39"/>
  <c r="P48" i="39"/>
  <c r="T48" i="39"/>
  <c r="S48" i="39"/>
  <c r="W47" i="39"/>
  <c r="X47" i="39" s="1"/>
  <c r="X48" i="39" s="1"/>
  <c r="E24" i="39"/>
  <c r="AA24" i="39"/>
  <c r="Y47" i="39"/>
  <c r="AA47" i="39" s="1"/>
  <c r="AA40" i="39"/>
  <c r="K24" i="39"/>
  <c r="F47" i="39"/>
  <c r="H47" i="39" s="1"/>
  <c r="M47" i="39"/>
  <c r="N47" i="39" s="1"/>
  <c r="N40" i="39"/>
  <c r="N24" i="39"/>
  <c r="J47" i="39"/>
  <c r="K47" i="39" s="1"/>
  <c r="K40" i="39"/>
  <c r="R24" i="39"/>
  <c r="V40" i="39"/>
  <c r="R40" i="39"/>
  <c r="V24" i="39"/>
  <c r="V47" i="39"/>
  <c r="O47" i="39"/>
  <c r="R47" i="39" s="1"/>
  <c r="C47" i="39"/>
  <c r="E47" i="39" s="1"/>
  <c r="H23" i="39" l="1"/>
  <c r="F24" i="39"/>
  <c r="H24" i="39" s="1"/>
  <c r="H48" i="39" s="1"/>
  <c r="E48" i="39"/>
  <c r="K48" i="39"/>
  <c r="O48" i="39"/>
  <c r="AA48" i="39"/>
  <c r="V48" i="39"/>
  <c r="R48" i="39"/>
  <c r="N48" i="39"/>
  <c r="V8" i="17" l="1"/>
  <c r="E16" i="13" l="1"/>
  <c r="F12" i="13"/>
  <c r="C16" i="13"/>
  <c r="D5" i="35" l="1"/>
  <c r="E5" i="35"/>
  <c r="E18" i="35" s="1"/>
  <c r="F5" i="35"/>
  <c r="F18" i="35" s="1"/>
  <c r="G5" i="35"/>
  <c r="G18" i="35" s="1"/>
  <c r="H5" i="35"/>
  <c r="H18" i="35" s="1"/>
  <c r="I5" i="35"/>
  <c r="I18" i="35" s="1"/>
  <c r="J5" i="35"/>
  <c r="J18" i="35" s="1"/>
  <c r="K5" i="35"/>
  <c r="K18" i="35" s="1"/>
  <c r="L5" i="35"/>
  <c r="L18" i="35" s="1"/>
  <c r="M5" i="35"/>
  <c r="M18" i="35" s="1"/>
  <c r="N5" i="35"/>
  <c r="N18" i="35" s="1"/>
  <c r="C5" i="35"/>
  <c r="D23" i="19" l="1"/>
  <c r="P12" i="11"/>
  <c r="O12" i="11"/>
  <c r="Q6" i="11"/>
  <c r="Q12" i="11" s="1"/>
  <c r="F9" i="7" l="1"/>
  <c r="F10" i="13" l="1"/>
  <c r="F29" i="33" l="1"/>
  <c r="F56" i="33"/>
  <c r="C57" i="19"/>
  <c r="C27" i="19"/>
  <c r="F8" i="19" l="1"/>
  <c r="F9" i="19"/>
  <c r="O13" i="13" l="1"/>
  <c r="O7" i="13"/>
  <c r="O16" i="13" l="1"/>
  <c r="O30" i="34"/>
  <c r="O29" i="34"/>
  <c r="O28" i="34"/>
  <c r="O26" i="34"/>
  <c r="O25" i="34"/>
  <c r="O24" i="34"/>
  <c r="O22" i="34"/>
  <c r="O21" i="34"/>
  <c r="O19" i="34"/>
  <c r="O17" i="34"/>
  <c r="O16" i="34"/>
  <c r="O14" i="34"/>
  <c r="O13" i="34"/>
  <c r="O10" i="34"/>
  <c r="O5" i="34"/>
  <c r="G24" i="11"/>
  <c r="F7" i="13"/>
  <c r="F11" i="13"/>
  <c r="F8" i="13"/>
  <c r="F34" i="19"/>
  <c r="F63" i="19"/>
  <c r="C42" i="33"/>
  <c r="F16" i="13" l="1"/>
  <c r="Q42" i="7" l="1"/>
  <c r="P42" i="7"/>
  <c r="O42" i="7"/>
  <c r="R41" i="7"/>
  <c r="R40" i="7"/>
  <c r="R39" i="7"/>
  <c r="R38" i="7"/>
  <c r="R37" i="7"/>
  <c r="R35" i="7"/>
  <c r="R34" i="7"/>
  <c r="R33" i="7"/>
  <c r="Q32" i="7"/>
  <c r="P32" i="7"/>
  <c r="R31" i="7"/>
  <c r="R30" i="7"/>
  <c r="R29" i="7"/>
  <c r="R28" i="7"/>
  <c r="R27" i="7"/>
  <c r="R26" i="7"/>
  <c r="Q25" i="7"/>
  <c r="Q36" i="7" s="1"/>
  <c r="P25" i="7"/>
  <c r="P36" i="7" s="1"/>
  <c r="P43" i="7" s="1"/>
  <c r="O25" i="7"/>
  <c r="O36" i="7" s="1"/>
  <c r="Q21" i="7"/>
  <c r="P21" i="7"/>
  <c r="O21" i="7"/>
  <c r="R20" i="7"/>
  <c r="R19" i="7"/>
  <c r="R18" i="7"/>
  <c r="R17" i="7"/>
  <c r="R16" i="7"/>
  <c r="R15" i="7"/>
  <c r="R14" i="7"/>
  <c r="Q13" i="7"/>
  <c r="P13" i="7"/>
  <c r="O13" i="7"/>
  <c r="R12" i="7"/>
  <c r="R11" i="7"/>
  <c r="R10" i="7"/>
  <c r="R9" i="7"/>
  <c r="R8" i="7"/>
  <c r="R7" i="7"/>
  <c r="R6" i="7"/>
  <c r="R5" i="7"/>
  <c r="Q22" i="7" l="1"/>
  <c r="P22" i="7"/>
  <c r="Q43" i="7"/>
  <c r="O22" i="7"/>
  <c r="R22" i="7" s="1"/>
  <c r="R21" i="7"/>
  <c r="R32" i="7"/>
  <c r="R42" i="7"/>
  <c r="O43" i="7"/>
  <c r="R43" i="7" s="1"/>
  <c r="R36" i="7"/>
  <c r="R25" i="7"/>
  <c r="R13" i="7"/>
  <c r="O6" i="35"/>
  <c r="O7" i="35"/>
  <c r="O8" i="35"/>
  <c r="O9" i="35"/>
  <c r="O11" i="35"/>
  <c r="O12" i="35"/>
  <c r="O13" i="35"/>
  <c r="O15" i="35"/>
  <c r="R15" i="35" s="1"/>
  <c r="O16" i="35"/>
  <c r="O17" i="35"/>
  <c r="O19" i="35"/>
  <c r="O20" i="35"/>
  <c r="O21" i="35"/>
  <c r="O22" i="35"/>
  <c r="O23" i="35"/>
  <c r="F23" i="34"/>
  <c r="F32" i="34" s="1"/>
  <c r="J23" i="34"/>
  <c r="J32" i="34" s="1"/>
  <c r="K23" i="34"/>
  <c r="K32" i="34" s="1"/>
  <c r="N32" i="34"/>
  <c r="G23" i="34"/>
  <c r="G32" i="34" s="1"/>
  <c r="H23" i="34"/>
  <c r="H32" i="34" s="1"/>
  <c r="I23" i="34"/>
  <c r="I32" i="34" s="1"/>
  <c r="L23" i="34"/>
  <c r="L32" i="34" s="1"/>
  <c r="M23" i="34"/>
  <c r="M32" i="34" s="1"/>
  <c r="V17" i="17"/>
  <c r="V18" i="17"/>
  <c r="V19" i="17"/>
  <c r="V20" i="17"/>
  <c r="V21" i="17"/>
  <c r="V22" i="17"/>
  <c r="V23" i="17"/>
  <c r="V24" i="17"/>
  <c r="V30" i="17"/>
  <c r="T28" i="17"/>
  <c r="U28" i="17"/>
  <c r="S28" i="17"/>
  <c r="V6" i="17"/>
  <c r="V7" i="17"/>
  <c r="T16" i="17"/>
  <c r="U16" i="17"/>
  <c r="V5" i="17"/>
  <c r="Q18" i="17"/>
  <c r="Q19" i="17"/>
  <c r="Q20" i="17"/>
  <c r="Q21" i="17"/>
  <c r="Q23" i="17"/>
  <c r="Q24" i="17"/>
  <c r="Q25" i="17"/>
  <c r="Q26" i="17"/>
  <c r="Q27" i="17"/>
  <c r="Q30" i="17"/>
  <c r="O22" i="17"/>
  <c r="P22" i="17"/>
  <c r="N22" i="17"/>
  <c r="O17" i="17"/>
  <c r="P17" i="17"/>
  <c r="Q6" i="17"/>
  <c r="Q7" i="17"/>
  <c r="Q8" i="17"/>
  <c r="Q5" i="17"/>
  <c r="O16" i="17"/>
  <c r="P16" i="17"/>
  <c r="I28" i="17"/>
  <c r="J28" i="17"/>
  <c r="H28" i="17"/>
  <c r="I16" i="17"/>
  <c r="J16" i="17"/>
  <c r="H16" i="17"/>
  <c r="K6" i="17"/>
  <c r="K7" i="17"/>
  <c r="K8" i="17"/>
  <c r="K9" i="17"/>
  <c r="K17" i="17"/>
  <c r="K18" i="17"/>
  <c r="K19" i="17"/>
  <c r="K20" i="17"/>
  <c r="K21" i="17"/>
  <c r="K22" i="17"/>
  <c r="K23" i="17"/>
  <c r="K24" i="17"/>
  <c r="K30" i="17"/>
  <c r="K5" i="17"/>
  <c r="F30" i="17"/>
  <c r="F23" i="17"/>
  <c r="F24" i="17"/>
  <c r="F25" i="17"/>
  <c r="D22" i="17"/>
  <c r="E22" i="17"/>
  <c r="C22" i="17"/>
  <c r="F19" i="17"/>
  <c r="F20" i="17"/>
  <c r="F21" i="17"/>
  <c r="F18" i="17"/>
  <c r="D17" i="17"/>
  <c r="E17" i="17"/>
  <c r="C17" i="17"/>
  <c r="D16" i="17"/>
  <c r="E16" i="17"/>
  <c r="C16" i="17"/>
  <c r="F6" i="17"/>
  <c r="F7" i="17"/>
  <c r="F8" i="17"/>
  <c r="F9" i="17"/>
  <c r="F5" i="17"/>
  <c r="E24" i="35"/>
  <c r="F24" i="35"/>
  <c r="G24" i="35"/>
  <c r="H24" i="35"/>
  <c r="I24" i="35"/>
  <c r="J24" i="35"/>
  <c r="K24" i="35"/>
  <c r="L24" i="35"/>
  <c r="M24" i="35"/>
  <c r="N24" i="35"/>
  <c r="D24" i="35"/>
  <c r="C24" i="35"/>
  <c r="D18" i="35"/>
  <c r="C31" i="34"/>
  <c r="D23" i="34"/>
  <c r="D32" i="34" s="1"/>
  <c r="C23" i="34"/>
  <c r="F9" i="13"/>
  <c r="V42" i="7"/>
  <c r="W42" i="7"/>
  <c r="U42" i="7"/>
  <c r="V32" i="7"/>
  <c r="W32" i="7"/>
  <c r="U32" i="7"/>
  <c r="V25" i="7"/>
  <c r="W25" i="7"/>
  <c r="U25" i="7"/>
  <c r="U36" i="7" s="1"/>
  <c r="X26" i="7"/>
  <c r="X27" i="7"/>
  <c r="X28" i="7"/>
  <c r="X29" i="7"/>
  <c r="X30" i="7"/>
  <c r="X31" i="7"/>
  <c r="X33" i="7"/>
  <c r="X34" i="7"/>
  <c r="X35" i="7"/>
  <c r="X37" i="7"/>
  <c r="X38" i="7"/>
  <c r="X39" i="7"/>
  <c r="X40" i="7"/>
  <c r="X41" i="7"/>
  <c r="L26" i="7"/>
  <c r="L27" i="7"/>
  <c r="L28" i="7"/>
  <c r="L29" i="7"/>
  <c r="L30" i="7"/>
  <c r="L31" i="7"/>
  <c r="L33" i="7"/>
  <c r="L34" i="7"/>
  <c r="L35" i="7"/>
  <c r="L37" i="7"/>
  <c r="L38" i="7"/>
  <c r="L39" i="7"/>
  <c r="L40" i="7"/>
  <c r="L41" i="7"/>
  <c r="J42" i="7"/>
  <c r="K42" i="7"/>
  <c r="J32" i="7"/>
  <c r="K32" i="7"/>
  <c r="J25" i="7"/>
  <c r="K25" i="7"/>
  <c r="K36" i="7" s="1"/>
  <c r="K43" i="7" s="1"/>
  <c r="I42" i="7"/>
  <c r="I25" i="7"/>
  <c r="E25" i="7"/>
  <c r="AP26" i="7"/>
  <c r="AP27" i="7"/>
  <c r="AP28" i="7"/>
  <c r="AP29" i="7"/>
  <c r="AP30" i="7"/>
  <c r="AP31" i="7"/>
  <c r="AP33" i="7"/>
  <c r="AP34" i="7"/>
  <c r="AP35" i="7"/>
  <c r="AP37" i="7"/>
  <c r="AP38" i="7"/>
  <c r="AP39" i="7"/>
  <c r="AP40" i="7"/>
  <c r="AP41" i="7"/>
  <c r="AO42" i="7"/>
  <c r="AN42" i="7"/>
  <c r="AM42" i="7"/>
  <c r="AO32" i="7"/>
  <c r="AN32" i="7"/>
  <c r="AM32" i="7"/>
  <c r="AN25" i="7"/>
  <c r="AO25" i="7"/>
  <c r="AM25" i="7"/>
  <c r="AJ26" i="7"/>
  <c r="AJ27" i="7"/>
  <c r="AJ28" i="7"/>
  <c r="AJ29" i="7"/>
  <c r="AJ30" i="7"/>
  <c r="AJ31" i="7"/>
  <c r="AJ33" i="7"/>
  <c r="AJ34" i="7"/>
  <c r="AJ35" i="7"/>
  <c r="AJ37" i="7"/>
  <c r="AJ38" i="7"/>
  <c r="AJ39" i="7"/>
  <c r="AJ40" i="7"/>
  <c r="AJ41" i="7"/>
  <c r="AH42" i="7"/>
  <c r="AI42" i="7"/>
  <c r="AH32" i="7"/>
  <c r="AI32" i="7"/>
  <c r="AH25" i="7"/>
  <c r="AI25" i="7"/>
  <c r="AG42" i="7"/>
  <c r="AG25" i="7"/>
  <c r="AD26" i="7"/>
  <c r="AD27" i="7"/>
  <c r="AD28" i="7"/>
  <c r="AD29" i="7"/>
  <c r="AD30" i="7"/>
  <c r="AD31" i="7"/>
  <c r="AD33" i="7"/>
  <c r="AD34" i="7"/>
  <c r="AD35" i="7"/>
  <c r="AD37" i="7"/>
  <c r="AD38" i="7"/>
  <c r="AD39" i="7"/>
  <c r="AD40" i="7"/>
  <c r="AD41" i="7"/>
  <c r="AB42" i="7"/>
  <c r="AC42" i="7"/>
  <c r="AB32" i="7"/>
  <c r="AB25" i="7"/>
  <c r="AC25" i="7"/>
  <c r="AC36" i="7" s="1"/>
  <c r="AA42" i="7"/>
  <c r="AA32" i="7"/>
  <c r="AA25" i="7"/>
  <c r="D42" i="7"/>
  <c r="E42" i="7"/>
  <c r="D32" i="7"/>
  <c r="E32" i="7"/>
  <c r="E36" i="7" s="1"/>
  <c r="C42" i="7"/>
  <c r="C32" i="7"/>
  <c r="AY32" i="7" s="1"/>
  <c r="C25" i="7"/>
  <c r="F26" i="7"/>
  <c r="F27" i="7"/>
  <c r="BB27" i="7" s="1"/>
  <c r="F28" i="7"/>
  <c r="F29" i="7"/>
  <c r="F30" i="7"/>
  <c r="F31" i="7"/>
  <c r="F33" i="7"/>
  <c r="BB33" i="7" s="1"/>
  <c r="F34" i="7"/>
  <c r="F35" i="7"/>
  <c r="F37" i="7"/>
  <c r="F38" i="7"/>
  <c r="F39" i="7"/>
  <c r="F40" i="7"/>
  <c r="F41" i="7"/>
  <c r="AO21" i="7"/>
  <c r="AN21" i="7"/>
  <c r="AM21" i="7"/>
  <c r="AP20" i="7"/>
  <c r="AP19" i="7"/>
  <c r="AP18" i="7"/>
  <c r="AP17" i="7"/>
  <c r="AP16" i="7"/>
  <c r="AP15" i="7"/>
  <c r="AP14" i="7"/>
  <c r="AO13" i="7"/>
  <c r="AN13" i="7"/>
  <c r="AM13" i="7"/>
  <c r="AP12" i="7"/>
  <c r="AP11" i="7"/>
  <c r="AP10" i="7"/>
  <c r="AP9" i="7"/>
  <c r="AP8" i="7"/>
  <c r="AP7" i="7"/>
  <c r="AP6" i="7"/>
  <c r="AP5" i="7"/>
  <c r="AI21" i="7"/>
  <c r="AH21" i="7"/>
  <c r="AG21" i="7"/>
  <c r="AJ20" i="7"/>
  <c r="AJ19" i="7"/>
  <c r="AJ18" i="7"/>
  <c r="AJ17" i="7"/>
  <c r="AJ16" i="7"/>
  <c r="AJ15" i="7"/>
  <c r="AJ14" i="7"/>
  <c r="AI13" i="7"/>
  <c r="AI22" i="7" s="1"/>
  <c r="AH13" i="7"/>
  <c r="AG13" i="7"/>
  <c r="AJ12" i="7"/>
  <c r="AJ11" i="7"/>
  <c r="AJ10" i="7"/>
  <c r="AJ9" i="7"/>
  <c r="AJ8" i="7"/>
  <c r="AJ7" i="7"/>
  <c r="AJ6" i="7"/>
  <c r="AJ5" i="7"/>
  <c r="AC21" i="7"/>
  <c r="AB21" i="7"/>
  <c r="AA21" i="7"/>
  <c r="AD20" i="7"/>
  <c r="AD19" i="7"/>
  <c r="AD18" i="7"/>
  <c r="AD17" i="7"/>
  <c r="AD16" i="7"/>
  <c r="AD15" i="7"/>
  <c r="AD14" i="7"/>
  <c r="AC13" i="7"/>
  <c r="AB13" i="7"/>
  <c r="AD12" i="7"/>
  <c r="AD11" i="7"/>
  <c r="AD10" i="7"/>
  <c r="AD9" i="7"/>
  <c r="AD8" i="7"/>
  <c r="AD7" i="7"/>
  <c r="AD6" i="7"/>
  <c r="AD5" i="7"/>
  <c r="W21" i="7"/>
  <c r="V21" i="7"/>
  <c r="U21" i="7"/>
  <c r="X20" i="7"/>
  <c r="X19" i="7"/>
  <c r="X18" i="7"/>
  <c r="X17" i="7"/>
  <c r="X16" i="7"/>
  <c r="X15" i="7"/>
  <c r="X14" i="7"/>
  <c r="W13" i="7"/>
  <c r="V13" i="7"/>
  <c r="U13" i="7"/>
  <c r="X12" i="7"/>
  <c r="X11" i="7"/>
  <c r="X10" i="7"/>
  <c r="X9" i="7"/>
  <c r="X8" i="7"/>
  <c r="X7" i="7"/>
  <c r="X6" i="7"/>
  <c r="X5" i="7"/>
  <c r="K21" i="7"/>
  <c r="J21" i="7"/>
  <c r="I21" i="7"/>
  <c r="L20" i="7"/>
  <c r="L19" i="7"/>
  <c r="L18" i="7"/>
  <c r="L17" i="7"/>
  <c r="L16" i="7"/>
  <c r="L15" i="7"/>
  <c r="L14" i="7"/>
  <c r="K13" i="7"/>
  <c r="J13" i="7"/>
  <c r="I13" i="7"/>
  <c r="L12" i="7"/>
  <c r="L11" i="7"/>
  <c r="L10" i="7"/>
  <c r="L9" i="7"/>
  <c r="L8" i="7"/>
  <c r="L7" i="7"/>
  <c r="L6" i="7"/>
  <c r="L5" i="7"/>
  <c r="E21" i="7"/>
  <c r="D21" i="7"/>
  <c r="C21" i="7"/>
  <c r="F20" i="7"/>
  <c r="F19" i="7"/>
  <c r="F18" i="7"/>
  <c r="F17" i="7"/>
  <c r="F16" i="7"/>
  <c r="F15" i="7"/>
  <c r="F14" i="7"/>
  <c r="E13" i="7"/>
  <c r="C13" i="7"/>
  <c r="F12" i="7"/>
  <c r="F11" i="7"/>
  <c r="F10" i="7"/>
  <c r="F8" i="7"/>
  <c r="F7" i="7"/>
  <c r="F6" i="7"/>
  <c r="BB6" i="7" s="1"/>
  <c r="F5" i="7"/>
  <c r="E58" i="33"/>
  <c r="D58" i="33"/>
  <c r="F57" i="33"/>
  <c r="F54" i="33"/>
  <c r="F53" i="33"/>
  <c r="F52" i="33"/>
  <c r="F50" i="33"/>
  <c r="F49" i="33"/>
  <c r="F48" i="33"/>
  <c r="E47" i="33"/>
  <c r="D47" i="33"/>
  <c r="F45" i="33"/>
  <c r="F44" i="33"/>
  <c r="F43" i="33"/>
  <c r="E42" i="33"/>
  <c r="E37" i="33" s="1"/>
  <c r="D42" i="33"/>
  <c r="D37" i="33" s="1"/>
  <c r="F41" i="33"/>
  <c r="F40" i="33"/>
  <c r="F39" i="33"/>
  <c r="F38" i="33"/>
  <c r="E32" i="33"/>
  <c r="D32" i="33"/>
  <c r="C32" i="33"/>
  <c r="F31" i="33"/>
  <c r="F30" i="33"/>
  <c r="F28" i="33"/>
  <c r="F27" i="33"/>
  <c r="F26" i="33"/>
  <c r="F25" i="33"/>
  <c r="F24" i="33"/>
  <c r="E23" i="33"/>
  <c r="D23" i="33"/>
  <c r="D33" i="33" s="1"/>
  <c r="C23" i="33"/>
  <c r="F21" i="33"/>
  <c r="F20" i="33"/>
  <c r="F19" i="33"/>
  <c r="F17" i="33"/>
  <c r="F16" i="33"/>
  <c r="F15" i="33"/>
  <c r="F14" i="33"/>
  <c r="F13" i="33"/>
  <c r="F12" i="33"/>
  <c r="F11" i="33"/>
  <c r="F10" i="33"/>
  <c r="F9" i="33"/>
  <c r="F8" i="33"/>
  <c r="E7" i="33"/>
  <c r="D7" i="33"/>
  <c r="F6" i="33"/>
  <c r="F5" i="33"/>
  <c r="D61" i="19"/>
  <c r="E61" i="19"/>
  <c r="C61" i="19"/>
  <c r="F41" i="19"/>
  <c r="F42" i="19"/>
  <c r="F43" i="19"/>
  <c r="F44" i="19"/>
  <c r="F46" i="19"/>
  <c r="F47" i="19"/>
  <c r="F48" i="19"/>
  <c r="F51" i="19"/>
  <c r="F52" i="19"/>
  <c r="F53" i="19"/>
  <c r="F55" i="19"/>
  <c r="F56" i="19"/>
  <c r="F57" i="19"/>
  <c r="F58" i="19"/>
  <c r="F60" i="19"/>
  <c r="D50" i="19"/>
  <c r="D68" i="19" s="1"/>
  <c r="E50" i="19"/>
  <c r="E68" i="19" s="1"/>
  <c r="D40" i="19"/>
  <c r="E45" i="19"/>
  <c r="E40" i="19" s="1"/>
  <c r="E67" i="19" s="1"/>
  <c r="F24" i="19"/>
  <c r="F25" i="19"/>
  <c r="F26" i="19"/>
  <c r="F27" i="19"/>
  <c r="F28" i="19"/>
  <c r="F30" i="19"/>
  <c r="F31" i="19"/>
  <c r="F10" i="19"/>
  <c r="F11" i="19"/>
  <c r="F12" i="19"/>
  <c r="F13" i="19"/>
  <c r="F14" i="19"/>
  <c r="F15" i="19"/>
  <c r="F16" i="19"/>
  <c r="F17" i="19"/>
  <c r="F19" i="19"/>
  <c r="F20" i="19"/>
  <c r="F21" i="19"/>
  <c r="F22" i="19"/>
  <c r="F5" i="19"/>
  <c r="D32" i="19"/>
  <c r="E32" i="19"/>
  <c r="C32" i="19"/>
  <c r="E23" i="19"/>
  <c r="D7" i="19"/>
  <c r="E7" i="19"/>
  <c r="C67" i="19"/>
  <c r="BB9" i="7" l="1"/>
  <c r="AY21" i="7"/>
  <c r="AY13" i="7"/>
  <c r="BB28" i="7"/>
  <c r="AY25" i="7"/>
  <c r="BB26" i="7"/>
  <c r="BB17" i="7"/>
  <c r="BB18" i="7"/>
  <c r="E51" i="33"/>
  <c r="U22" i="7"/>
  <c r="X22" i="7" s="1"/>
  <c r="P28" i="17"/>
  <c r="J22" i="7"/>
  <c r="Q16" i="17"/>
  <c r="D67" i="19"/>
  <c r="D54" i="19"/>
  <c r="D62" i="19" s="1"/>
  <c r="D65" i="19" s="1"/>
  <c r="R44" i="7"/>
  <c r="E33" i="33"/>
  <c r="K33" i="34"/>
  <c r="G33" i="34"/>
  <c r="AN22" i="7"/>
  <c r="C33" i="33"/>
  <c r="K22" i="7"/>
  <c r="V22" i="7"/>
  <c r="AA22" i="7"/>
  <c r="AO22" i="7"/>
  <c r="AI36" i="7"/>
  <c r="AI43" i="7" s="1"/>
  <c r="J36" i="7"/>
  <c r="J43" i="7" s="1"/>
  <c r="D51" i="33"/>
  <c r="D59" i="33" s="1"/>
  <c r="W22" i="7"/>
  <c r="AB22" i="7"/>
  <c r="AH36" i="7"/>
  <c r="AH43" i="7" s="1"/>
  <c r="AO36" i="7"/>
  <c r="P29" i="17"/>
  <c r="P31" i="17" s="1"/>
  <c r="AG22" i="7"/>
  <c r="F25" i="7"/>
  <c r="O31" i="34"/>
  <c r="X32" i="7"/>
  <c r="D22" i="7"/>
  <c r="I22" i="7"/>
  <c r="L22" i="7" s="1"/>
  <c r="AC22" i="7"/>
  <c r="AH22" i="7"/>
  <c r="AM22" i="7"/>
  <c r="AN36" i="7"/>
  <c r="E43" i="7"/>
  <c r="AB36" i="7"/>
  <c r="AB43" i="7" s="1"/>
  <c r="M33" i="34"/>
  <c r="I33" i="34"/>
  <c r="E33" i="34"/>
  <c r="N33" i="34"/>
  <c r="AO43" i="7"/>
  <c r="AP42" i="7"/>
  <c r="AP32" i="7"/>
  <c r="AM36" i="7"/>
  <c r="AP36" i="7" s="1"/>
  <c r="AP21" i="7"/>
  <c r="AJ25" i="7"/>
  <c r="AJ42" i="7"/>
  <c r="AJ32" i="7"/>
  <c r="AJ21" i="7"/>
  <c r="AC43" i="7"/>
  <c r="AD42" i="7"/>
  <c r="AD32" i="7"/>
  <c r="AA36" i="7"/>
  <c r="AA43" i="7" s="1"/>
  <c r="AD21" i="7"/>
  <c r="X42" i="7"/>
  <c r="W36" i="7"/>
  <c r="W43" i="7" s="1"/>
  <c r="X25" i="7"/>
  <c r="V36" i="7"/>
  <c r="V43" i="7" s="1"/>
  <c r="X21" i="7"/>
  <c r="L25" i="7"/>
  <c r="L42" i="7"/>
  <c r="L32" i="7"/>
  <c r="I36" i="7"/>
  <c r="F32" i="7"/>
  <c r="BB32" i="7" s="1"/>
  <c r="D36" i="7"/>
  <c r="D43" i="7" s="1"/>
  <c r="E59" i="33"/>
  <c r="F47" i="33"/>
  <c r="F7" i="33"/>
  <c r="F32" i="33"/>
  <c r="F61" i="19"/>
  <c r="E54" i="19"/>
  <c r="E62" i="19" s="1"/>
  <c r="E65" i="19" s="1"/>
  <c r="F45" i="19"/>
  <c r="E33" i="19"/>
  <c r="E36" i="19" s="1"/>
  <c r="F7" i="19"/>
  <c r="K16" i="17"/>
  <c r="F42" i="33"/>
  <c r="O24" i="35"/>
  <c r="L33" i="34"/>
  <c r="H33" i="34"/>
  <c r="F33" i="34"/>
  <c r="J33" i="34"/>
  <c r="O14" i="35"/>
  <c r="C18" i="35"/>
  <c r="C33" i="34" s="1"/>
  <c r="O10" i="35"/>
  <c r="O5" i="35"/>
  <c r="U29" i="17"/>
  <c r="U31" i="17" s="1"/>
  <c r="V28" i="17"/>
  <c r="T29" i="17"/>
  <c r="T31" i="17" s="1"/>
  <c r="V16" i="17"/>
  <c r="Q22" i="17"/>
  <c r="N28" i="17"/>
  <c r="N29" i="17" s="1"/>
  <c r="N31" i="17" s="1"/>
  <c r="O28" i="17"/>
  <c r="J29" i="17"/>
  <c r="J31" i="17" s="1"/>
  <c r="I29" i="17"/>
  <c r="I31" i="17" s="1"/>
  <c r="K28" i="17"/>
  <c r="H29" i="17"/>
  <c r="E28" i="17"/>
  <c r="E29" i="17" s="1"/>
  <c r="E31" i="17" s="1"/>
  <c r="F22" i="17"/>
  <c r="D28" i="17"/>
  <c r="D29" i="17" s="1"/>
  <c r="D31" i="17" s="1"/>
  <c r="C28" i="17"/>
  <c r="C29" i="17" s="1"/>
  <c r="C31" i="17" s="1"/>
  <c r="F16" i="17"/>
  <c r="F17" i="17"/>
  <c r="D33" i="19"/>
  <c r="D36" i="19" s="1"/>
  <c r="C32" i="34"/>
  <c r="AG36" i="7"/>
  <c r="AP25" i="7"/>
  <c r="AD25" i="7"/>
  <c r="L21" i="7"/>
  <c r="C36" i="7"/>
  <c r="F42" i="7"/>
  <c r="F21" i="7"/>
  <c r="C37" i="33"/>
  <c r="AP13" i="7"/>
  <c r="AJ13" i="7"/>
  <c r="AD13" i="7"/>
  <c r="X13" i="7"/>
  <c r="L13" i="7"/>
  <c r="E22" i="7"/>
  <c r="F13" i="7"/>
  <c r="C22" i="7"/>
  <c r="F23" i="33"/>
  <c r="F32" i="19"/>
  <c r="F50" i="19"/>
  <c r="BB13" i="7" l="1"/>
  <c r="BB21" i="7"/>
  <c r="AY22" i="7"/>
  <c r="BB25" i="7"/>
  <c r="AY36" i="7"/>
  <c r="F28" i="17"/>
  <c r="F29" i="17" s="1"/>
  <c r="F31" i="17" s="1"/>
  <c r="F68" i="19"/>
  <c r="O18" i="35"/>
  <c r="C34" i="34"/>
  <c r="C51" i="33"/>
  <c r="C59" i="33" s="1"/>
  <c r="F59" i="33" s="1"/>
  <c r="D66" i="19"/>
  <c r="F33" i="33"/>
  <c r="AM43" i="7"/>
  <c r="AJ22" i="7"/>
  <c r="AD22" i="7"/>
  <c r="E66" i="19"/>
  <c r="AP22" i="7"/>
  <c r="AN43" i="7"/>
  <c r="F22" i="7"/>
  <c r="E23" i="34"/>
  <c r="E32" i="34" s="1"/>
  <c r="AD36" i="7"/>
  <c r="AD43" i="7"/>
  <c r="L36" i="7"/>
  <c r="I43" i="7"/>
  <c r="L43" i="7" s="1"/>
  <c r="L44" i="7" s="1"/>
  <c r="F6" i="19"/>
  <c r="C23" i="19"/>
  <c r="V29" i="17"/>
  <c r="S31" i="17"/>
  <c r="V31" i="17" s="1"/>
  <c r="O29" i="17"/>
  <c r="Q28" i="17"/>
  <c r="K29" i="17"/>
  <c r="H31" i="17"/>
  <c r="K31" i="17" s="1"/>
  <c r="AJ36" i="7"/>
  <c r="AG43" i="7"/>
  <c r="AJ43" i="7" s="1"/>
  <c r="X36" i="7"/>
  <c r="U43" i="7"/>
  <c r="X43" i="7" s="1"/>
  <c r="X44" i="7" s="1"/>
  <c r="F36" i="7"/>
  <c r="C43" i="7"/>
  <c r="F37" i="33"/>
  <c r="F40" i="19"/>
  <c r="C54" i="19"/>
  <c r="BB22" i="7" l="1"/>
  <c r="AY43" i="7"/>
  <c r="BB36" i="7"/>
  <c r="F67" i="19"/>
  <c r="K33" i="17"/>
  <c r="AJ44" i="7"/>
  <c r="F61" i="33"/>
  <c r="F51" i="33"/>
  <c r="AD44" i="7"/>
  <c r="O25" i="35"/>
  <c r="D33" i="34"/>
  <c r="AP43" i="7"/>
  <c r="AP44" i="7" s="1"/>
  <c r="F43" i="7"/>
  <c r="O23" i="34"/>
  <c r="F23" i="19"/>
  <c r="C33" i="19"/>
  <c r="C36" i="19" s="1"/>
  <c r="O31" i="17"/>
  <c r="Q31" i="17" s="1"/>
  <c r="V33" i="17" s="1"/>
  <c r="Q29" i="17"/>
  <c r="C62" i="19"/>
  <c r="C65" i="19" s="1"/>
  <c r="F54" i="19"/>
  <c r="F44" i="7" l="1"/>
  <c r="BB43" i="7"/>
  <c r="O33" i="34"/>
  <c r="D34" i="34"/>
  <c r="E34" i="34" s="1"/>
  <c r="F34" i="34" s="1"/>
  <c r="G34" i="34" s="1"/>
  <c r="H34" i="34" s="1"/>
  <c r="I34" i="34" s="1"/>
  <c r="J34" i="34" s="1"/>
  <c r="K34" i="34" s="1"/>
  <c r="L34" i="34" s="1"/>
  <c r="M34" i="34" s="1"/>
  <c r="N34" i="34" s="1"/>
  <c r="O32" i="34"/>
  <c r="F33" i="19"/>
  <c r="F62" i="19"/>
  <c r="F65" i="19"/>
  <c r="F36" i="19" l="1"/>
  <c r="C66" i="19"/>
  <c r="F66" i="19" l="1"/>
  <c r="P8" i="35"/>
  <c r="P15" i="35"/>
  <c r="P11" i="35"/>
  <c r="P22" i="35"/>
  <c r="P9" i="35"/>
  <c r="P18" i="35"/>
  <c r="R16" i="35"/>
  <c r="P21" i="35"/>
  <c r="P16" i="35"/>
  <c r="P19" i="35"/>
  <c r="P12" i="35"/>
  <c r="P7" i="35"/>
  <c r="P14" i="35"/>
  <c r="P20" i="35"/>
  <c r="P24" i="35"/>
  <c r="P13" i="35"/>
  <c r="P10" i="35"/>
  <c r="P6" i="35"/>
  <c r="P17" i="35"/>
  <c r="C7" i="15"/>
</calcChain>
</file>

<file path=xl/sharedStrings.xml><?xml version="1.0" encoding="utf-8"?>
<sst xmlns="http://schemas.openxmlformats.org/spreadsheetml/2006/main" count="1940" uniqueCount="459">
  <si>
    <t>Összesen:</t>
  </si>
  <si>
    <t>Budakeszi Város Önkormányzatának fennálló több évre kiható kötelezettségvállalásainak részletezése</t>
  </si>
  <si>
    <t>Hitel futamidő vége</t>
  </si>
  <si>
    <t>Átengedett központi adóból</t>
  </si>
  <si>
    <t>Polgármesteri Hivatal</t>
  </si>
  <si>
    <t>ebből: - köztisztviselő</t>
  </si>
  <si>
    <t>Támogatás</t>
  </si>
  <si>
    <t>Kiadások</t>
  </si>
  <si>
    <t>Személyi juttatások</t>
  </si>
  <si>
    <t>Munkaadókat terhelő járulékok és szociális hozzájárulási adó</t>
  </si>
  <si>
    <t>Tartalékok</t>
  </si>
  <si>
    <t>Beruházások</t>
  </si>
  <si>
    <t>Felújítások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</si>
  <si>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</si>
  <si>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</si>
  <si>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</si>
  <si>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</si>
  <si>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</si>
  <si>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</si>
  <si>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</si>
  <si>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</si>
  <si>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</si>
  <si>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</si>
  <si>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</si>
  <si>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</si>
  <si>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</si>
  <si>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</si>
  <si>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</si>
  <si>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</si>
  <si>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</si>
  <si>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</si>
  <si>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</si>
  <si>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Sorszám</t>
  </si>
  <si>
    <t>Megnevezés</t>
  </si>
  <si>
    <t>adatok ezer Ft-ban</t>
  </si>
  <si>
    <t>Bursa ösztöndij</t>
  </si>
  <si>
    <t>tőketörlesztés</t>
  </si>
  <si>
    <t>kamat</t>
  </si>
  <si>
    <t>összesen</t>
  </si>
  <si>
    <t>-ebből építményadó</t>
  </si>
  <si>
    <t>-ebből telekadó</t>
  </si>
  <si>
    <t>-ebből iparűzési adó</t>
  </si>
  <si>
    <t>-ebből gépjárműadó</t>
  </si>
  <si>
    <t>Budakeszi Város Önkormányzatának és intézményeinek költségvetése</t>
  </si>
  <si>
    <t xml:space="preserve">Bevételek </t>
  </si>
  <si>
    <t>Nagy Gáspár Városi Könyvtár</t>
  </si>
  <si>
    <t>sorszám</t>
  </si>
  <si>
    <t>megnevezés</t>
  </si>
  <si>
    <t>összesen:</t>
  </si>
  <si>
    <t>megjegyzés</t>
  </si>
  <si>
    <t>Ellátottak pénzbeli juttatása</t>
  </si>
  <si>
    <t>Egyéb működési célú kiadások</t>
  </si>
  <si>
    <t>Céltartalék</t>
  </si>
  <si>
    <t>Általános tartalék</t>
  </si>
  <si>
    <t>Tartalékok összesen:</t>
  </si>
  <si>
    <t xml:space="preserve"> </t>
  </si>
  <si>
    <t>2.1</t>
  </si>
  <si>
    <t>2.2</t>
  </si>
  <si>
    <t>3.1</t>
  </si>
  <si>
    <t xml:space="preserve"> Budakeszi Önkormányzat bevételeiből</t>
  </si>
  <si>
    <t xml:space="preserve">Építményadóból </t>
  </si>
  <si>
    <t>1.1</t>
  </si>
  <si>
    <t>1.2</t>
  </si>
  <si>
    <t>1.3</t>
  </si>
  <si>
    <t>1.4</t>
  </si>
  <si>
    <t>1.5</t>
  </si>
  <si>
    <t>2.3</t>
  </si>
  <si>
    <t xml:space="preserve">Budakeszi Város Önkormányzat </t>
  </si>
  <si>
    <t>Budakeszi Bölcsőde közalkalmazott</t>
  </si>
  <si>
    <t>Szivárvány Óvoda közalkalmazott</t>
  </si>
  <si>
    <t>Erkel Ferenc Művelődési Központ közalkalmazott</t>
  </si>
  <si>
    <t xml:space="preserve">                  Rehab.foglalkoztatott</t>
  </si>
  <si>
    <t>-ebből idegenforgalmi adó</t>
  </si>
  <si>
    <t>Mindösszesen:</t>
  </si>
  <si>
    <t>-mezőőr</t>
  </si>
  <si>
    <t xml:space="preserve">-polgármester (különleges jogállású) </t>
  </si>
  <si>
    <t xml:space="preserve">                - építéshatósági köztisztviselő</t>
  </si>
  <si>
    <t>Tájékoztató adatok az Áht. 24.§ (4) bekezdése alapján</t>
  </si>
  <si>
    <t>Tájékoztató adatok az Áht. 24. § (4) bekezdése alapján</t>
  </si>
  <si>
    <t>Beruházás</t>
  </si>
  <si>
    <t>-ebből támogatási szerződés szerint elszámolandó</t>
  </si>
  <si>
    <t xml:space="preserve">Kimutatás az Európai Uniós támogatásokkal megvalósuló projektekről </t>
  </si>
  <si>
    <t>tájékoztató adatok</t>
  </si>
  <si>
    <t>Önkormányzat működési támogatása (állami)</t>
  </si>
  <si>
    <t>Működési célú támogatások államháztartáson belülről</t>
  </si>
  <si>
    <t>ebből egyéb működési célú támogatások bevételei</t>
  </si>
  <si>
    <t>2.11</t>
  </si>
  <si>
    <t>2.12</t>
  </si>
  <si>
    <t>2.13</t>
  </si>
  <si>
    <t>-ebből oeptől átvett támogatások</t>
  </si>
  <si>
    <t>-ebből társulásoktól átvett támogatások</t>
  </si>
  <si>
    <t>-ebből elkülönített állami pénzalapoktól átvett támogatások</t>
  </si>
  <si>
    <t>Felhalmozási célú támogatások államháztartásokon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</si>
  <si>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</si>
  <si>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</si>
  <si>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</si>
  <si>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</si>
  <si>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</si>
  <si>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 ÖSSZESEN:</t>
  </si>
  <si>
    <t xml:space="preserve">Hitel, kölcsönfelvétel államháztartáson kívülről </t>
  </si>
  <si>
    <t>Belföldi értékpapírok bevételei</t>
  </si>
  <si>
    <t>Maradvány igénybevétele</t>
  </si>
  <si>
    <t>Belföldi finanszírozás bevételei</t>
  </si>
  <si>
    <t>-ebből központi irányítószervi támogatás</t>
  </si>
  <si>
    <t>Külföldi finanszírozás bevételei</t>
  </si>
  <si>
    <t>Adóssághoz nem kapcsolódó származékos ügyletek bevételei</t>
  </si>
  <si>
    <t>FINANSZÍROZÁSI BEVÉTELEK ÖSSZESEN:</t>
  </si>
  <si>
    <t>KÖLTSÉGVETÉSI ÉS FINANSZÍROZÁSI BEVÉTELEK ÖSSZESEN:</t>
  </si>
  <si>
    <t>- finanszírozás</t>
  </si>
  <si>
    <t>Működési költségvetés kiadásai</t>
  </si>
  <si>
    <t>1.51</t>
  </si>
  <si>
    <t>1.52</t>
  </si>
  <si>
    <t>1.6</t>
  </si>
  <si>
    <t xml:space="preserve">Munkaadókat terhelő járulékok és szociális hozz.adó  </t>
  </si>
  <si>
    <t xml:space="preserve">Dologi kiadások </t>
  </si>
  <si>
    <t xml:space="preserve">Ellátottak pénzbeli juttatásai </t>
  </si>
  <si>
    <t xml:space="preserve">Egyéb működési kiadások  </t>
  </si>
  <si>
    <t>-ebből működési célú támogatások állam háztartáson kívülre</t>
  </si>
  <si>
    <t>-ebből működési célú támogatások állam háztartáson belülre</t>
  </si>
  <si>
    <t>Felhalmozási költségvetés kiadásai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</si>
  <si>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</si>
  <si>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</si>
  <si>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</si>
  <si>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</si>
  <si>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</si>
  <si>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</si>
  <si>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</si>
  <si>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</si>
  <si>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</si>
  <si>
    <t>-finanszírozás</t>
  </si>
  <si>
    <t>Budakeszi Város Önkormányzatának költségvetése</t>
  </si>
  <si>
    <t>Felhalmozási célú támogatások áll.házt.belülről</t>
  </si>
  <si>
    <t>ssz.</t>
  </si>
  <si>
    <t>adatok eFt-ban</t>
  </si>
  <si>
    <t>Felhalmozási célú támogatások áll.házt. belülről</t>
  </si>
  <si>
    <t>Budakeszi Polgármesteri Hivatal költségvetése</t>
  </si>
  <si>
    <t>Budakeszi Bölcsöde költségvetése</t>
  </si>
  <si>
    <t>Pitypang Óvoda költségvetése</t>
  </si>
  <si>
    <t>Szivárvány Óvoda költségvetése</t>
  </si>
  <si>
    <t>Erkel Ferenc Művelődési Központ</t>
  </si>
  <si>
    <t>Működési célú támogatások áll.házt.belülről</t>
  </si>
  <si>
    <t>Dologi kiadások</t>
  </si>
  <si>
    <t>13.1</t>
  </si>
  <si>
    <t>13.2</t>
  </si>
  <si>
    <t>13.3</t>
  </si>
  <si>
    <t>13.4</t>
  </si>
  <si>
    <t>14.1</t>
  </si>
  <si>
    <t>14.2</t>
  </si>
  <si>
    <t>14.3</t>
  </si>
  <si>
    <t>Hiány belső finanszírozásának bevételei</t>
  </si>
  <si>
    <t>Költségvetési maradvány igénybevétele</t>
  </si>
  <si>
    <t>Vállalkozási maradvány igénybevétele</t>
  </si>
  <si>
    <t>Betét visszavonásából származó bevétel</t>
  </si>
  <si>
    <t>Egyéb belső finanszírozási bevételek</t>
  </si>
  <si>
    <t>Hiány külső finanszírozásának bevételei</t>
  </si>
  <si>
    <t>Értékpapírok bevételei</t>
  </si>
  <si>
    <t>Egyéb külső finanszírozási bevételek</t>
  </si>
  <si>
    <t>MŰKÖDÉSI CÉLÚ FINANSZÍROZÁSI BEVÉTELEK ÖSSZESEN:</t>
  </si>
  <si>
    <t>MŰKÖDÉSI CÉLÚ FINANSZÍROZÁSI KIADÁSOK ÖSSZESEN:</t>
  </si>
  <si>
    <t>BEVÉTELEK  ÖSSZESEN:</t>
  </si>
  <si>
    <t>Finanszírozás nélkül</t>
  </si>
  <si>
    <t>MINDÖSSZESEN:</t>
  </si>
  <si>
    <t>Értékpapír vásárlása,visszavásárlása</t>
  </si>
  <si>
    <t>Likviditási célú hitelek törlesztése</t>
  </si>
  <si>
    <t>Rövid lejáratú hitelek törlesztése</t>
  </si>
  <si>
    <t>Hosszú lejáratú hitelek törlesztése</t>
  </si>
  <si>
    <t>Kölcsön törlesztése</t>
  </si>
  <si>
    <t>Forgatási célú értékpapírok vásárlása</t>
  </si>
  <si>
    <t>Betét elhelyezése</t>
  </si>
  <si>
    <t>MŰKÖDÉSI CÉLÚ KÖLTSÉGVETÉSI KIADÁSOK ÖSSZESEN:</t>
  </si>
  <si>
    <t>MŰKÖDÉSI CÉLÚ KÖLTSÉGVETÉSI BEVÉTELEK ÖSSZESEN:</t>
  </si>
  <si>
    <t>KIADÁSOK ÖSSZESEN:</t>
  </si>
  <si>
    <t>Felhalmozási célú támogatások államháztartáson belülről</t>
  </si>
  <si>
    <t>Egyéb felhalmozási célú bevételek</t>
  </si>
  <si>
    <t>FELHALMOZÁSI CÉLÚ KÖLTSÉGVETÉSI BEVÉTELEK ÖSSZESEN:</t>
  </si>
  <si>
    <t>Hosszú lejáratú hitelek,kölcsönök felvétele</t>
  </si>
  <si>
    <t>Likviditási célú hitelek,kölcsönök felvétele</t>
  </si>
  <si>
    <t>Rövid lejáratú hitelek,kölcsönök felvétele</t>
  </si>
  <si>
    <t>Értékpapírok kibocsátása</t>
  </si>
  <si>
    <t>FELHALMOZÁSI CÉLÚ FINANSZÍROZÁSI BEVÉTELEK ÖSSZESEN:</t>
  </si>
  <si>
    <t>Egyéb felhalmozási kiadások</t>
  </si>
  <si>
    <t>Hitelek törlesztése</t>
  </si>
  <si>
    <t>Befektetési célú értékpapírok vásárlása</t>
  </si>
  <si>
    <t>Pénzügyi lizing kiadásai</t>
  </si>
  <si>
    <t>FELHALMOZÁSI CÉLÚ FINANSZÍROZÁSI KIADÁSOK ÖSSZESEN:</t>
  </si>
  <si>
    <t>Személyi juttatások K1</t>
  </si>
  <si>
    <t>-ebből oeptől átvett támogatások B16</t>
  </si>
  <si>
    <t>Maradvány igénybevétele B8131</t>
  </si>
  <si>
    <t>Munkaadókat terhelő járulékok és szociális hozz.adó  K2</t>
  </si>
  <si>
    <t>Dologi kiadások K3</t>
  </si>
  <si>
    <t>Működési bevételek B4</t>
  </si>
  <si>
    <t>Működési célú támogatások államháztartáson belülről B1</t>
  </si>
  <si>
    <t>Működési célú támogatások áll.házt. belülről B1</t>
  </si>
  <si>
    <t>Önkormányzat működési támogatása (állami)B11</t>
  </si>
  <si>
    <t>Felhalmozási bevételek B5</t>
  </si>
  <si>
    <t>Ellátottak pénzbeli juttatásai K4</t>
  </si>
  <si>
    <t>Egyéb működési kiadások  K5</t>
  </si>
  <si>
    <t>Beruházások K6</t>
  </si>
  <si>
    <t>Belföldi finanszírozás kiadásai K9</t>
  </si>
  <si>
    <t>Tartalékok K512</t>
  </si>
  <si>
    <t>Működési célú támogatások államháztartáson belülrőlB1</t>
  </si>
  <si>
    <t>BVV támogatása</t>
  </si>
  <si>
    <t>Iskolaorvos</t>
  </si>
  <si>
    <t>Telekadóból</t>
  </si>
  <si>
    <t xml:space="preserve">Gépjármű adóból </t>
  </si>
  <si>
    <t>Nagy Gáspár Városi Könyvtár közalkalmazott</t>
  </si>
  <si>
    <t>január</t>
  </si>
  <si>
    <t>február</t>
  </si>
  <si>
    <t>március</t>
  </si>
  <si>
    <t>április</t>
  </si>
  <si>
    <t>május</t>
  </si>
  <si>
    <t>július</t>
  </si>
  <si>
    <t>augusztus</t>
  </si>
  <si>
    <t>szeptember</t>
  </si>
  <si>
    <t>október</t>
  </si>
  <si>
    <t>november</t>
  </si>
  <si>
    <t>december</t>
  </si>
  <si>
    <t xml:space="preserve">Munkaadókat terh.járulékok és szoc.hozz.adó  </t>
  </si>
  <si>
    <t>Hitel, kölcsöntörl. államházt. kívülre</t>
  </si>
  <si>
    <t>kiadások</t>
  </si>
  <si>
    <t>göngyölt összeg</t>
  </si>
  <si>
    <t>1.oldal</t>
  </si>
  <si>
    <t>Budakeszi Mosolyvár Bölcsöde költségvetése</t>
  </si>
  <si>
    <t>Családi napközi támogatás</t>
  </si>
  <si>
    <t>Kamatmentes kölcsön</t>
  </si>
  <si>
    <t>Köztemetés</t>
  </si>
  <si>
    <t>Önkormányzat összesen</t>
  </si>
  <si>
    <t>Kötelező feladat</t>
  </si>
  <si>
    <t>Önként vállalt feladat</t>
  </si>
  <si>
    <t>Állami feladat</t>
  </si>
  <si>
    <t>Összesen</t>
  </si>
  <si>
    <t>köt</t>
  </si>
  <si>
    <t>önk</t>
  </si>
  <si>
    <t>áll</t>
  </si>
  <si>
    <t>Civil szervezetek támogatása</t>
  </si>
  <si>
    <t>Mosolyvár Bölcsőde</t>
  </si>
  <si>
    <t xml:space="preserve"> Iparűzési adóból 
 ( 600eFt alatti iparűzési adóalap alatt )</t>
  </si>
  <si>
    <t>-</t>
  </si>
  <si>
    <t>Városi rendezvények keret</t>
  </si>
  <si>
    <t>Polgármesteri keret</t>
  </si>
  <si>
    <t>-ebből Lakásfenntartási alap</t>
  </si>
  <si>
    <t>-ebből Lakossági járdaépítési alap</t>
  </si>
  <si>
    <t>Prohászka Ottokár Gimnázium  támogatása</t>
  </si>
  <si>
    <t>Költségvetési egyenleg</t>
  </si>
  <si>
    <r>
      <t>ebből:  Működési bevételek és kiadások  egyenlege</t>
    </r>
    <r>
      <rPr>
        <i/>
        <sz val="8"/>
        <color theme="1"/>
        <rFont val="Calibri"/>
        <family val="2"/>
        <charset val="238"/>
        <scheme val="minor"/>
      </rPr>
      <t xml:space="preserve">
 [Bevételek (1.+2.+4.+5.+7.+12.) - Kiadások(1.)]</t>
    </r>
  </si>
  <si>
    <r>
      <t xml:space="preserve">ebből: Felhalmozási bevételek és kiadások egyenlege  
</t>
    </r>
    <r>
      <rPr>
        <i/>
        <sz val="8"/>
        <color theme="1"/>
        <rFont val="Calibri"/>
        <family val="2"/>
        <charset val="238"/>
        <scheme val="minor"/>
      </rPr>
      <t>[Bevételek (6.+8.) - Kiadások(2.)]</t>
    </r>
  </si>
  <si>
    <t>Fejlesztési céltartalék</t>
  </si>
  <si>
    <t>Önkormányzat, Polgármesteri Hvatal és az Intézmények egyéb sajátos bevételeiből</t>
  </si>
  <si>
    <t>ebből: lakásépítéshez, lakásfelújításhoz nyújtott kölcsön elengedése</t>
  </si>
  <si>
    <t>ebből: ellátottak térítési díjának, kártérítésének méltányossági alapon történő elengedése</t>
  </si>
  <si>
    <t>ebből: a helyiségek, eszközök hasznosításából származó bevételből nyújtott kedvezmény, mentesség összege</t>
  </si>
  <si>
    <t>ebből. egyéb nyújtott kedvezmény vagy kölcsön elengedésének összege</t>
  </si>
  <si>
    <t>4</t>
  </si>
  <si>
    <t>6</t>
  </si>
  <si>
    <t>eredeti előirányzat</t>
  </si>
  <si>
    <t xml:space="preserve">Rendszeres települési támogatások </t>
  </si>
  <si>
    <t>Települési adósságcsökkentési támogatás</t>
  </si>
  <si>
    <t>Települési ápoláshoz kapcsolódó rendszeres támogatás</t>
  </si>
  <si>
    <t>Települési lakhatáshoz kapcsolódó rendszeres támogatás</t>
  </si>
  <si>
    <t xml:space="preserve">Nem rendszeres települési támogatások  </t>
  </si>
  <si>
    <t>Rendkívüli települési támogatás</t>
  </si>
  <si>
    <t>Támogatások összesen:</t>
  </si>
  <si>
    <t>Intézmény</t>
  </si>
  <si>
    <t>Bruttó összeg</t>
  </si>
  <si>
    <t>9</t>
  </si>
  <si>
    <t>20.</t>
  </si>
  <si>
    <t>-ebből lekötött bankbetétek megszüntetése</t>
  </si>
  <si>
    <t>- lekötött bankbetétek megszüntetése</t>
  </si>
  <si>
    <t>- ebből pénzeszközök lekötött betétként elhelyezése</t>
  </si>
  <si>
    <t>- ebből irányítószervi támogatás</t>
  </si>
  <si>
    <t>- ebből központi irányítószervi támogatás</t>
  </si>
  <si>
    <t>OTP Bank fejlesztési hitel</t>
  </si>
  <si>
    <t>tőke</t>
  </si>
  <si>
    <t xml:space="preserve">Pitypang Sport Óvoda közalkalmazott </t>
  </si>
  <si>
    <t xml:space="preserve"> hitelek kölcsönök felvétele</t>
  </si>
  <si>
    <t>Budakeszi Város Önkormányzata</t>
  </si>
  <si>
    <t>Tartalékok (11. mell. 1. - 4. pont)</t>
  </si>
  <si>
    <t>1</t>
  </si>
  <si>
    <t>3</t>
  </si>
  <si>
    <t>7</t>
  </si>
  <si>
    <t>10</t>
  </si>
  <si>
    <t>MEGNEVEZÉS</t>
  </si>
  <si>
    <t>Sor-szám</t>
  </si>
  <si>
    <t>Saját bevétel és adósságot keletkeztető ügyletből eredő fizetési kötelezettség összegei</t>
  </si>
  <si>
    <t>ÖSSZESEN
F=(C+D+E)</t>
  </si>
  <si>
    <t>Helyi adóból és a települési adóból származó bevétel</t>
  </si>
  <si>
    <t>01</t>
  </si>
  <si>
    <t>Az önkormányzati vagyon és az önkormányzatot megillető vagyoni értékű jog értékesítéséből és hasznosításából származó bevétel</t>
  </si>
  <si>
    <t>02</t>
  </si>
  <si>
    <t>Osztalék, koncessziós díj és hozambevétel</t>
  </si>
  <si>
    <t>03</t>
  </si>
  <si>
    <t>Tárgyi eszköz és az immateriális jószág, részvény, részesedés, vállalat értékesítéséből vagy privatizációból származó bevétel</t>
  </si>
  <si>
    <t>04</t>
  </si>
  <si>
    <t>Bírság-, pótlék- és díjbevétel</t>
  </si>
  <si>
    <t>05</t>
  </si>
  <si>
    <t>Kezesség-, illetve garanciavállalással kapcsolatos megtérülés</t>
  </si>
  <si>
    <t>06</t>
  </si>
  <si>
    <t>Saját bevételek (01+… .+06)</t>
  </si>
  <si>
    <t>07</t>
  </si>
  <si>
    <t xml:space="preserve">Saját bevételek  (07 sor)  50%-a </t>
  </si>
  <si>
    <t>08</t>
  </si>
  <si>
    <t>09</t>
  </si>
  <si>
    <t>Tárgyévben esedékes tőke törlesztés</t>
  </si>
  <si>
    <t>Tárgyévben esedékes kamat törlesztés</t>
  </si>
  <si>
    <t>11</t>
  </si>
  <si>
    <t>Fizetési kötelezettség (10+11)</t>
  </si>
  <si>
    <t>2023-2031</t>
  </si>
  <si>
    <t>Fizetési kötelezettséggel csökkentett saját bevétel 50%-a (07-12)</t>
  </si>
  <si>
    <t>-ebből Környezetvédelmi  alap</t>
  </si>
  <si>
    <t>FELHELMOZÁSI CÉLÚ KÖLTSÉGVETÉSI KIADÁSOK ÖSSZESEN:</t>
  </si>
  <si>
    <t>-ebből egyéb közhatalmi bevételek</t>
  </si>
  <si>
    <t>- ebből fejlesztési céltartalék</t>
  </si>
  <si>
    <t>Működési célú bevételek és kiadások egyenlege</t>
  </si>
  <si>
    <t>Felhalmozási célú bevételek és kiadások egyenlege</t>
  </si>
  <si>
    <t>Budakeszi Polgármesteri Hivatal</t>
  </si>
  <si>
    <t>Budakeszi Bölcsöde</t>
  </si>
  <si>
    <t>Budakeszi Mosolyvár Bölcsöde</t>
  </si>
  <si>
    <t>Pitypang Sport Óvoda</t>
  </si>
  <si>
    <t>Szivárvány Óvoda</t>
  </si>
  <si>
    <t>91110 Óvodai nevelés, ellátás, szakmai feladatai</t>
  </si>
  <si>
    <t>91140 Óvodai nevelés, ellátás működtetési feladatai</t>
  </si>
  <si>
    <t>96015 Gyermekétkeztetés köznevelési intézményben</t>
  </si>
  <si>
    <t>104031 Gyermekek bölcsödei ellátás</t>
  </si>
  <si>
    <t>104035 Gyermekétkeztetés bölcsödében, fogyatékosok nappali intézményében</t>
  </si>
  <si>
    <t>82044 Könyvtári szolgáltatások</t>
  </si>
  <si>
    <t>82042 Könyvtári állomány gyarapítása, nyilvántartása</t>
  </si>
  <si>
    <t>82092 Közmuvelodés-hagyományos közösségi kulturális értékek gondozása</t>
  </si>
  <si>
    <t>11130 Önkormányzatok és önkormányzati hivatalok jogalkotó és általános igazgatási tevékenysége</t>
  </si>
  <si>
    <t>Tájékoztató - Budakeszi Város Önkormányzatának és Intézményenek költségvetési előirányzatai kormányzati funkciónként (COFOG)</t>
  </si>
  <si>
    <t>2018. évi  bevételei kiadásai kiemelt előirányzatonként</t>
  </si>
  <si>
    <t>-ebből Útépítési alap</t>
  </si>
  <si>
    <t>-ebből Temetőfejlesztési alap</t>
  </si>
  <si>
    <t>Kerekmező iskola építés</t>
  </si>
  <si>
    <t>Pest megye útépítés</t>
  </si>
  <si>
    <t>12</t>
  </si>
  <si>
    <t>13</t>
  </si>
  <si>
    <t>15</t>
  </si>
  <si>
    <t>16</t>
  </si>
  <si>
    <t>Polgármesteri Hivatal eszközfejlesztések</t>
  </si>
  <si>
    <t>-ebből Általános fejlesztési alap</t>
  </si>
  <si>
    <t>június</t>
  </si>
  <si>
    <t>-ebből Közbiztonsági, katasztrófavédelmi alap</t>
  </si>
  <si>
    <t>2.14</t>
  </si>
  <si>
    <t>-ebből műk.célú tám. központi ,fejezeti ktgvetési szervtől</t>
  </si>
  <si>
    <t>Államháztartáson belüli megelőlegezések</t>
  </si>
  <si>
    <t>2016. eredeti ei.összesen</t>
  </si>
  <si>
    <t>2016.év mód.ei.összesen</t>
  </si>
  <si>
    <t>2016.év teljesítés összesen:</t>
  </si>
  <si>
    <t>1.53</t>
  </si>
  <si>
    <t>-ebből előző évi elszámolások</t>
  </si>
  <si>
    <t>-ebből ÁH belüli előlegek visszafizetése</t>
  </si>
  <si>
    <t>- ebből finanszírozás</t>
  </si>
  <si>
    <t>2017. eredeti ei.összesen</t>
  </si>
  <si>
    <t>2019. évi összevont bevételei kiadásai kiemelt előirányzatonként</t>
  </si>
  <si>
    <t>2019. évi  bevételei kiadásai kiemelt előirányzatonként</t>
  </si>
  <si>
    <t>Budakeszi Egészségügyi Központ 
(bejegyezve 2019.01.24.)</t>
  </si>
  <si>
    <t>Budakeszi Város Önkormányzat 2019. évi tartalékok részletezése</t>
  </si>
  <si>
    <t>Budakeszi Város Önkormányzatának 2019. évi kötelezettségei</t>
  </si>
  <si>
    <t>Budakeszi Város Önkormányzatának 2019. évi működési célú pénzeszköz átadása államháztartáson kívülre, civil és egyéb szervezetek részére</t>
  </si>
  <si>
    <t xml:space="preserve">Budakeszi Város Önkormányzatának 2019. évi közvetett támogatásai </t>
  </si>
  <si>
    <t>Budakeszi Város Önkormányzat 2019. évre tervezett szociális ellátásainak részletezése</t>
  </si>
  <si>
    <t>Budakeszi  Város Önkormányzat és költségvetési szervei   engedélyezett létszámkerete 2019-ban</t>
  </si>
  <si>
    <t>2019. január 1-én költségvetési létszám 
(fő - 8 óra munkaidőre vetítve)</t>
  </si>
  <si>
    <t>Budakeszi Város Önkormányzat összesített 2019. évi működési  bevételei és kiadásai</t>
  </si>
  <si>
    <t>Budakeszi Város Önkormányzat összesített 2019. évi felhalmozási  bevételei és kiadásai</t>
  </si>
  <si>
    <t>Budakeszi Város Önkormányzatának 2019. évi bevételi előirányzat felhasználási ütemterve</t>
  </si>
  <si>
    <t>Budakeszi Város Önkormányzatának 2019. évi kiadási előirányzat felhasználási ütemterve</t>
  </si>
  <si>
    <t>-ebből Egészségügyi fejlesztési alap</t>
  </si>
  <si>
    <t>2019. eredeti előirányzat</t>
  </si>
  <si>
    <t>Hitelösszeg</t>
  </si>
  <si>
    <t>OTP Bank 
fejlesztési hitel</t>
  </si>
  <si>
    <t>Tulajdonosi bevételek</t>
  </si>
  <si>
    <t>2019.
tárgyév</t>
  </si>
  <si>
    <t>2020.
tárgyévet követő 
1. év</t>
  </si>
  <si>
    <t>2021.
tárgyévet követő 
2. év</t>
  </si>
  <si>
    <t>2022.
tárgyévet követő 
3. év</t>
  </si>
  <si>
    <t>2023.
tárgyévet követő 
4. év</t>
  </si>
  <si>
    <t>2024.
tárgyévet követő 
5. év</t>
  </si>
  <si>
    <t>2025.
tárgyévet követő 
6. év</t>
  </si>
  <si>
    <t>2026.
tárgyévet követő 
7. év</t>
  </si>
  <si>
    <t>2027.-2031.
tárgyévet követő 
7. évet követően</t>
  </si>
  <si>
    <t>Mosolyvár Bölcsőde 2019.09.01-től</t>
  </si>
  <si>
    <t>-védőnők (2019.02.01-ig)</t>
  </si>
  <si>
    <t>Budakeszi Egészségügyi Központ (2019.02.01-től)</t>
  </si>
  <si>
    <t>Budakeszi városközpont ingatla felvásárlások</t>
  </si>
  <si>
    <t>Mosolyvár Bölcsőde bővítés
VEKOP-6.1.1-15-PT1-2016-00114</t>
  </si>
  <si>
    <t xml:space="preserve">Mosolyvár Bölcsőde udvari játékok </t>
  </si>
  <si>
    <t>Közlekedésfejlesztési pályázat
VEKOP-5.3.2-15-2016-00032</t>
  </si>
  <si>
    <t xml:space="preserve">Vállalkozói park </t>
  </si>
  <si>
    <t>Budakeszi HRSZ 7908 út építése</t>
  </si>
  <si>
    <t>Budakeszi Bölcsőde felújítás
VEKOP-6.1.1-15-PT1-2016-00115</t>
  </si>
  <si>
    <t>PM_Csapadékvíz pályázat</t>
  </si>
  <si>
    <t>Közvilágítási fejlesztés II. ütem</t>
  </si>
  <si>
    <t>Régi szennyvíztelepe rekultiváció</t>
  </si>
  <si>
    <t>PM_Csapadékvíz pályázat 2019 önrész</t>
  </si>
  <si>
    <t>Budakeszi Hrsz. 2306/135 út építése</t>
  </si>
  <si>
    <t>2019.évi fejlesztések, beruházások</t>
  </si>
  <si>
    <t>Budakeszi Polgármesteri Hivatal légtechnikai rendszer kiépítése</t>
  </si>
  <si>
    <t>Nagy Gáspár Alapítvány támogatás</t>
  </si>
  <si>
    <t>Felújítás</t>
  </si>
  <si>
    <t>Típus</t>
  </si>
  <si>
    <t>-ebből egyéb központi kezelésű előirányzattól átvett támogatások B16</t>
  </si>
  <si>
    <t>Egészséges Budapest Program eszközfejlesztés</t>
  </si>
  <si>
    <t>Budakeszi Város Önkormányzatának 2019. évi működési célú pénzeszköz átadása államháztartáson belülre</t>
  </si>
  <si>
    <t>Budakeszi Város Német Önkormámyzat támogatása</t>
  </si>
  <si>
    <t>ebből működési táámogatás</t>
  </si>
  <si>
    <t>ebből Tájház működési támogatása</t>
  </si>
  <si>
    <t>-ebből egyéb fejezettől átvett támogatások</t>
  </si>
  <si>
    <t>016010 Országgyűlési, önkormányzati és európai parlamenti képviselőválasztásokhoz kapcsolódó tevékenységek</t>
  </si>
  <si>
    <t>Budakeszi Egészségügyi Központ</t>
  </si>
  <si>
    <t>074031 
Család és nővédelmi egészségügyi gondozás</t>
  </si>
  <si>
    <t>072210 
Járóbetegek gyógyító szakellátása</t>
  </si>
  <si>
    <t>2018. év előzetes teljesítés összesen:</t>
  </si>
  <si>
    <t>2017. év  teljesítés összesen:</t>
  </si>
  <si>
    <t>ebből Tarkabarka Kunterbunt Óvoda támogatása</t>
  </si>
  <si>
    <t>Budakörnyéki Önkormányzati Társulásnak átadott pénzeszközök</t>
  </si>
  <si>
    <t>ebből tagdíj</t>
  </si>
  <si>
    <t>ebből orvosi ügyelet éves díj</t>
  </si>
  <si>
    <t>ebből HÍD finanszírozás</t>
  </si>
  <si>
    <t>ebből Közterület-felügyelet finanszírozás</t>
  </si>
  <si>
    <t>a</t>
  </si>
  <si>
    <t>b</t>
  </si>
  <si>
    <t>c</t>
  </si>
  <si>
    <t>d</t>
  </si>
  <si>
    <t>2019. év 
kötelező feladat</t>
  </si>
  <si>
    <t>2019. év 
állami feladat</t>
  </si>
  <si>
    <t>2019. év összesen</t>
  </si>
  <si>
    <t>2019. év 
önként vállalt feladat</t>
  </si>
  <si>
    <t>-ebből egyéb központi kezelésű előirányzattól átvett támogatások</t>
  </si>
  <si>
    <t>-ebből előleg 2017. évi folyósítás</t>
  </si>
  <si>
    <t>-ebből előleg 2018. évi folyósítás</t>
  </si>
  <si>
    <t>2019. évben várható bevételek</t>
  </si>
  <si>
    <t>Önrész 2019. évben</t>
  </si>
  <si>
    <t>Budakeszi Gyermekeiért Alapítvány támogatása</t>
  </si>
  <si>
    <t>19. melléklet az önkormányzat 2019. évi költségvetéséről szóló 3/2019.(II. 14.) rendeletéhez</t>
  </si>
  <si>
    <t>1.  melléklet az önkormányzat  2019. évi költségvetéséről szóló 3/2019.(II. 15.) rendeletéhez</t>
  </si>
  <si>
    <t>2.  melléklet az önkormányzat 2019. évi költségvetéséről szóló 3/2019.(II. 15.) rendeletéhez</t>
  </si>
  <si>
    <t>10. melléklet az önkormányzat 2019. évi költségvetéséről szóló 3/2019.(II. 15.) rendeletéhez</t>
  </si>
  <si>
    <t>3.  melléklet az önkormányzat 2019. évi költségvetéséről szóló 3/2019.(II. 15.) rendeletéhez</t>
  </si>
  <si>
    <t>4.  melléklet az önkormányzat 2019. évi költségvetéséről szóló 3/2019.(II. 15.) rendeletéhez</t>
  </si>
  <si>
    <t>5. melléklet az önkormányzat 2019. évi költségvetéséről szóló 3/2019.(II. 15.) rendeletéhez</t>
  </si>
  <si>
    <t>6. melléklet az önkormányzat 2019. évi költségvetéséről szóló 3/2019.(II. 15.) rendeletéhez</t>
  </si>
  <si>
    <t>7. melléklet az önkormányzat 2019. évi költségvetéséről szóló 3/2019.(II. 15.) rendeletéhez</t>
  </si>
  <si>
    <t>8. melléklet az önkormányzat 2019. évi költségvetéséről szóló 3/2019.(II. 15.) rendeletéhez</t>
  </si>
  <si>
    <t>9. melléklet az önkormányzat 2019. évi költségvetéséről szóló 3/2019.(II. 15.) rendeletéhez</t>
  </si>
  <si>
    <t>11. melléklet az önkormányzat 2019. évi költségvetéséről szóló 3/2019.(II. 15.) rendeletéhez</t>
  </si>
  <si>
    <t>12. melléklet az önkormányzat 2019. évi költségvetéséről szóló 3/2019.(II. 15.) rendeletéhez</t>
  </si>
  <si>
    <t>13. melléklet az önkormányzat 2019. évi költségvetéséről szóló 3/2019.(II. 15.) rendeletéhez</t>
  </si>
  <si>
    <t>14/a. melléklet az önkormányzat 2019. évi költségvetéséről szóló 3/2019.(II. 15.) rendeletéhez</t>
  </si>
  <si>
    <t>14/b. melléklet az önkormányzat 2019. évi költségvetéséről szóló 3/2019.(II. 15.) rendeletéhez</t>
  </si>
  <si>
    <t>15. melléklet az önkormányzat 2019. évi költségvetéséről szóló 3/2019.(II. 15.) rendeletéhez</t>
  </si>
  <si>
    <t>16. melléklet az önkormányzat 2019. évi költségvetéséről szóló 3/2019.(II. 15.) rendeletéhez</t>
  </si>
  <si>
    <t>17. melléklet az önkormányzat 2019. évi költségvetéséről szóló 3/2019.(II. 15.) rendeletéhez</t>
  </si>
  <si>
    <t>18. melléklet az önkormányzat 2019. évi költségvetéséről szóló 3/2019.(II. 15.) rendeletéhez</t>
  </si>
  <si>
    <t>20. melléklet az önkormányzat 2019. évi költségvetéséről szóló 3/2019.(II. 15.) rendeletéhez</t>
  </si>
  <si>
    <t>21. melléklet az önkormányzat 2019. évi költségvetéséről szóló 3/2019.(II. 15.) rendeletéhez</t>
  </si>
  <si>
    <t>22. melléklet az önkormányzat 2019. évi költségvetéséről szóló 3/2019.(II. 15.) rendeletéhez</t>
  </si>
  <si>
    <t>23. melléklet az önkormányzat 2019. évi költségvetéséről szóló 3/2019.(II. 15.) rendeletéhez</t>
  </si>
  <si>
    <t>24.  melléklet az önkormányzat  2019. évi költségvetéséről szóló 3/2019.(II. 15.)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</si>
</sst>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.0"/>
    <numFmt numFmtId="165" formatCode="_-* #,##0\ _F_t_-;\-* #,##0\ _F_t_-;_-* &quot;-&quot;??\ _F_t_-;_-@_-"/>
    <numFmt numFmtId="166" formatCode="0&quot;.&quot;"/>
    <numFmt numFmtId="167" formatCode="#,##0.0_ ;\-#,##0.0\ "/>
    <numFmt numFmtId="168" formatCode="_-* #,##0.0\ _F_t_-;\-* #,##0.0\ _F_t_-;_-* &quot;-&quot;??\ _F_t_-;_-@_-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0"/>
      <name val="Calibri"/>
      <family val="2"/>
      <charset val="238"/>
    </font>
    <font>
      <sz val="10"/>
      <name val="Arial"/>
      <family val="2"/>
      <charset val="238"/>
    </font>
    <font>
      <i/>
      <sz val="8"/>
      <color indexed="8"/>
      <name val="Calibri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i/>
      <sz val="8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7"/>
      <name val="Calibri"/>
      <family val="2"/>
      <charset val="238"/>
    </font>
    <font>
      <i/>
      <sz val="10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</cellStyleXfs>
  <cellXfs count="60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applyFont="1"/>
    <xf numFmtId="2" fontId="0" fillId="0" borderId="0" xfId="0" applyNumberFormat="1" applyFont="1" applyAlignment="1">
      <alignment vertical="center" wrapText="1"/>
    </xf>
    <xf numFmtId="3" fontId="0" fillId="0" borderId="0" xfId="0" applyNumberFormat="1"/>
    <xf numFmtId="0" fontId="9" fillId="0" borderId="0" xfId="0" applyFont="1" applyAlignment="1">
      <alignment horizontal="right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3" fontId="11" fillId="0" borderId="1" xfId="0" applyNumberFormat="1" applyFont="1" applyBorder="1"/>
    <xf numFmtId="49" fontId="11" fillId="0" borderId="1" xfId="0" applyNumberFormat="1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0" fontId="6" fillId="0" borderId="0" xfId="0" applyFont="1" applyBorder="1" applyAlignment="1">
      <alignment wrapText="1"/>
    </xf>
    <xf numFmtId="3" fontId="6" fillId="0" borderId="0" xfId="0" applyNumberFormat="1" applyFont="1" applyBorder="1"/>
    <xf numFmtId="3" fontId="0" fillId="0" borderId="0" xfId="0" applyNumberFormat="1" applyBorder="1"/>
    <xf numFmtId="49" fontId="5" fillId="0" borderId="1" xfId="0" applyNumberFormat="1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Fill="1" applyBorder="1" applyAlignment="1">
      <alignment wrapText="1"/>
    </xf>
    <xf numFmtId="3" fontId="0" fillId="0" borderId="0" xfId="0" applyNumberFormat="1" applyFill="1" applyBorder="1"/>
    <xf numFmtId="0" fontId="6" fillId="0" borderId="0" xfId="0" applyFont="1" applyFill="1" applyBorder="1" applyAlignment="1">
      <alignment wrapText="1"/>
    </xf>
    <xf numFmtId="3" fontId="6" fillId="0" borderId="0" xfId="0" applyNumberFormat="1" applyFont="1" applyFill="1" applyBorder="1"/>
    <xf numFmtId="0" fontId="0" fillId="0" borderId="0" xfId="0" applyFill="1" applyBorder="1"/>
    <xf numFmtId="0" fontId="11" fillId="0" borderId="1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3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 wrapText="1"/>
    </xf>
    <xf numFmtId="0" fontId="10" fillId="0" borderId="0" xfId="0" applyFont="1" applyAlignment="1"/>
    <xf numFmtId="0" fontId="0" fillId="0" borderId="0" xfId="0" applyAlignment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3" fontId="9" fillId="0" borderId="0" xfId="0" applyNumberFormat="1" applyFont="1" applyFill="1" applyBorder="1"/>
    <xf numFmtId="2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3" fontId="9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3" fontId="11" fillId="0" borderId="1" xfId="0" applyNumberFormat="1" applyFont="1" applyBorder="1" applyAlignment="1">
      <alignment wrapText="1"/>
    </xf>
    <xf numFmtId="3" fontId="9" fillId="0" borderId="1" xfId="0" applyNumberFormat="1" applyFont="1" applyBorder="1" applyAlignment="1">
      <alignment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/>
    </xf>
    <xf numFmtId="3" fontId="12" fillId="0" borderId="1" xfId="0" applyNumberFormat="1" applyFont="1" applyBorder="1"/>
    <xf numFmtId="0" fontId="12" fillId="0" borderId="1" xfId="0" applyFont="1" applyBorder="1"/>
    <xf numFmtId="3" fontId="13" fillId="0" borderId="1" xfId="0" applyNumberFormat="1" applyFont="1" applyBorder="1"/>
    <xf numFmtId="0" fontId="12" fillId="0" borderId="0" xfId="0" applyFont="1"/>
    <xf numFmtId="49" fontId="9" fillId="0" borderId="1" xfId="0" applyNumberFormat="1" applyFont="1" applyBorder="1"/>
    <xf numFmtId="0" fontId="12" fillId="0" borderId="0" xfId="0" applyFont="1" applyAlignment="1">
      <alignment horizontal="right"/>
    </xf>
    <xf numFmtId="3" fontId="14" fillId="0" borderId="0" xfId="0" applyNumberFormat="1" applyFont="1" applyBorder="1"/>
    <xf numFmtId="0" fontId="0" fillId="0" borderId="0" xfId="0" applyFont="1" applyBorder="1"/>
    <xf numFmtId="3" fontId="13" fillId="0" borderId="0" xfId="0" applyNumberFormat="1" applyFont="1" applyBorder="1"/>
    <xf numFmtId="49" fontId="9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9" fillId="0" borderId="0" xfId="0" applyFont="1" applyBorder="1"/>
    <xf numFmtId="0" fontId="10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wrapText="1"/>
    </xf>
    <xf numFmtId="3" fontId="11" fillId="0" borderId="0" xfId="0" applyNumberFormat="1" applyFont="1" applyBorder="1"/>
    <xf numFmtId="49" fontId="9" fillId="0" borderId="0" xfId="0" applyNumberFormat="1" applyFont="1" applyBorder="1" applyAlignment="1">
      <alignment wrapText="1"/>
    </xf>
    <xf numFmtId="3" fontId="9" fillId="0" borderId="0" xfId="0" applyNumberFormat="1" applyFont="1" applyBorder="1"/>
    <xf numFmtId="49" fontId="5" fillId="0" borderId="0" xfId="0" applyNumberFormat="1" applyFont="1" applyBorder="1" applyAlignment="1">
      <alignment wrapText="1"/>
    </xf>
    <xf numFmtId="49" fontId="10" fillId="0" borderId="0" xfId="0" applyNumberFormat="1" applyFont="1" applyBorder="1" applyAlignment="1">
      <alignment horizontal="center" wrapText="1"/>
    </xf>
    <xf numFmtId="49" fontId="0" fillId="0" borderId="0" xfId="0" applyNumberFormat="1" applyBorder="1" applyAlignment="1"/>
    <xf numFmtId="3" fontId="12" fillId="0" borderId="0" xfId="0" applyNumberFormat="1" applyFont="1" applyBorder="1"/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/>
    <xf numFmtId="0" fontId="9" fillId="0" borderId="1" xfId="0" applyFont="1" applyBorder="1" applyAlignment="1">
      <alignment horizontal="right"/>
    </xf>
    <xf numFmtId="0" fontId="7" fillId="0" borderId="1" xfId="0" applyFont="1" applyBorder="1"/>
    <xf numFmtId="0" fontId="0" fillId="0" borderId="0" xfId="0" applyFill="1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Font="1" applyBorder="1" applyAlignment="1">
      <alignment horizontal="right"/>
    </xf>
    <xf numFmtId="0" fontId="4" fillId="0" borderId="0" xfId="0" applyFont="1" applyBorder="1"/>
    <xf numFmtId="0" fontId="1" fillId="0" borderId="0" xfId="0" applyFont="1" applyBorder="1"/>
    <xf numFmtId="3" fontId="9" fillId="0" borderId="0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0" fontId="0" fillId="0" borderId="1" xfId="0" applyFont="1" applyBorder="1"/>
    <xf numFmtId="0" fontId="11" fillId="0" borderId="0" xfId="0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3" fontId="0" fillId="0" borderId="0" xfId="0" applyNumberFormat="1" applyFont="1" applyBorder="1"/>
    <xf numFmtId="3" fontId="9" fillId="0" borderId="0" xfId="0" applyNumberFormat="1" applyFont="1" applyBorder="1" applyAlignment="1">
      <alignment wrapText="1"/>
    </xf>
    <xf numFmtId="0" fontId="9" fillId="0" borderId="0" xfId="0" applyFont="1" applyBorder="1" applyAlignment="1">
      <alignment horizontal="left" wrapText="1"/>
    </xf>
    <xf numFmtId="0" fontId="14" fillId="0" borderId="0" xfId="0" applyFont="1" applyBorder="1"/>
    <xf numFmtId="3" fontId="1" fillId="0" borderId="0" xfId="0" applyNumberFormat="1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0" fillId="0" borderId="0" xfId="0" applyFont="1" applyBorder="1"/>
    <xf numFmtId="3" fontId="14" fillId="0" borderId="0" xfId="0" applyNumberFormat="1" applyFont="1" applyBorder="1"/>
    <xf numFmtId="0" fontId="10" fillId="0" borderId="1" xfId="0" applyFont="1" applyBorder="1"/>
    <xf numFmtId="0" fontId="10" fillId="0" borderId="1" xfId="0" applyFont="1" applyFill="1" applyBorder="1" applyAlignment="1">
      <alignment wrapText="1"/>
    </xf>
    <xf numFmtId="3" fontId="10" fillId="0" borderId="1" xfId="0" applyNumberFormat="1" applyFont="1" applyFill="1" applyBorder="1" applyAlignment="1">
      <alignment horizontal="left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0" xfId="0" applyFont="1" applyAlignment="1"/>
    <xf numFmtId="0" fontId="9" fillId="0" borderId="1" xfId="0" applyFont="1" applyFill="1" applyBorder="1" applyAlignment="1">
      <alignment wrapText="1"/>
    </xf>
    <xf numFmtId="0" fontId="17" fillId="0" borderId="1" xfId="0" applyFont="1" applyBorder="1"/>
    <xf numFmtId="3" fontId="16" fillId="0" borderId="1" xfId="0" applyNumberFormat="1" applyFont="1" applyBorder="1"/>
    <xf numFmtId="3" fontId="1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right"/>
    </xf>
    <xf numFmtId="0" fontId="16" fillId="0" borderId="0" xfId="0" applyFont="1" applyAlignment="1">
      <alignment horizontal="right"/>
    </xf>
    <xf numFmtId="3" fontId="11" fillId="0" borderId="1" xfId="0" applyNumberFormat="1" applyFont="1" applyBorder="1" applyAlignment="1">
      <alignment vertical="center" wrapText="1"/>
    </xf>
    <xf numFmtId="3" fontId="9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horizontal="right" vertical="center"/>
    </xf>
    <xf numFmtId="3" fontId="10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16" fillId="0" borderId="0" xfId="0" applyFont="1" applyAlignment="1"/>
    <xf numFmtId="49" fontId="11" fillId="0" borderId="1" xfId="0" applyNumberFormat="1" applyFont="1" applyBorder="1"/>
    <xf numFmtId="0" fontId="11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/>
    </xf>
    <xf numFmtId="49" fontId="16" fillId="0" borderId="1" xfId="0" applyNumberFormat="1" applyFont="1" applyBorder="1" applyAlignment="1">
      <alignment wrapText="1"/>
    </xf>
    <xf numFmtId="3" fontId="0" fillId="0" borderId="1" xfId="0" applyNumberFormat="1" applyBorder="1"/>
    <xf numFmtId="0" fontId="17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wrapText="1"/>
    </xf>
    <xf numFmtId="0" fontId="9" fillId="0" borderId="0" xfId="0" applyFont="1" applyAlignment="1">
      <alignment horizontal="right"/>
    </xf>
    <xf numFmtId="49" fontId="11" fillId="0" borderId="1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/>
    <xf numFmtId="0" fontId="9" fillId="0" borderId="0" xfId="0" applyFont="1" applyAlignment="1">
      <alignment horizontal="center" vertical="center"/>
    </xf>
    <xf numFmtId="49" fontId="9" fillId="0" borderId="0" xfId="0" applyNumberFormat="1" applyFont="1" applyBorder="1" applyAlignment="1">
      <alignment horizontal="center"/>
    </xf>
    <xf numFmtId="1" fontId="9" fillId="0" borderId="0" xfId="0" applyNumberFormat="1" applyFont="1" applyBorder="1"/>
    <xf numFmtId="49" fontId="16" fillId="0" borderId="0" xfId="0" applyNumberFormat="1" applyFont="1" applyBorder="1" applyAlignment="1">
      <alignment horizontal="center"/>
    </xf>
    <xf numFmtId="49" fontId="16" fillId="0" borderId="0" xfId="0" applyNumberFormat="1" applyFont="1" applyBorder="1" applyAlignment="1">
      <alignment wrapText="1"/>
    </xf>
    <xf numFmtId="3" fontId="16" fillId="0" borderId="0" xfId="0" applyNumberFormat="1" applyFont="1" applyBorder="1"/>
    <xf numFmtId="0" fontId="17" fillId="0" borderId="0" xfId="0" applyFont="1" applyBorder="1" applyAlignment="1">
      <alignment wrapText="1"/>
    </xf>
    <xf numFmtId="3" fontId="17" fillId="0" borderId="0" xfId="0" applyNumberFormat="1" applyFont="1" applyBorder="1"/>
    <xf numFmtId="0" fontId="9" fillId="0" borderId="0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9" fillId="0" borderId="1" xfId="0" applyFont="1" applyBorder="1" applyAlignment="1"/>
    <xf numFmtId="0" fontId="11" fillId="0" borderId="1" xfId="0" applyFont="1" applyBorder="1" applyAlignment="1"/>
    <xf numFmtId="2" fontId="9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left"/>
    </xf>
    <xf numFmtId="0" fontId="19" fillId="0" borderId="1" xfId="0" applyFont="1" applyBorder="1"/>
    <xf numFmtId="0" fontId="9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" xfId="0" applyFont="1" applyFill="1" applyBorder="1"/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20" fillId="2" borderId="0" xfId="0" applyFont="1" applyFill="1" applyBorder="1" applyAlignment="1">
      <alignment wrapText="1"/>
    </xf>
    <xf numFmtId="3" fontId="12" fillId="0" borderId="0" xfId="0" applyNumberFormat="1" applyFont="1" applyBorder="1" applyAlignment="1"/>
    <xf numFmtId="3" fontId="20" fillId="2" borderId="0" xfId="0" applyNumberFormat="1" applyFont="1" applyFill="1" applyBorder="1" applyAlignment="1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3" fontId="16" fillId="0" borderId="1" xfId="0" applyNumberFormat="1" applyFont="1" applyBorder="1" applyAlignment="1"/>
    <xf numFmtId="3" fontId="7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vertical="center"/>
    </xf>
    <xf numFmtId="3" fontId="11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vertical="center"/>
    </xf>
    <xf numFmtId="3" fontId="16" fillId="0" borderId="1" xfId="0" applyNumberFormat="1" applyFont="1" applyBorder="1" applyAlignment="1">
      <alignment horizontal="right"/>
    </xf>
    <xf numFmtId="3" fontId="9" fillId="0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3" fontId="9" fillId="2" borderId="1" xfId="0" applyNumberFormat="1" applyFont="1" applyFill="1" applyBorder="1"/>
    <xf numFmtId="0" fontId="19" fillId="0" borderId="0" xfId="0" applyFont="1" applyAlignment="1">
      <alignment horizontal="center" wrapText="1"/>
    </xf>
    <xf numFmtId="0" fontId="0" fillId="0" borderId="6" xfId="0" applyBorder="1"/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0" fillId="0" borderId="0" xfId="0" applyNumberFormat="1" applyBorder="1" applyAlignment="1"/>
    <xf numFmtId="0" fontId="10" fillId="0" borderId="0" xfId="0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left"/>
    </xf>
    <xf numFmtId="3" fontId="17" fillId="0" borderId="1" xfId="0" applyNumberFormat="1" applyFont="1" applyBorder="1" applyAlignment="1"/>
    <xf numFmtId="0" fontId="11" fillId="0" borderId="5" xfId="0" applyFont="1" applyBorder="1" applyAlignment="1">
      <alignment horizontal="center" vertical="center"/>
    </xf>
    <xf numFmtId="3" fontId="11" fillId="0" borderId="5" xfId="0" applyNumberFormat="1" applyFont="1" applyBorder="1"/>
    <xf numFmtId="0" fontId="0" fillId="0" borderId="1" xfId="0" applyBorder="1" applyAlignment="1">
      <alignment horizontal="center"/>
    </xf>
    <xf numFmtId="49" fontId="10" fillId="0" borderId="1" xfId="0" applyNumberFormat="1" applyFont="1" applyBorder="1" applyAlignment="1">
      <alignment horizontal="center" wrapText="1"/>
    </xf>
    <xf numFmtId="3" fontId="0" fillId="0" borderId="0" xfId="0" applyNumberFormat="1" applyFill="1" applyBorder="1"/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3" fontId="11" fillId="0" borderId="1" xfId="0" applyNumberFormat="1" applyFont="1" applyBorder="1"/>
    <xf numFmtId="0" fontId="9" fillId="0" borderId="1" xfId="0" applyFont="1" applyBorder="1"/>
    <xf numFmtId="0" fontId="11" fillId="0" borderId="1" xfId="0" applyFont="1" applyFill="1" applyBorder="1"/>
    <xf numFmtId="3" fontId="9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/>
    <xf numFmtId="0" fontId="11" fillId="0" borderId="1" xfId="0" applyFont="1" applyBorder="1" applyAlignment="1">
      <alignment horizontal="center"/>
    </xf>
    <xf numFmtId="49" fontId="9" fillId="0" borderId="1" xfId="0" applyNumberFormat="1" applyFont="1" applyBorder="1"/>
    <xf numFmtId="16" fontId="9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right"/>
    </xf>
    <xf numFmtId="0" fontId="0" fillId="0" borderId="1" xfId="0" applyFont="1" applyBorder="1"/>
    <xf numFmtId="0" fontId="16" fillId="0" borderId="1" xfId="0" applyFont="1" applyBorder="1"/>
    <xf numFmtId="0" fontId="11" fillId="0" borderId="1" xfId="0" applyFont="1" applyBorder="1"/>
    <xf numFmtId="164" fontId="1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17" fillId="0" borderId="1" xfId="0" applyFont="1" applyBorder="1" applyAlignment="1"/>
    <xf numFmtId="0" fontId="11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3" fontId="17" fillId="0" borderId="1" xfId="0" applyNumberFormat="1" applyFont="1" applyBorder="1" applyAlignment="1">
      <alignment vertical="center"/>
    </xf>
    <xf numFmtId="49" fontId="11" fillId="0" borderId="1" xfId="0" applyNumberFormat="1" applyFont="1" applyBorder="1" applyAlignment="1">
      <alignment wrapText="1"/>
    </xf>
    <xf numFmtId="3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2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/>
    </xf>
    <xf numFmtId="49" fontId="19" fillId="0" borderId="1" xfId="0" applyNumberFormat="1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/>
    </xf>
    <xf numFmtId="0" fontId="11" fillId="0" borderId="0" xfId="0" applyFont="1" applyBorder="1"/>
    <xf numFmtId="1" fontId="11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3" fontId="5" fillId="0" borderId="0" xfId="0" applyNumberFormat="1" applyFont="1" applyBorder="1"/>
    <xf numFmtId="0" fontId="9" fillId="0" borderId="0" xfId="0" applyFont="1" applyBorder="1" applyAlignment="1"/>
    <xf numFmtId="49" fontId="22" fillId="0" borderId="1" xfId="0" applyNumberFormat="1" applyFont="1" applyBorder="1" applyAlignment="1">
      <alignment wrapText="1"/>
    </xf>
    <xf numFmtId="3" fontId="22" fillId="0" borderId="1" xfId="0" applyNumberFormat="1" applyFont="1" applyBorder="1"/>
    <xf numFmtId="3" fontId="24" fillId="0" borderId="1" xfId="0" applyNumberFormat="1" applyFont="1" applyBorder="1"/>
    <xf numFmtId="0" fontId="15" fillId="0" borderId="1" xfId="0" applyFont="1" applyBorder="1"/>
    <xf numFmtId="3" fontId="11" fillId="0" borderId="1" xfId="0" applyNumberFormat="1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10" fontId="0" fillId="0" borderId="0" xfId="7" applyNumberFormat="1" applyFont="1"/>
    <xf numFmtId="43" fontId="0" fillId="0" borderId="0" xfId="6" applyFont="1"/>
    <xf numFmtId="0" fontId="16" fillId="0" borderId="5" xfId="0" applyFont="1" applyBorder="1" applyAlignment="1"/>
    <xf numFmtId="0" fontId="16" fillId="0" borderId="3" xfId="0" applyFont="1" applyBorder="1" applyAlignment="1"/>
    <xf numFmtId="0" fontId="11" fillId="0" borderId="1" xfId="0" applyFont="1" applyBorder="1" applyAlignment="1">
      <alignment horizontal="left" wrapText="1"/>
    </xf>
    <xf numFmtId="3" fontId="11" fillId="0" borderId="1" xfId="0" applyNumberFormat="1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3" fontId="9" fillId="0" borderId="9" xfId="0" applyNumberFormat="1" applyFont="1" applyFill="1" applyBorder="1"/>
    <xf numFmtId="3" fontId="16" fillId="0" borderId="9" xfId="0" applyNumberFormat="1" applyFont="1" applyFill="1" applyBorder="1"/>
    <xf numFmtId="0" fontId="15" fillId="0" borderId="0" xfId="0" applyFont="1"/>
    <xf numFmtId="0" fontId="0" fillId="0" borderId="0" xfId="0"/>
    <xf numFmtId="0" fontId="17" fillId="0" borderId="0" xfId="0" applyFont="1" applyBorder="1" applyAlignment="1"/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Border="1" applyAlignment="1"/>
    <xf numFmtId="49" fontId="9" fillId="0" borderId="5" xfId="0" applyNumberFormat="1" applyFont="1" applyBorder="1" applyAlignment="1">
      <alignment wrapText="1"/>
    </xf>
    <xf numFmtId="49" fontId="11" fillId="0" borderId="5" xfId="0" applyNumberFormat="1" applyFont="1" applyBorder="1" applyAlignment="1">
      <alignment wrapText="1"/>
    </xf>
    <xf numFmtId="3" fontId="9" fillId="0" borderId="4" xfId="0" applyNumberFormat="1" applyFont="1" applyBorder="1"/>
    <xf numFmtId="3" fontId="16" fillId="0" borderId="10" xfId="0" applyNumberFormat="1" applyFont="1" applyBorder="1"/>
    <xf numFmtId="3" fontId="12" fillId="0" borderId="10" xfId="0" applyNumberFormat="1" applyFont="1" applyBorder="1"/>
    <xf numFmtId="3" fontId="12" fillId="0" borderId="12" xfId="0" applyNumberFormat="1" applyFont="1" applyBorder="1"/>
    <xf numFmtId="3" fontId="12" fillId="0" borderId="13" xfId="0" applyNumberFormat="1" applyFont="1" applyBorder="1"/>
    <xf numFmtId="3" fontId="11" fillId="0" borderId="11" xfId="0" applyNumberFormat="1" applyFont="1" applyBorder="1"/>
    <xf numFmtId="3" fontId="9" fillId="0" borderId="10" xfId="0" applyNumberFormat="1" applyFont="1" applyBorder="1"/>
    <xf numFmtId="3" fontId="11" fillId="0" borderId="14" xfId="0" applyNumberFormat="1" applyFont="1" applyBorder="1"/>
    <xf numFmtId="3" fontId="11" fillId="0" borderId="10" xfId="0" applyNumberFormat="1" applyFont="1" applyBorder="1"/>
    <xf numFmtId="3" fontId="9" fillId="0" borderId="12" xfId="0" applyNumberFormat="1" applyFont="1" applyBorder="1"/>
    <xf numFmtId="3" fontId="9" fillId="0" borderId="13" xfId="0" applyNumberFormat="1" applyFont="1" applyBorder="1"/>
    <xf numFmtId="3" fontId="9" fillId="0" borderId="16" xfId="0" applyNumberFormat="1" applyFont="1" applyBorder="1"/>
    <xf numFmtId="49" fontId="9" fillId="0" borderId="10" xfId="0" applyNumberFormat="1" applyFont="1" applyBorder="1" applyAlignment="1">
      <alignment horizontal="center"/>
    </xf>
    <xf numFmtId="49" fontId="11" fillId="0" borderId="10" xfId="0" applyNumberFormat="1" applyFont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49" fontId="11" fillId="0" borderId="17" xfId="0" applyNumberFormat="1" applyFont="1" applyBorder="1" applyAlignment="1">
      <alignment wrapText="1"/>
    </xf>
    <xf numFmtId="49" fontId="9" fillId="0" borderId="11" xfId="0" applyNumberFormat="1" applyFont="1" applyBorder="1" applyAlignment="1">
      <alignment wrapText="1"/>
    </xf>
    <xf numFmtId="49" fontId="16" fillId="0" borderId="10" xfId="0" applyNumberFormat="1" applyFont="1" applyBorder="1" applyAlignment="1">
      <alignment horizontal="center"/>
    </xf>
    <xf numFmtId="49" fontId="11" fillId="0" borderId="11" xfId="0" applyNumberFormat="1" applyFont="1" applyBorder="1" applyAlignment="1">
      <alignment wrapText="1"/>
    </xf>
    <xf numFmtId="0" fontId="0" fillId="0" borderId="18" xfId="0" applyBorder="1"/>
    <xf numFmtId="49" fontId="11" fillId="0" borderId="14" xfId="0" applyNumberFormat="1" applyFont="1" applyBorder="1" applyAlignment="1">
      <alignment wrapText="1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/>
    </xf>
    <xf numFmtId="49" fontId="9" fillId="0" borderId="15" xfId="0" applyNumberFormat="1" applyFont="1" applyBorder="1" applyAlignment="1">
      <alignment wrapText="1"/>
    </xf>
    <xf numFmtId="3" fontId="16" fillId="0" borderId="20" xfId="0" applyNumberFormat="1" applyFont="1" applyBorder="1"/>
    <xf numFmtId="3" fontId="9" fillId="0" borderId="8" xfId="0" applyNumberFormat="1" applyFont="1" applyBorder="1"/>
    <xf numFmtId="3" fontId="9" fillId="0" borderId="22" xfId="0" applyNumberFormat="1" applyFont="1" applyBorder="1"/>
    <xf numFmtId="3" fontId="11" fillId="0" borderId="21" xfId="0" applyNumberFormat="1" applyFont="1" applyBorder="1"/>
    <xf numFmtId="3" fontId="9" fillId="0" borderId="20" xfId="0" applyNumberFormat="1" applyFont="1" applyBorder="1"/>
    <xf numFmtId="0" fontId="11" fillId="0" borderId="2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49" fontId="10" fillId="0" borderId="28" xfId="0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/>
    </xf>
    <xf numFmtId="49" fontId="9" fillId="0" borderId="21" xfId="0" applyNumberFormat="1" applyFont="1" applyBorder="1" applyAlignment="1">
      <alignment horizontal="left" vertical="center" wrapText="1"/>
    </xf>
    <xf numFmtId="3" fontId="16" fillId="0" borderId="8" xfId="0" applyNumberFormat="1" applyFont="1" applyBorder="1"/>
    <xf numFmtId="3" fontId="16" fillId="0" borderId="20" xfId="0" applyNumberFormat="1" applyFont="1" applyBorder="1" applyAlignment="1"/>
    <xf numFmtId="3" fontId="12" fillId="0" borderId="20" xfId="0" applyNumberFormat="1" applyFont="1" applyBorder="1"/>
    <xf numFmtId="3" fontId="16" fillId="0" borderId="8" xfId="0" applyNumberFormat="1" applyFont="1" applyBorder="1" applyAlignment="1"/>
    <xf numFmtId="49" fontId="11" fillId="0" borderId="4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" xfId="7" applyNumberFormat="1" applyFont="1" applyBorder="1"/>
    <xf numFmtId="164" fontId="11" fillId="0" borderId="1" xfId="0" applyNumberFormat="1" applyFont="1" applyFill="1" applyBorder="1"/>
    <xf numFmtId="3" fontId="15" fillId="0" borderId="1" xfId="0" applyNumberFormat="1" applyFont="1" applyFill="1" applyBorder="1"/>
    <xf numFmtId="0" fontId="9" fillId="0" borderId="1" xfId="0" applyFont="1" applyBorder="1" applyAlignment="1">
      <alignment horizontal="center"/>
    </xf>
    <xf numFmtId="3" fontId="11" fillId="0" borderId="31" xfId="0" applyNumberFormat="1" applyFont="1" applyFill="1" applyBorder="1"/>
    <xf numFmtId="0" fontId="11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3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5" fontId="5" fillId="0" borderId="1" xfId="6" applyNumberFormat="1" applyFont="1" applyBorder="1" applyAlignment="1">
      <alignment horizontal="center" vertical="center"/>
    </xf>
    <xf numFmtId="0" fontId="27" fillId="0" borderId="1" xfId="0" applyFont="1" applyBorder="1"/>
    <xf numFmtId="164" fontId="27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0" fillId="0" borderId="1" xfId="0" applyNumberFormat="1" applyFill="1" applyBorder="1" applyAlignment="1">
      <alignment vertical="center" wrapText="1"/>
    </xf>
    <xf numFmtId="3" fontId="0" fillId="0" borderId="1" xfId="0" applyNumberForma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/>
    </xf>
    <xf numFmtId="0" fontId="15" fillId="0" borderId="0" xfId="0" applyFont="1" applyBorder="1"/>
    <xf numFmtId="0" fontId="1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28" fillId="0" borderId="0" xfId="0" applyFont="1"/>
    <xf numFmtId="0" fontId="22" fillId="0" borderId="0" xfId="0" applyFont="1" applyBorder="1" applyAlignment="1">
      <alignment vertical="center"/>
    </xf>
    <xf numFmtId="0" fontId="27" fillId="0" borderId="1" xfId="0" applyFont="1" applyBorder="1" applyAlignment="1">
      <alignment horizontal="center" vertical="center" wrapText="1"/>
    </xf>
    <xf numFmtId="3" fontId="27" fillId="0" borderId="1" xfId="0" applyNumberFormat="1" applyFont="1" applyFill="1" applyBorder="1"/>
    <xf numFmtId="0" fontId="28" fillId="0" borderId="1" xfId="0" applyFont="1" applyBorder="1"/>
    <xf numFmtId="3" fontId="27" fillId="0" borderId="1" xfId="0" applyNumberFormat="1" applyFont="1" applyBorder="1"/>
    <xf numFmtId="3" fontId="28" fillId="0" borderId="0" xfId="0" applyNumberFormat="1" applyFont="1"/>
    <xf numFmtId="0" fontId="28" fillId="0" borderId="0" xfId="0" applyFont="1" applyFill="1"/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/>
    <xf numFmtId="3" fontId="22" fillId="0" borderId="1" xfId="0" applyNumberFormat="1" applyFont="1" applyFill="1" applyBorder="1"/>
    <xf numFmtId="3" fontId="28" fillId="0" borderId="0" xfId="0" applyNumberFormat="1" applyFont="1" applyFill="1"/>
    <xf numFmtId="0" fontId="9" fillId="0" borderId="15" xfId="0" applyFont="1" applyBorder="1" applyAlignment="1">
      <alignment vertical="center"/>
    </xf>
    <xf numFmtId="0" fontId="29" fillId="0" borderId="1" xfId="0" applyFont="1" applyBorder="1"/>
    <xf numFmtId="0" fontId="10" fillId="0" borderId="1" xfId="0" applyFont="1" applyBorder="1" applyAlignment="1" applyProtection="1">
      <alignment horizontal="center" vertical="center" wrapText="1"/>
      <protection locked="0" hidden="1"/>
    </xf>
    <xf numFmtId="166" fontId="11" fillId="0" borderId="1" xfId="0" applyNumberFormat="1" applyFont="1" applyBorder="1" applyAlignment="1" applyProtection="1">
      <alignment horizontal="center" vertical="center" wrapText="1"/>
      <protection locked="0" hidden="1"/>
    </xf>
    <xf numFmtId="0" fontId="11" fillId="0" borderId="1" xfId="0" applyFont="1" applyBorder="1" applyAlignment="1" applyProtection="1">
      <alignment horizontal="center" vertical="center" wrapText="1"/>
      <protection locked="0" hidden="1"/>
    </xf>
    <xf numFmtId="0" fontId="30" fillId="0" borderId="1" xfId="8" applyFont="1" applyBorder="1" applyAlignment="1" applyProtection="1">
      <alignment vertical="center"/>
      <protection locked="0" hidden="1"/>
    </xf>
    <xf numFmtId="49" fontId="9" fillId="0" borderId="1" xfId="0" applyNumberFormat="1" applyFont="1" applyBorder="1" applyAlignment="1" applyProtection="1">
      <alignment horizontal="center" vertical="center" wrapText="1"/>
      <protection locked="0" hidden="1"/>
    </xf>
    <xf numFmtId="43" fontId="9" fillId="0" borderId="1" xfId="6" applyFont="1" applyBorder="1" applyAlignment="1" applyProtection="1">
      <alignment horizontal="right" vertical="center" wrapText="1" indent="1"/>
      <protection locked="0" hidden="1"/>
    </xf>
    <xf numFmtId="168" fontId="11" fillId="0" borderId="1" xfId="6" applyNumberFormat="1" applyFont="1" applyBorder="1" applyAlignment="1" applyProtection="1">
      <alignment horizontal="right" vertical="center" wrapText="1" indent="1"/>
      <protection locked="0" hidden="1"/>
    </xf>
    <xf numFmtId="0" fontId="30" fillId="0" borderId="1" xfId="0" applyFont="1" applyBorder="1" applyAlignment="1" applyProtection="1">
      <alignment horizontal="justify" vertical="center" wrapText="1"/>
      <protection locked="0" hidden="1"/>
    </xf>
    <xf numFmtId="0" fontId="30" fillId="0" borderId="1" xfId="0" applyFont="1" applyBorder="1" applyAlignment="1" applyProtection="1">
      <alignment vertical="center" wrapText="1"/>
      <protection locked="0" hidden="1"/>
    </xf>
    <xf numFmtId="0" fontId="11" fillId="0" borderId="1" xfId="0" applyFont="1" applyBorder="1" applyAlignment="1" applyProtection="1">
      <alignment horizontal="left" vertical="center" wrapText="1"/>
      <protection locked="0" hidden="1"/>
    </xf>
    <xf numFmtId="49" fontId="11" fillId="0" borderId="1" xfId="0" applyNumberFormat="1" applyFont="1" applyBorder="1" applyAlignment="1" applyProtection="1">
      <alignment horizontal="center" vertical="center" wrapText="1"/>
      <protection locked="0" hidden="1"/>
    </xf>
    <xf numFmtId="167" fontId="11" fillId="0" borderId="1" xfId="9" applyNumberFormat="1" applyFont="1" applyBorder="1" applyAlignment="1" applyProtection="1">
      <alignment horizontal="right" vertical="center" wrapText="1" indent="1"/>
      <protection locked="0" hidden="1"/>
    </xf>
    <xf numFmtId="0" fontId="9" fillId="0" borderId="1" xfId="0" applyFont="1" applyBorder="1" applyAlignment="1" applyProtection="1">
      <alignment horizontal="left" vertical="center" wrapText="1"/>
      <protection locked="0" hidden="1"/>
    </xf>
    <xf numFmtId="3" fontId="9" fillId="0" borderId="31" xfId="0" applyNumberFormat="1" applyFont="1" applyBorder="1"/>
    <xf numFmtId="164" fontId="11" fillId="2" borderId="1" xfId="9" applyNumberFormat="1" applyFont="1" applyFill="1" applyBorder="1" applyAlignment="1" applyProtection="1">
      <alignment horizontal="right" vertical="center" wrapText="1" indent="1"/>
      <protection locked="0" hidden="1"/>
    </xf>
    <xf numFmtId="164" fontId="11" fillId="0" borderId="1" xfId="9" applyNumberFormat="1" applyFont="1" applyBorder="1" applyAlignment="1" applyProtection="1">
      <alignment horizontal="right" vertical="center" wrapText="1" indent="1"/>
      <protection locked="0" hidden="1"/>
    </xf>
    <xf numFmtId="3" fontId="5" fillId="0" borderId="1" xfId="0" applyNumberFormat="1" applyFont="1" applyBorder="1" applyAlignment="1">
      <alignment vertical="center"/>
    </xf>
    <xf numFmtId="1" fontId="0" fillId="0" borderId="0" xfId="0" applyNumberFormat="1"/>
    <xf numFmtId="3" fontId="19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/>
    <xf numFmtId="3" fontId="9" fillId="0" borderId="1" xfId="0" applyNumberFormat="1" applyFont="1" applyBorder="1" applyAlignment="1"/>
    <xf numFmtId="3" fontId="17" fillId="0" borderId="15" xfId="0" applyNumberFormat="1" applyFont="1" applyBorder="1"/>
    <xf numFmtId="3" fontId="17" fillId="0" borderId="5" xfId="0" applyNumberFormat="1" applyFont="1" applyBorder="1"/>
    <xf numFmtId="3" fontId="17" fillId="0" borderId="17" xfId="0" applyNumberFormat="1" applyFont="1" applyBorder="1"/>
    <xf numFmtId="0" fontId="11" fillId="0" borderId="34" xfId="0" applyFont="1" applyBorder="1" applyAlignment="1">
      <alignment horizontal="center" vertical="center" wrapText="1"/>
    </xf>
    <xf numFmtId="3" fontId="9" fillId="0" borderId="35" xfId="0" applyNumberFormat="1" applyFont="1" applyBorder="1"/>
    <xf numFmtId="3" fontId="9" fillId="0" borderId="36" xfId="0" applyNumberFormat="1" applyFont="1" applyBorder="1"/>
    <xf numFmtId="3" fontId="11" fillId="0" borderId="37" xfId="0" applyNumberFormat="1" applyFont="1" applyBorder="1"/>
    <xf numFmtId="3" fontId="24" fillId="0" borderId="1" xfId="0" applyNumberFormat="1" applyFont="1" applyFill="1" applyBorder="1"/>
    <xf numFmtId="0" fontId="10" fillId="0" borderId="8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wrapText="1"/>
    </xf>
    <xf numFmtId="3" fontId="7" fillId="0" borderId="1" xfId="0" applyNumberFormat="1" applyFont="1" applyBorder="1"/>
    <xf numFmtId="3" fontId="10" fillId="0" borderId="1" xfId="0" applyNumberFormat="1" applyFont="1" applyBorder="1"/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wrapText="1"/>
    </xf>
    <xf numFmtId="0" fontId="18" fillId="0" borderId="1" xfId="0" applyFont="1" applyBorder="1" applyAlignment="1">
      <alignment horizontal="center"/>
    </xf>
    <xf numFmtId="3" fontId="7" fillId="0" borderId="1" xfId="0" applyNumberFormat="1" applyFont="1" applyFill="1" applyBorder="1"/>
    <xf numFmtId="0" fontId="18" fillId="0" borderId="1" xfId="0" applyFont="1" applyBorder="1"/>
    <xf numFmtId="3" fontId="10" fillId="0" borderId="1" xfId="0" applyNumberFormat="1" applyFont="1" applyFill="1" applyBorder="1"/>
    <xf numFmtId="49" fontId="7" fillId="0" borderId="1" xfId="0" applyNumberFormat="1" applyFont="1" applyBorder="1" applyAlignment="1">
      <alignment horizontal="left" vertical="center" wrapText="1"/>
    </xf>
    <xf numFmtId="3" fontId="18" fillId="0" borderId="1" xfId="0" applyNumberFormat="1" applyFont="1" applyBorder="1" applyAlignment="1"/>
    <xf numFmtId="49" fontId="18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22" fillId="0" borderId="0" xfId="0" applyFont="1" applyFill="1" applyBorder="1" applyAlignment="1">
      <alignment vertical="center"/>
    </xf>
    <xf numFmtId="3" fontId="7" fillId="0" borderId="8" xfId="0" applyNumberFormat="1" applyFont="1" applyBorder="1"/>
    <xf numFmtId="3" fontId="10" fillId="0" borderId="8" xfId="0" applyNumberFormat="1" applyFont="1" applyBorder="1"/>
    <xf numFmtId="49" fontId="9" fillId="0" borderId="8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wrapText="1"/>
    </xf>
    <xf numFmtId="3" fontId="11" fillId="0" borderId="8" xfId="0" applyNumberFormat="1" applyFont="1" applyBorder="1"/>
    <xf numFmtId="3" fontId="27" fillId="0" borderId="8" xfId="0" applyNumberFormat="1" applyFont="1" applyFill="1" applyBorder="1"/>
    <xf numFmtId="0" fontId="10" fillId="0" borderId="0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3" fontId="22" fillId="0" borderId="1" xfId="0" applyNumberFormat="1" applyFont="1" applyBorder="1" applyAlignment="1">
      <alignment horizontal="right" vertical="center"/>
    </xf>
    <xf numFmtId="3" fontId="22" fillId="0" borderId="1" xfId="0" applyNumberFormat="1" applyFont="1" applyBorder="1" applyAlignment="1">
      <alignment vertical="center"/>
    </xf>
    <xf numFmtId="3" fontId="27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 indent="1"/>
    </xf>
    <xf numFmtId="0" fontId="22" fillId="0" borderId="1" xfId="0" applyFont="1" applyBorder="1" applyAlignment="1">
      <alignment horizontal="right"/>
    </xf>
    <xf numFmtId="3" fontId="22" fillId="0" borderId="1" xfId="0" applyNumberFormat="1" applyFont="1" applyBorder="1" applyAlignment="1">
      <alignment vertical="center" wrapText="1"/>
    </xf>
    <xf numFmtId="0" fontId="31" fillId="0" borderId="0" xfId="0" applyFont="1"/>
    <xf numFmtId="49" fontId="31" fillId="0" borderId="0" xfId="0" applyNumberFormat="1" applyFont="1" applyBorder="1"/>
    <xf numFmtId="0" fontId="31" fillId="0" borderId="0" xfId="0" applyFont="1" applyBorder="1"/>
    <xf numFmtId="0" fontId="22" fillId="0" borderId="0" xfId="0" applyFont="1" applyBorder="1"/>
    <xf numFmtId="3" fontId="22" fillId="0" borderId="0" xfId="0" applyNumberFormat="1" applyFont="1" applyBorder="1"/>
    <xf numFmtId="0" fontId="11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" fontId="17" fillId="0" borderId="15" xfId="0" applyNumberFormat="1" applyFont="1" applyBorder="1" applyAlignment="1"/>
    <xf numFmtId="3" fontId="17" fillId="0" borderId="5" xfId="0" applyNumberFormat="1" applyFont="1" applyBorder="1" applyAlignment="1"/>
    <xf numFmtId="3" fontId="17" fillId="0" borderId="17" xfId="0" applyNumberFormat="1" applyFont="1" applyBorder="1" applyAlignment="1"/>
    <xf numFmtId="3" fontId="12" fillId="0" borderId="22" xfId="0" applyNumberFormat="1" applyFont="1" applyBorder="1"/>
    <xf numFmtId="3" fontId="12" fillId="0" borderId="4" xfId="0" applyNumberFormat="1" applyFont="1" applyBorder="1"/>
    <xf numFmtId="3" fontId="11" fillId="0" borderId="4" xfId="0" applyNumberFormat="1" applyFont="1" applyBorder="1"/>
    <xf numFmtId="3" fontId="12" fillId="0" borderId="16" xfId="0" applyNumberFormat="1" applyFont="1" applyBorder="1"/>
    <xf numFmtId="3" fontId="16" fillId="0" borderId="35" xfId="0" applyNumberFormat="1" applyFont="1" applyBorder="1" applyAlignment="1"/>
    <xf numFmtId="3" fontId="16" fillId="0" borderId="36" xfId="0" applyNumberFormat="1" applyFont="1" applyBorder="1" applyAlignment="1"/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9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9" fillId="0" borderId="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9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49" fontId="9" fillId="0" borderId="1" xfId="0" applyNumberFormat="1" applyFont="1" applyBorder="1" applyAlignment="1">
      <alignment horizontal="left"/>
    </xf>
    <xf numFmtId="3" fontId="9" fillId="0" borderId="5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49" fontId="10" fillId="0" borderId="5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0" fillId="0" borderId="0" xfId="0" applyBorder="1" applyAlignment="1"/>
    <xf numFmtId="3" fontId="9" fillId="0" borderId="0" xfId="0" applyNumberFormat="1" applyFont="1" applyBorder="1" applyAlignment="1"/>
    <xf numFmtId="0" fontId="9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11" fillId="0" borderId="5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9" fillId="0" borderId="1" xfId="0" applyNumberFormat="1" applyFont="1" applyBorder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9" fontId="11" fillId="0" borderId="5" xfId="0" applyNumberFormat="1" applyFont="1" applyBorder="1" applyAlignment="1">
      <alignment horizontal="left"/>
    </xf>
    <xf numFmtId="49" fontId="11" fillId="0" borderId="3" xfId="0" applyNumberFormat="1" applyFont="1" applyBorder="1" applyAlignment="1">
      <alignment horizontal="left"/>
    </xf>
    <xf numFmtId="49" fontId="11" fillId="0" borderId="4" xfId="0" applyNumberFormat="1" applyFont="1" applyBorder="1" applyAlignment="1">
      <alignment horizontal="left"/>
    </xf>
    <xf numFmtId="3" fontId="11" fillId="0" borderId="1" xfId="0" applyNumberFormat="1" applyFont="1" applyBorder="1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/>
    <xf numFmtId="0" fontId="9" fillId="0" borderId="0" xfId="0" applyFont="1" applyFill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3" fontId="11" fillId="0" borderId="5" xfId="0" applyNumberFormat="1" applyFont="1" applyBorder="1" applyAlignment="1"/>
    <xf numFmtId="3" fontId="11" fillId="0" borderId="4" xfId="0" applyNumberFormat="1" applyFont="1" applyBorder="1" applyAlignment="1"/>
    <xf numFmtId="49" fontId="9" fillId="0" borderId="5" xfId="0" applyNumberFormat="1" applyFont="1" applyBorder="1" applyAlignment="1">
      <alignment horizontal="left" wrapText="1"/>
    </xf>
    <xf numFmtId="49" fontId="9" fillId="0" borderId="3" xfId="0" applyNumberFormat="1" applyFont="1" applyBorder="1" applyAlignment="1">
      <alignment horizontal="left" wrapText="1"/>
    </xf>
    <xf numFmtId="49" fontId="11" fillId="0" borderId="1" xfId="0" applyNumberFormat="1" applyFont="1" applyBorder="1" applyAlignment="1">
      <alignment horizontal="left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 hidden="1"/>
    </xf>
    <xf numFmtId="0" fontId="29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center" wrapText="1"/>
    </xf>
    <xf numFmtId="0" fontId="9" fillId="0" borderId="0" xfId="0" applyFont="1" applyAlignment="1">
      <alignment horizontal="right"/>
    </xf>
    <xf numFmtId="0" fontId="9" fillId="0" borderId="0" xfId="0" applyFont="1" applyAlignment="1"/>
    <xf numFmtId="0" fontId="9" fillId="0" borderId="2" xfId="0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right" wrapText="1"/>
    </xf>
    <xf numFmtId="0" fontId="11" fillId="0" borderId="2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</cellXfs>
  <cellStyles count="10">
    <cellStyle name="Ezres" xfId="6" builtinId="3"/>
    <cellStyle name="Ezres 2" xfId="9"/>
    <cellStyle name="Normál" xfId="0" builtinId="0"/>
    <cellStyle name="Normál 2" xfId="1"/>
    <cellStyle name="Normál 2 2" xfId="2"/>
    <cellStyle name="Normál 3" xfId="4"/>
    <cellStyle name="Normál_KVRENMUNKA" xfId="8"/>
    <cellStyle name="Pénznem 2" xfId="3"/>
    <cellStyle name="Pénznem 3" xfId="5"/>
    <cellStyle name="Százalék" xfId="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68"/>
  <sheetViews>
    <sheetView showWhiteSpace="0" view="pageBreakPreview" zoomScale="145" zoomScaleNormal="100" zoomScaleSheetLayoutView="145" workbookViewId="0">
      <selection activeCell="D1" sqref="D1:F2"/>
    </sheetView>
  </sheetViews>
  <sheetFormatPr defaultRowHeight="14.4" x14ac:dyDescent="0.3"/>
  <cols>
    <col min="1" max="1" width="5.21875" style="3" customWidth="1"/>
    <col min="2" max="2" width="46.77734375" style="2" customWidth="1"/>
    <col min="3" max="4" width="11.77734375" customWidth="1"/>
    <col min="5" max="5" width="10.21875" customWidth="1"/>
    <col min="6" max="6" width="12.77734375" customWidth="1"/>
    <col min="7" max="8" width="0" hidden="1" customWidth="1"/>
    <col min="9" max="9" width="24.44140625" hidden="1" customWidth="1"/>
    <col min="10" max="10" width="13.77734375" hidden="1" customWidth="1"/>
    <col min="11" max="11" width="12.44140625" hidden="1" customWidth="1"/>
    <col min="12" max="12" width="13.5546875" hidden="1" customWidth="1"/>
    <col min="13" max="13" width="0" hidden="1" customWidth="1"/>
    <col min="14" max="14" width="12.44140625" style="407" bestFit="1" customWidth="1"/>
    <col min="15" max="15" width="11.77734375" style="400" customWidth="1"/>
  </cols>
  <sheetData>
    <row r="1" spans="1:15" x14ac:dyDescent="0.3">
      <c r="A1" s="491" t="s">
        <v>43</v>
      </c>
      <c r="B1" s="492"/>
      <c r="C1" s="492"/>
      <c r="D1" s="494" t="s">
        <v>435</v>
      </c>
      <c r="E1" s="494"/>
      <c r="F1" s="495"/>
    </row>
    <row r="2" spans="1:15" ht="15" customHeight="1" x14ac:dyDescent="0.3">
      <c r="A2" s="491" t="s">
        <v>353</v>
      </c>
      <c r="B2" s="493"/>
      <c r="C2" s="493"/>
      <c r="D2" s="495"/>
      <c r="E2" s="495"/>
      <c r="F2" s="495"/>
    </row>
    <row r="3" spans="1:15" ht="24" customHeight="1" x14ac:dyDescent="0.3">
      <c r="A3" s="265"/>
      <c r="B3" s="266" t="s">
        <v>44</v>
      </c>
      <c r="C3" s="412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458"/>
      <c r="O3" s="401"/>
    </row>
    <row r="4" spans="1:15" ht="36" x14ac:dyDescent="0.3">
      <c r="A4" s="375" t="s">
        <v>32</v>
      </c>
      <c r="B4" s="376" t="s">
        <v>33</v>
      </c>
      <c r="C4" s="443" t="s">
        <v>424</v>
      </c>
      <c r="D4" s="376" t="s">
        <v>427</v>
      </c>
      <c r="E4" s="376" t="s">
        <v>425</v>
      </c>
      <c r="F4" s="375" t="s">
        <v>426</v>
      </c>
      <c r="G4" s="1"/>
      <c r="H4" s="366" t="s">
        <v>32</v>
      </c>
      <c r="I4" s="21" t="s">
        <v>33</v>
      </c>
      <c r="J4" s="21" t="s">
        <v>345</v>
      </c>
      <c r="K4" s="21" t="s">
        <v>346</v>
      </c>
      <c r="L4" s="21" t="s">
        <v>347</v>
      </c>
      <c r="M4" s="21" t="s">
        <v>352</v>
      </c>
      <c r="N4" s="408" t="s">
        <v>412</v>
      </c>
      <c r="O4" s="402" t="s">
        <v>413</v>
      </c>
    </row>
    <row r="5" spans="1:15" ht="12.75" customHeight="1" x14ac:dyDescent="0.3">
      <c r="A5" s="444" t="s">
        <v>13</v>
      </c>
      <c r="B5" s="445" t="s">
        <v>83</v>
      </c>
      <c r="C5" s="446">
        <f>+'2. önkorm.bevkiad'!C5+'3-10 önálló int.be-ki.'!AY5</f>
        <v>811595</v>
      </c>
      <c r="D5" s="459">
        <f>+'2. önkorm.bevkiad'!D5+'3-10 önálló int.be-ki.'!AZ5</f>
        <v>0</v>
      </c>
      <c r="E5" s="459">
        <f>+'2. önkorm.bevkiad'!E5+'3-10 önálló int.be-ki.'!BA5</f>
        <v>0</v>
      </c>
      <c r="F5" s="460">
        <f>C5+D5+E5</f>
        <v>811595</v>
      </c>
      <c r="G5" s="267"/>
      <c r="H5" s="461" t="s">
        <v>13</v>
      </c>
      <c r="I5" s="462" t="s">
        <v>83</v>
      </c>
      <c r="J5" s="463">
        <v>633292</v>
      </c>
      <c r="K5" s="463">
        <v>666179</v>
      </c>
      <c r="L5" s="463">
        <v>666179</v>
      </c>
      <c r="M5" s="463">
        <v>666621</v>
      </c>
      <c r="N5" s="464">
        <v>771990</v>
      </c>
      <c r="O5" s="464">
        <v>723844</v>
      </c>
    </row>
    <row r="6" spans="1:15" ht="12.75" customHeight="1" x14ac:dyDescent="0.3">
      <c r="A6" s="444" t="s">
        <v>14</v>
      </c>
      <c r="B6" s="445" t="s">
        <v>84</v>
      </c>
      <c r="C6" s="446">
        <f>+'2. önkorm.bevkiad'!C6+'3-10 önálló int.be-ki.'!AY6</f>
        <v>116496</v>
      </c>
      <c r="D6" s="446">
        <f>+'2. önkorm.bevkiad'!D6+'3-10 önálló int.be-ki.'!AZ6</f>
        <v>0</v>
      </c>
      <c r="E6" s="446">
        <f>+'2. önkorm.bevkiad'!E6+'3-10 önálló int.be-ki.'!BA6</f>
        <v>0</v>
      </c>
      <c r="F6" s="447">
        <f t="shared" ref="F6:F28" si="0">C6+D6+E6</f>
        <v>116496</v>
      </c>
      <c r="G6" s="267"/>
      <c r="H6" s="54" t="s">
        <v>14</v>
      </c>
      <c r="I6" s="25" t="s">
        <v>84</v>
      </c>
      <c r="J6" s="224">
        <v>33371</v>
      </c>
      <c r="K6" s="224">
        <v>54342</v>
      </c>
      <c r="L6" s="224">
        <v>57545</v>
      </c>
      <c r="M6" s="224">
        <v>37809</v>
      </c>
      <c r="N6" s="403">
        <v>64873</v>
      </c>
      <c r="O6" s="403">
        <v>37177</v>
      </c>
    </row>
    <row r="7" spans="1:15" ht="12.75" customHeight="1" x14ac:dyDescent="0.3">
      <c r="A7" s="444" t="s">
        <v>56</v>
      </c>
      <c r="B7" s="445" t="s">
        <v>85</v>
      </c>
      <c r="C7" s="446">
        <f>+C8+C10+C9</f>
        <v>116496</v>
      </c>
      <c r="D7" s="446">
        <f>D8+D9+D10</f>
        <v>0</v>
      </c>
      <c r="E7" s="446">
        <f>E8+E9+E10</f>
        <v>0</v>
      </c>
      <c r="F7" s="447">
        <f t="shared" si="0"/>
        <v>116496</v>
      </c>
      <c r="G7" s="267"/>
      <c r="H7" s="54" t="s">
        <v>56</v>
      </c>
      <c r="I7" s="25" t="s">
        <v>85</v>
      </c>
      <c r="J7" s="224">
        <v>33371</v>
      </c>
      <c r="K7" s="224">
        <v>54342</v>
      </c>
      <c r="L7" s="224">
        <v>57545</v>
      </c>
      <c r="M7" s="224">
        <v>37809</v>
      </c>
      <c r="N7" s="403">
        <v>64873</v>
      </c>
      <c r="O7" s="403">
        <v>37177</v>
      </c>
    </row>
    <row r="8" spans="1:15" ht="12.75" customHeight="1" x14ac:dyDescent="0.3">
      <c r="A8" s="444" t="s">
        <v>86</v>
      </c>
      <c r="B8" s="445" t="s">
        <v>89</v>
      </c>
      <c r="C8" s="446">
        <v>38472</v>
      </c>
      <c r="D8" s="446">
        <v>0</v>
      </c>
      <c r="E8" s="446">
        <v>0</v>
      </c>
      <c r="F8" s="447">
        <f t="shared" si="0"/>
        <v>38472</v>
      </c>
      <c r="G8" s="267"/>
      <c r="H8" s="54" t="s">
        <v>86</v>
      </c>
      <c r="I8" s="25" t="s">
        <v>89</v>
      </c>
      <c r="J8" s="224">
        <v>31416</v>
      </c>
      <c r="K8" s="224">
        <v>34903</v>
      </c>
      <c r="L8" s="224">
        <v>34903</v>
      </c>
      <c r="M8" s="224">
        <v>35854</v>
      </c>
      <c r="N8" s="403">
        <v>39617</v>
      </c>
      <c r="O8" s="403">
        <v>36199</v>
      </c>
    </row>
    <row r="9" spans="1:15" ht="12" customHeight="1" x14ac:dyDescent="0.3">
      <c r="A9" s="444" t="s">
        <v>87</v>
      </c>
      <c r="B9" s="445" t="s">
        <v>407</v>
      </c>
      <c r="C9" s="446">
        <v>19165</v>
      </c>
      <c r="D9" s="446">
        <v>0</v>
      </c>
      <c r="E9" s="446">
        <v>0</v>
      </c>
      <c r="F9" s="447">
        <f t="shared" si="0"/>
        <v>19165</v>
      </c>
      <c r="G9" s="267"/>
      <c r="H9" s="54" t="s">
        <v>87</v>
      </c>
      <c r="I9" s="25" t="s">
        <v>90</v>
      </c>
      <c r="J9" s="224">
        <v>1955</v>
      </c>
      <c r="K9" s="224">
        <v>2330</v>
      </c>
      <c r="L9" s="224">
        <v>1955</v>
      </c>
      <c r="M9" s="224">
        <v>1955</v>
      </c>
      <c r="N9" s="403">
        <v>4000</v>
      </c>
      <c r="O9" s="403">
        <v>978</v>
      </c>
    </row>
    <row r="10" spans="1:15" ht="12" customHeight="1" x14ac:dyDescent="0.3">
      <c r="A10" s="444" t="s">
        <v>88</v>
      </c>
      <c r="B10" s="445" t="s">
        <v>428</v>
      </c>
      <c r="C10" s="446">
        <v>58859</v>
      </c>
      <c r="D10" s="446">
        <v>0</v>
      </c>
      <c r="E10" s="446">
        <v>0</v>
      </c>
      <c r="F10" s="447">
        <f t="shared" si="0"/>
        <v>58859</v>
      </c>
      <c r="G10" s="267"/>
      <c r="H10" s="54" t="s">
        <v>88</v>
      </c>
      <c r="I10" s="25" t="s">
        <v>91</v>
      </c>
      <c r="J10" s="224">
        <v>0</v>
      </c>
      <c r="K10" s="224">
        <v>14655</v>
      </c>
      <c r="L10" s="224">
        <v>14655</v>
      </c>
      <c r="M10" s="224">
        <v>0</v>
      </c>
      <c r="N10" s="403">
        <v>21256</v>
      </c>
      <c r="O10" s="404"/>
    </row>
    <row r="11" spans="1:15" ht="12" customHeight="1" x14ac:dyDescent="0.3">
      <c r="A11" s="444" t="s">
        <v>15</v>
      </c>
      <c r="B11" s="445" t="s">
        <v>92</v>
      </c>
      <c r="C11" s="446">
        <f>+'2. önkorm.bevkiad'!C11+'3-10 önálló int.be-ki.'!AY7</f>
        <v>944992</v>
      </c>
      <c r="D11" s="446">
        <f>+'2. önkorm.bevkiad'!D11+'3-10 önálló int.be-ki.'!AZ7</f>
        <v>0</v>
      </c>
      <c r="E11" s="446">
        <f>+'2. önkorm.bevkiad'!E11+'3-10 önálló int.be-ki.'!BA7</f>
        <v>0</v>
      </c>
      <c r="F11" s="447">
        <f t="shared" si="0"/>
        <v>944992</v>
      </c>
      <c r="G11" s="267"/>
      <c r="H11" s="54" t="s">
        <v>342</v>
      </c>
      <c r="I11" s="25" t="s">
        <v>343</v>
      </c>
      <c r="J11" s="224">
        <v>0</v>
      </c>
      <c r="K11" s="224">
        <v>2454</v>
      </c>
      <c r="L11" s="224">
        <v>6412</v>
      </c>
      <c r="M11" s="224">
        <v>0</v>
      </c>
      <c r="N11" s="403">
        <v>388680</v>
      </c>
      <c r="O11" s="403">
        <v>451429</v>
      </c>
    </row>
    <row r="12" spans="1:15" ht="12.75" customHeight="1" x14ac:dyDescent="0.3">
      <c r="A12" s="444" t="s">
        <v>16</v>
      </c>
      <c r="B12" s="445" t="s">
        <v>93</v>
      </c>
      <c r="C12" s="446">
        <f>+'2. önkorm.bevkiad'!C12+'3-10 önálló int.be-ki.'!AY8</f>
        <v>923400</v>
      </c>
      <c r="D12" s="446">
        <f>+'2. önkorm.bevkiad'!D12+'3-10 önálló int.be-ki.'!AZ8</f>
        <v>28300</v>
      </c>
      <c r="E12" s="446">
        <f>+'2. önkorm.bevkiad'!E12+'3-10 önálló int.be-ki.'!BA8</f>
        <v>0</v>
      </c>
      <c r="F12" s="447">
        <f t="shared" si="0"/>
        <v>951700</v>
      </c>
      <c r="G12" s="267"/>
      <c r="H12" s="54" t="s">
        <v>15</v>
      </c>
      <c r="I12" s="25" t="s">
        <v>92</v>
      </c>
      <c r="J12" s="224">
        <v>0</v>
      </c>
      <c r="K12" s="224">
        <v>229</v>
      </c>
      <c r="L12" s="224">
        <v>883465</v>
      </c>
      <c r="M12" s="224">
        <v>871700</v>
      </c>
      <c r="N12" s="403">
        <v>991807</v>
      </c>
      <c r="O12" s="403">
        <v>921510</v>
      </c>
    </row>
    <row r="13" spans="1:15" ht="12.75" customHeight="1" x14ac:dyDescent="0.3">
      <c r="A13" s="444"/>
      <c r="B13" s="445" t="s">
        <v>39</v>
      </c>
      <c r="C13" s="446">
        <v>275000</v>
      </c>
      <c r="D13" s="446">
        <v>0</v>
      </c>
      <c r="E13" s="446">
        <v>0</v>
      </c>
      <c r="F13" s="447">
        <f t="shared" si="0"/>
        <v>275000</v>
      </c>
      <c r="G13" s="267"/>
      <c r="H13" s="54" t="s">
        <v>16</v>
      </c>
      <c r="I13" s="25" t="s">
        <v>93</v>
      </c>
      <c r="J13" s="224">
        <v>853700</v>
      </c>
      <c r="K13" s="224">
        <v>853700</v>
      </c>
      <c r="L13" s="224">
        <v>253871</v>
      </c>
      <c r="M13" s="224">
        <v>260000</v>
      </c>
      <c r="N13" s="403">
        <v>292067</v>
      </c>
      <c r="O13" s="403">
        <v>256073</v>
      </c>
    </row>
    <row r="14" spans="1:15" ht="12.75" customHeight="1" x14ac:dyDescent="0.3">
      <c r="A14" s="444"/>
      <c r="B14" s="445" t="s">
        <v>40</v>
      </c>
      <c r="C14" s="446">
        <v>75000</v>
      </c>
      <c r="D14" s="446">
        <v>0</v>
      </c>
      <c r="E14" s="446">
        <v>0</v>
      </c>
      <c r="F14" s="447">
        <f t="shared" si="0"/>
        <v>75000</v>
      </c>
      <c r="G14" s="267"/>
      <c r="H14" s="54"/>
      <c r="I14" s="25" t="s">
        <v>39</v>
      </c>
      <c r="J14" s="224">
        <v>247000</v>
      </c>
      <c r="K14" s="224">
        <v>247000</v>
      </c>
      <c r="L14" s="224">
        <v>62748</v>
      </c>
      <c r="M14" s="224">
        <v>60000</v>
      </c>
      <c r="N14" s="403">
        <v>77629</v>
      </c>
      <c r="O14" s="403">
        <v>85705</v>
      </c>
    </row>
    <row r="15" spans="1:15" ht="12.75" customHeight="1" x14ac:dyDescent="0.3">
      <c r="A15" s="444"/>
      <c r="B15" s="445" t="s">
        <v>41</v>
      </c>
      <c r="C15" s="446">
        <f>555000-28300</f>
        <v>526700</v>
      </c>
      <c r="D15" s="446">
        <v>28300</v>
      </c>
      <c r="E15" s="446">
        <v>0</v>
      </c>
      <c r="F15" s="447">
        <f t="shared" si="0"/>
        <v>555000</v>
      </c>
      <c r="G15" s="267"/>
      <c r="H15" s="54"/>
      <c r="I15" s="25" t="s">
        <v>40</v>
      </c>
      <c r="J15" s="224">
        <v>70000</v>
      </c>
      <c r="K15" s="224">
        <v>70000</v>
      </c>
      <c r="L15" s="224">
        <v>519808</v>
      </c>
      <c r="M15" s="224">
        <v>505000</v>
      </c>
      <c r="N15" s="403">
        <v>569597</v>
      </c>
      <c r="O15" s="403">
        <v>531605</v>
      </c>
    </row>
    <row r="16" spans="1:15" ht="12.75" customHeight="1" x14ac:dyDescent="0.3">
      <c r="A16" s="444"/>
      <c r="B16" s="445" t="s">
        <v>72</v>
      </c>
      <c r="C16" s="446">
        <v>2000</v>
      </c>
      <c r="D16" s="446">
        <v>0</v>
      </c>
      <c r="E16" s="446">
        <v>0</v>
      </c>
      <c r="F16" s="447">
        <f t="shared" si="0"/>
        <v>2000</v>
      </c>
      <c r="G16" s="267"/>
      <c r="H16" s="54"/>
      <c r="I16" s="25" t="s">
        <v>41</v>
      </c>
      <c r="J16" s="224">
        <v>490000</v>
      </c>
      <c r="K16" s="224">
        <v>490000</v>
      </c>
      <c r="L16" s="224">
        <v>1917</v>
      </c>
      <c r="M16" s="224">
        <v>2000</v>
      </c>
      <c r="N16" s="403">
        <v>2145</v>
      </c>
      <c r="O16" s="403">
        <v>2193</v>
      </c>
    </row>
    <row r="17" spans="1:15" ht="12.75" customHeight="1" x14ac:dyDescent="0.3">
      <c r="A17" s="444"/>
      <c r="B17" s="445" t="s">
        <v>42</v>
      </c>
      <c r="C17" s="446">
        <v>40000</v>
      </c>
      <c r="D17" s="446">
        <v>0</v>
      </c>
      <c r="E17" s="446">
        <v>0</v>
      </c>
      <c r="F17" s="447">
        <f t="shared" si="0"/>
        <v>40000</v>
      </c>
      <c r="G17" s="267"/>
      <c r="H17" s="54"/>
      <c r="I17" s="25" t="s">
        <v>72</v>
      </c>
      <c r="J17" s="224">
        <v>1600</v>
      </c>
      <c r="K17" s="224">
        <v>1600</v>
      </c>
      <c r="L17" s="224">
        <v>39321</v>
      </c>
      <c r="M17" s="224">
        <v>40000</v>
      </c>
      <c r="N17" s="403">
        <v>45894</v>
      </c>
      <c r="O17" s="403">
        <v>43444</v>
      </c>
    </row>
    <row r="18" spans="1:15" ht="12.75" customHeight="1" x14ac:dyDescent="0.3">
      <c r="A18" s="444"/>
      <c r="B18" s="445" t="s">
        <v>310</v>
      </c>
      <c r="C18" s="446">
        <v>4700</v>
      </c>
      <c r="D18" s="446">
        <v>0</v>
      </c>
      <c r="E18" s="446">
        <v>0</v>
      </c>
      <c r="F18" s="447">
        <f t="shared" si="0"/>
        <v>4700</v>
      </c>
      <c r="G18" s="267"/>
      <c r="H18" s="54"/>
      <c r="I18" s="25" t="s">
        <v>42</v>
      </c>
      <c r="J18" s="224">
        <v>40000</v>
      </c>
      <c r="K18" s="224">
        <v>40000</v>
      </c>
      <c r="L18" s="1"/>
      <c r="M18" s="1"/>
      <c r="N18" s="403">
        <v>4475</v>
      </c>
      <c r="O18" s="404"/>
    </row>
    <row r="19" spans="1:15" ht="12.75" customHeight="1" x14ac:dyDescent="0.3">
      <c r="A19" s="444" t="s">
        <v>17</v>
      </c>
      <c r="B19" s="445" t="s">
        <v>94</v>
      </c>
      <c r="C19" s="446">
        <f>+'2. önkorm.bevkiad'!C19+'3-10 önálló int.be-ki.'!AY9</f>
        <v>297139</v>
      </c>
      <c r="D19" s="446">
        <f>+'2. önkorm.bevkiad'!D19+'3-10 önálló int.be-ki.'!AZ9</f>
        <v>0</v>
      </c>
      <c r="E19" s="446">
        <f>+'2. önkorm.bevkiad'!E19+'3-10 önálló int.be-ki.'!BA9</f>
        <v>0</v>
      </c>
      <c r="F19" s="447">
        <f t="shared" si="0"/>
        <v>297139</v>
      </c>
      <c r="G19" s="267"/>
      <c r="H19" s="54" t="s">
        <v>17</v>
      </c>
      <c r="I19" s="25" t="s">
        <v>94</v>
      </c>
      <c r="J19" s="224">
        <v>243472</v>
      </c>
      <c r="K19" s="224">
        <v>270188</v>
      </c>
      <c r="L19" s="224">
        <v>290475</v>
      </c>
      <c r="M19" s="224">
        <v>216115</v>
      </c>
      <c r="N19" s="403">
        <v>173348</v>
      </c>
      <c r="O19" s="403">
        <v>203817</v>
      </c>
    </row>
    <row r="20" spans="1:15" ht="12.75" customHeight="1" x14ac:dyDescent="0.3">
      <c r="A20" s="444" t="s">
        <v>18</v>
      </c>
      <c r="B20" s="445" t="s">
        <v>95</v>
      </c>
      <c r="C20" s="446">
        <f>+'2. önkorm.bevkiad'!C20+'3-10 önálló int.be-ki.'!AY12</f>
        <v>187000</v>
      </c>
      <c r="D20" s="446">
        <f>+'2. önkorm.bevkiad'!D20+'3-10 önálló int.be-ki.'!AZ12</f>
        <v>0</v>
      </c>
      <c r="E20" s="446">
        <f>+'2. önkorm.bevkiad'!E20+'3-10 önálló int.be-ki.'!BA12</f>
        <v>0</v>
      </c>
      <c r="F20" s="447">
        <f t="shared" si="0"/>
        <v>187000</v>
      </c>
      <c r="G20" s="267"/>
      <c r="H20" s="54" t="s">
        <v>18</v>
      </c>
      <c r="I20" s="25" t="s">
        <v>95</v>
      </c>
      <c r="J20" s="224">
        <v>176990</v>
      </c>
      <c r="K20" s="224">
        <v>176990</v>
      </c>
      <c r="L20" s="224">
        <v>197700</v>
      </c>
      <c r="M20" s="224">
        <v>46000</v>
      </c>
      <c r="N20" s="403">
        <v>24580</v>
      </c>
      <c r="O20" s="403">
        <v>58507</v>
      </c>
    </row>
    <row r="21" spans="1:15" ht="12.75" customHeight="1" x14ac:dyDescent="0.3">
      <c r="A21" s="444" t="s">
        <v>19</v>
      </c>
      <c r="B21" s="445" t="s">
        <v>96</v>
      </c>
      <c r="C21" s="446">
        <v>0</v>
      </c>
      <c r="D21" s="446">
        <v>0</v>
      </c>
      <c r="E21" s="446">
        <v>0</v>
      </c>
      <c r="F21" s="447">
        <f t="shared" si="0"/>
        <v>0</v>
      </c>
      <c r="G21" s="267"/>
      <c r="H21" s="54" t="s">
        <v>19</v>
      </c>
      <c r="I21" s="25" t="s">
        <v>96</v>
      </c>
      <c r="J21" s="224">
        <v>0</v>
      </c>
      <c r="K21" s="224">
        <v>480</v>
      </c>
      <c r="L21" s="224">
        <v>6781</v>
      </c>
      <c r="M21" s="224">
        <v>0</v>
      </c>
      <c r="N21" s="403">
        <v>4728</v>
      </c>
      <c r="O21" s="403">
        <v>14595</v>
      </c>
    </row>
    <row r="22" spans="1:15" ht="12.75" customHeight="1" x14ac:dyDescent="0.3">
      <c r="A22" s="444" t="s">
        <v>20</v>
      </c>
      <c r="B22" s="445" t="s">
        <v>97</v>
      </c>
      <c r="C22" s="446">
        <v>0</v>
      </c>
      <c r="D22" s="446">
        <v>0</v>
      </c>
      <c r="E22" s="446">
        <v>0</v>
      </c>
      <c r="F22" s="447">
        <f t="shared" si="0"/>
        <v>0</v>
      </c>
      <c r="G22" s="267"/>
      <c r="H22" s="54" t="s">
        <v>20</v>
      </c>
      <c r="I22" s="25" t="s">
        <v>97</v>
      </c>
      <c r="J22" s="224">
        <v>0</v>
      </c>
      <c r="K22" s="224">
        <v>0</v>
      </c>
      <c r="L22" s="224">
        <v>4635</v>
      </c>
      <c r="M22" s="224">
        <v>0</v>
      </c>
      <c r="N22" s="403"/>
      <c r="O22" s="403">
        <v>2931</v>
      </c>
    </row>
    <row r="23" spans="1:15" ht="12.75" customHeight="1" x14ac:dyDescent="0.3">
      <c r="A23" s="448" t="s">
        <v>21</v>
      </c>
      <c r="B23" s="449" t="s">
        <v>98</v>
      </c>
      <c r="C23" s="446">
        <f>C5+C6+C11+C12+C19+C20+C21+C22</f>
        <v>3280622</v>
      </c>
      <c r="D23" s="446">
        <f>D5+D6+D11+D12+D19+D20+D21+D22</f>
        <v>28300</v>
      </c>
      <c r="E23" s="446">
        <f>E5+E6+E11+E12+E19+E20+E21+E22</f>
        <v>0</v>
      </c>
      <c r="F23" s="447">
        <f t="shared" si="0"/>
        <v>3308922</v>
      </c>
      <c r="G23" s="267"/>
      <c r="H23" s="159" t="s">
        <v>21</v>
      </c>
      <c r="I23" s="245" t="s">
        <v>98</v>
      </c>
      <c r="J23" s="224">
        <v>1940825</v>
      </c>
      <c r="K23" s="224">
        <v>2022108</v>
      </c>
      <c r="L23" s="224">
        <v>2107160</v>
      </c>
      <c r="M23" s="224">
        <v>1838245</v>
      </c>
      <c r="N23" s="442">
        <f>+N5+N6+N11+N12+N19+N20+N21+N22</f>
        <v>2420006</v>
      </c>
      <c r="O23" s="261">
        <f>+O5+O6+O11+O12+O19+O20+O21+O22</f>
        <v>2413810</v>
      </c>
    </row>
    <row r="24" spans="1:15" ht="12.75" customHeight="1" x14ac:dyDescent="0.3">
      <c r="A24" s="444" t="s">
        <v>22</v>
      </c>
      <c r="B24" s="445" t="s">
        <v>99</v>
      </c>
      <c r="C24" s="446">
        <v>206000</v>
      </c>
      <c r="D24" s="446">
        <v>0</v>
      </c>
      <c r="E24" s="446">
        <v>0</v>
      </c>
      <c r="F24" s="447">
        <f t="shared" si="0"/>
        <v>206000</v>
      </c>
      <c r="G24" s="267"/>
      <c r="H24" s="54" t="s">
        <v>22</v>
      </c>
      <c r="I24" s="25" t="s">
        <v>99</v>
      </c>
      <c r="J24" s="224">
        <v>0</v>
      </c>
      <c r="K24" s="224">
        <v>0</v>
      </c>
      <c r="L24" s="224">
        <v>0</v>
      </c>
      <c r="M24" s="224">
        <v>435000</v>
      </c>
      <c r="N24" s="403">
        <v>393453</v>
      </c>
      <c r="O24" s="403">
        <v>0</v>
      </c>
    </row>
    <row r="25" spans="1:15" ht="12.75" customHeight="1" x14ac:dyDescent="0.3">
      <c r="A25" s="444" t="s">
        <v>23</v>
      </c>
      <c r="B25" s="445" t="s">
        <v>100</v>
      </c>
      <c r="C25" s="446">
        <v>0</v>
      </c>
      <c r="D25" s="446">
        <v>0</v>
      </c>
      <c r="E25" s="446">
        <v>0</v>
      </c>
      <c r="F25" s="447">
        <f t="shared" si="0"/>
        <v>0</v>
      </c>
      <c r="G25" s="267"/>
      <c r="H25" s="54" t="s">
        <v>23</v>
      </c>
      <c r="I25" s="25" t="s">
        <v>100</v>
      </c>
      <c r="J25" s="224">
        <v>0</v>
      </c>
      <c r="K25" s="224">
        <v>0</v>
      </c>
      <c r="L25" s="224">
        <v>0</v>
      </c>
      <c r="M25" s="224">
        <v>0</v>
      </c>
      <c r="N25" s="409"/>
      <c r="O25" s="404"/>
    </row>
    <row r="26" spans="1:15" ht="12.75" customHeight="1" x14ac:dyDescent="0.3">
      <c r="A26" s="444" t="s">
        <v>24</v>
      </c>
      <c r="B26" s="445" t="s">
        <v>101</v>
      </c>
      <c r="C26" s="446">
        <v>690000</v>
      </c>
      <c r="D26" s="446">
        <v>0</v>
      </c>
      <c r="E26" s="446">
        <v>0</v>
      </c>
      <c r="F26" s="447">
        <f t="shared" si="0"/>
        <v>690000</v>
      </c>
      <c r="G26" s="267"/>
      <c r="H26" s="54" t="s">
        <v>24</v>
      </c>
      <c r="I26" s="25" t="s">
        <v>101</v>
      </c>
      <c r="J26" s="224">
        <v>410722</v>
      </c>
      <c r="K26" s="224">
        <v>428176</v>
      </c>
      <c r="L26" s="224">
        <v>428176</v>
      </c>
      <c r="M26" s="224">
        <v>330000</v>
      </c>
      <c r="N26" s="403">
        <v>690049</v>
      </c>
      <c r="O26" s="403">
        <v>370118</v>
      </c>
    </row>
    <row r="27" spans="1:15" ht="12.75" customHeight="1" x14ac:dyDescent="0.3">
      <c r="A27" s="444" t="s">
        <v>25</v>
      </c>
      <c r="B27" s="445" t="s">
        <v>102</v>
      </c>
      <c r="C27" s="446">
        <f>SUM(C28:C31)</f>
        <v>1003737</v>
      </c>
      <c r="D27" s="446">
        <v>0</v>
      </c>
      <c r="E27" s="446">
        <v>0</v>
      </c>
      <c r="F27" s="447">
        <f t="shared" si="0"/>
        <v>1003737</v>
      </c>
      <c r="G27" s="267"/>
      <c r="H27" s="54" t="s">
        <v>25</v>
      </c>
      <c r="I27" s="25" t="s">
        <v>102</v>
      </c>
      <c r="J27" s="224">
        <v>1794329</v>
      </c>
      <c r="K27" s="224">
        <v>1802510</v>
      </c>
      <c r="L27" s="224">
        <v>805740</v>
      </c>
      <c r="M27" s="224">
        <v>845464</v>
      </c>
      <c r="N27" s="403">
        <v>850270</v>
      </c>
      <c r="O27" s="403">
        <v>800369</v>
      </c>
    </row>
    <row r="28" spans="1:15" ht="12.75" customHeight="1" x14ac:dyDescent="0.3">
      <c r="A28" s="444"/>
      <c r="B28" s="445" t="s">
        <v>103</v>
      </c>
      <c r="C28" s="446">
        <v>1003737</v>
      </c>
      <c r="D28" s="446">
        <v>0</v>
      </c>
      <c r="E28" s="446">
        <v>0</v>
      </c>
      <c r="F28" s="447">
        <f t="shared" si="0"/>
        <v>1003737</v>
      </c>
      <c r="G28" s="267"/>
      <c r="H28" s="54"/>
      <c r="I28" s="25" t="s">
        <v>103</v>
      </c>
      <c r="J28" s="224">
        <v>794329</v>
      </c>
      <c r="K28" s="224">
        <v>802510</v>
      </c>
      <c r="L28" s="224">
        <v>783687</v>
      </c>
      <c r="M28" s="224">
        <v>845464</v>
      </c>
      <c r="N28" s="403">
        <v>850270</v>
      </c>
      <c r="O28" s="403">
        <v>800369</v>
      </c>
    </row>
    <row r="29" spans="1:15" ht="12.75" customHeight="1" x14ac:dyDescent="0.3">
      <c r="A29" s="450"/>
      <c r="B29" s="445" t="s">
        <v>266</v>
      </c>
      <c r="C29" s="446">
        <v>0</v>
      </c>
      <c r="D29" s="446">
        <v>0</v>
      </c>
      <c r="E29" s="446">
        <v>0</v>
      </c>
      <c r="F29" s="447">
        <v>0</v>
      </c>
      <c r="G29" s="267"/>
      <c r="H29" s="218"/>
      <c r="I29" s="25" t="s">
        <v>266</v>
      </c>
      <c r="J29" s="224">
        <v>1000000</v>
      </c>
      <c r="K29" s="224">
        <v>1000000</v>
      </c>
      <c r="L29" s="224">
        <v>0</v>
      </c>
      <c r="M29" s="224">
        <v>0</v>
      </c>
      <c r="N29" s="409"/>
      <c r="O29" s="404"/>
    </row>
    <row r="30" spans="1:15" ht="12.75" customHeight="1" x14ac:dyDescent="0.3">
      <c r="A30" s="444" t="s">
        <v>26</v>
      </c>
      <c r="B30" s="445" t="s">
        <v>104</v>
      </c>
      <c r="C30" s="446">
        <v>0</v>
      </c>
      <c r="D30" s="446">
        <v>0</v>
      </c>
      <c r="E30" s="446">
        <v>0</v>
      </c>
      <c r="F30" s="447">
        <f>C30+D30+E30</f>
        <v>0</v>
      </c>
      <c r="G30" s="267"/>
      <c r="H30" s="54" t="s">
        <v>26</v>
      </c>
      <c r="I30" s="25" t="s">
        <v>344</v>
      </c>
      <c r="J30" s="224">
        <v>0</v>
      </c>
      <c r="K30" s="224">
        <v>0</v>
      </c>
      <c r="L30" s="224">
        <v>22053</v>
      </c>
      <c r="M30" s="224">
        <v>0</v>
      </c>
      <c r="N30" s="403">
        <v>0</v>
      </c>
      <c r="O30" s="403">
        <v>25425</v>
      </c>
    </row>
    <row r="31" spans="1:15" ht="12.75" customHeight="1" x14ac:dyDescent="0.3">
      <c r="A31" s="444" t="s">
        <v>27</v>
      </c>
      <c r="B31" s="445" t="s">
        <v>105</v>
      </c>
      <c r="C31" s="446">
        <v>0</v>
      </c>
      <c r="D31" s="446">
        <v>0</v>
      </c>
      <c r="E31" s="446">
        <v>0</v>
      </c>
      <c r="F31" s="447">
        <f>C31+D31+E31</f>
        <v>0</v>
      </c>
      <c r="G31" s="267"/>
      <c r="H31" s="54" t="s">
        <v>27</v>
      </c>
      <c r="I31" s="25" t="s">
        <v>105</v>
      </c>
      <c r="J31" s="224">
        <v>0</v>
      </c>
      <c r="K31" s="224">
        <v>0</v>
      </c>
      <c r="L31" s="224">
        <v>0</v>
      </c>
      <c r="M31" s="224">
        <v>0</v>
      </c>
      <c r="N31" s="409"/>
      <c r="O31" s="404"/>
    </row>
    <row r="32" spans="1:15" ht="12.75" customHeight="1" x14ac:dyDescent="0.3">
      <c r="A32" s="444" t="s">
        <v>28</v>
      </c>
      <c r="B32" s="449" t="s">
        <v>106</v>
      </c>
      <c r="C32" s="446">
        <f>C24+C25+C26+C27+C30+C31</f>
        <v>1899737</v>
      </c>
      <c r="D32" s="446">
        <f>D24+D25+D26+D27+D30+D31</f>
        <v>0</v>
      </c>
      <c r="E32" s="446">
        <f>E24+E25+E26+E27+E30+E31</f>
        <v>0</v>
      </c>
      <c r="F32" s="447">
        <f>C32+D32+E32</f>
        <v>1899737</v>
      </c>
      <c r="G32" s="267"/>
      <c r="H32" s="54" t="s">
        <v>28</v>
      </c>
      <c r="I32" s="245" t="s">
        <v>106</v>
      </c>
      <c r="J32" s="224">
        <v>2205051</v>
      </c>
      <c r="K32" s="224">
        <v>2230686</v>
      </c>
      <c r="L32" s="224">
        <v>1233916</v>
      </c>
      <c r="M32" s="224">
        <v>1610464</v>
      </c>
      <c r="N32" s="410">
        <f>N24+N25+N26+N27+N30+N31</f>
        <v>1933772</v>
      </c>
      <c r="O32" s="260">
        <f>O24+O25+O26+O27+O30+O31</f>
        <v>1195912</v>
      </c>
    </row>
    <row r="33" spans="1:16" ht="12.75" customHeight="1" x14ac:dyDescent="0.3">
      <c r="A33" s="444" t="s">
        <v>29</v>
      </c>
      <c r="B33" s="449" t="s">
        <v>107</v>
      </c>
      <c r="C33" s="446">
        <f>C23+C32</f>
        <v>5180359</v>
      </c>
      <c r="D33" s="446">
        <f>D23+D32</f>
        <v>28300</v>
      </c>
      <c r="E33" s="446">
        <f>E23+E32</f>
        <v>0</v>
      </c>
      <c r="F33" s="447">
        <f>C33+D33+E33</f>
        <v>5208659</v>
      </c>
      <c r="G33" s="267"/>
      <c r="H33" s="54" t="s">
        <v>29</v>
      </c>
      <c r="I33" s="245" t="s">
        <v>107</v>
      </c>
      <c r="J33" s="224">
        <v>4145876</v>
      </c>
      <c r="K33" s="224">
        <v>4252794</v>
      </c>
      <c r="L33" s="224">
        <v>3341076</v>
      </c>
      <c r="M33" s="224">
        <v>3448709</v>
      </c>
      <c r="N33" s="410">
        <f>N23+N32</f>
        <v>4353778</v>
      </c>
      <c r="O33" s="260">
        <f>O23+O32</f>
        <v>3609722</v>
      </c>
    </row>
    <row r="34" spans="1:16" ht="12.75" customHeight="1" x14ac:dyDescent="0.3">
      <c r="A34" s="444" t="s">
        <v>30</v>
      </c>
      <c r="B34" s="445" t="s">
        <v>108</v>
      </c>
      <c r="C34" s="446">
        <v>1003737</v>
      </c>
      <c r="D34" s="446">
        <v>0</v>
      </c>
      <c r="E34" s="446">
        <v>0</v>
      </c>
      <c r="F34" s="447">
        <f>C34+D34+E34</f>
        <v>1003737</v>
      </c>
      <c r="G34" s="267"/>
      <c r="H34" s="54" t="s">
        <v>30</v>
      </c>
      <c r="I34" s="25" t="s">
        <v>108</v>
      </c>
      <c r="J34" s="224">
        <v>794329</v>
      </c>
      <c r="K34" s="224">
        <v>802510</v>
      </c>
      <c r="L34" s="224">
        <v>783687</v>
      </c>
      <c r="M34" s="224">
        <v>845464</v>
      </c>
      <c r="N34" s="403">
        <v>850270</v>
      </c>
      <c r="O34" s="403">
        <v>800369</v>
      </c>
    </row>
    <row r="35" spans="1:16" ht="12.75" customHeight="1" x14ac:dyDescent="0.3">
      <c r="A35" s="450" t="s">
        <v>31</v>
      </c>
      <c r="B35" s="445" t="s">
        <v>267</v>
      </c>
      <c r="C35" s="451">
        <v>0</v>
      </c>
      <c r="D35" s="452"/>
      <c r="E35" s="452"/>
      <c r="F35" s="453">
        <v>0</v>
      </c>
      <c r="G35" s="267"/>
      <c r="H35" s="117" t="s">
        <v>31</v>
      </c>
      <c r="I35" s="25" t="s">
        <v>267</v>
      </c>
      <c r="J35" s="263">
        <v>1000000</v>
      </c>
      <c r="K35" s="224">
        <v>1000000</v>
      </c>
      <c r="L35" s="224">
        <v>0</v>
      </c>
      <c r="M35" s="263">
        <v>0</v>
      </c>
      <c r="N35" s="409"/>
      <c r="O35" s="404"/>
    </row>
    <row r="36" spans="1:16" ht="30" customHeight="1" x14ac:dyDescent="0.3">
      <c r="A36" s="444" t="s">
        <v>265</v>
      </c>
      <c r="B36" s="449" t="s">
        <v>73</v>
      </c>
      <c r="C36" s="447">
        <f>C33-C34-C35</f>
        <v>4176622</v>
      </c>
      <c r="D36" s="447">
        <f>D33-D34</f>
        <v>28300</v>
      </c>
      <c r="E36" s="447">
        <f>E33-E34</f>
        <v>0</v>
      </c>
      <c r="F36" s="447">
        <f>C36+D36+E36</f>
        <v>4204922</v>
      </c>
      <c r="G36" s="267"/>
      <c r="H36" s="54" t="s">
        <v>265</v>
      </c>
      <c r="I36" s="245" t="s">
        <v>73</v>
      </c>
      <c r="J36" s="224">
        <v>2351547</v>
      </c>
      <c r="K36" s="224">
        <v>2450284</v>
      </c>
      <c r="L36" s="224">
        <v>2557389</v>
      </c>
      <c r="M36" s="224">
        <v>2603245</v>
      </c>
      <c r="N36" s="403">
        <f>N33-N34-N35</f>
        <v>3503508</v>
      </c>
      <c r="O36" s="405">
        <f>O33-O34-O35</f>
        <v>2809353</v>
      </c>
    </row>
    <row r="37" spans="1:16" ht="30" customHeight="1" x14ac:dyDescent="0.3">
      <c r="A37" s="164"/>
      <c r="B37" s="72"/>
      <c r="C37" s="73"/>
      <c r="D37" s="73"/>
      <c r="E37" s="73"/>
      <c r="F37" s="73"/>
      <c r="G37" s="267"/>
      <c r="H37" s="267"/>
    </row>
    <row r="38" spans="1:16" ht="12.75" customHeight="1" x14ac:dyDescent="0.3">
      <c r="B38" s="77" t="s">
        <v>7</v>
      </c>
      <c r="C38" s="78"/>
      <c r="F38" s="19" t="s">
        <v>34</v>
      </c>
      <c r="G38" s="267"/>
      <c r="H38" s="267"/>
    </row>
    <row r="39" spans="1:16" ht="36" x14ac:dyDescent="0.3">
      <c r="A39" s="375" t="s">
        <v>32</v>
      </c>
      <c r="B39" s="376" t="s">
        <v>33</v>
      </c>
      <c r="C39" s="376" t="s">
        <v>424</v>
      </c>
      <c r="D39" s="376" t="s">
        <v>427</v>
      </c>
      <c r="E39" s="376" t="s">
        <v>425</v>
      </c>
      <c r="F39" s="375" t="s">
        <v>426</v>
      </c>
      <c r="G39" s="1"/>
      <c r="H39" s="394" t="s">
        <v>32</v>
      </c>
      <c r="I39" s="21" t="s">
        <v>33</v>
      </c>
      <c r="J39" s="21" t="s">
        <v>345</v>
      </c>
      <c r="K39" s="21" t="s">
        <v>346</v>
      </c>
      <c r="L39" s="21" t="s">
        <v>347</v>
      </c>
      <c r="M39" s="21" t="s">
        <v>352</v>
      </c>
      <c r="N39" s="408" t="s">
        <v>412</v>
      </c>
      <c r="O39" s="402" t="s">
        <v>413</v>
      </c>
    </row>
    <row r="40" spans="1:16" ht="12.75" customHeight="1" x14ac:dyDescent="0.3">
      <c r="A40" s="450" t="s">
        <v>13</v>
      </c>
      <c r="B40" s="454" t="s">
        <v>109</v>
      </c>
      <c r="C40" s="455">
        <f>C41+C42+C43+C44+C45+C48</f>
        <v>2116857</v>
      </c>
      <c r="D40" s="455">
        <f>D41+D42+D43+D44+D45+D48</f>
        <v>28300</v>
      </c>
      <c r="E40" s="455">
        <f>E41+E42+E43+E44+E45+E48</f>
        <v>0</v>
      </c>
      <c r="F40" s="447">
        <f>C40+D40+E40</f>
        <v>2145157</v>
      </c>
      <c r="G40" s="267"/>
      <c r="H40" s="350" t="s">
        <v>13</v>
      </c>
      <c r="I40" s="161" t="s">
        <v>109</v>
      </c>
      <c r="J40" s="224">
        <v>2067504</v>
      </c>
      <c r="K40" s="224">
        <v>2050410</v>
      </c>
      <c r="L40" s="224">
        <v>1904279</v>
      </c>
      <c r="M40" s="224">
        <v>1793052</v>
      </c>
      <c r="N40" s="403">
        <f>SUM(N41:N45)</f>
        <v>1942657</v>
      </c>
      <c r="O40" s="405">
        <f>SUM(O41:O45)</f>
        <v>1774583</v>
      </c>
    </row>
    <row r="41" spans="1:16" ht="12.75" customHeight="1" x14ac:dyDescent="0.3">
      <c r="A41" s="444" t="s">
        <v>61</v>
      </c>
      <c r="B41" s="445" t="s">
        <v>8</v>
      </c>
      <c r="C41" s="446">
        <f>+'2. önkorm.bevkiad'!C38+'3-10 önálló int.be-ki.'!AY26</f>
        <v>740604</v>
      </c>
      <c r="D41" s="446">
        <f>+'2. önkorm.bevkiad'!D38+'3-10 önálló int.be-ki.'!AZ26</f>
        <v>0</v>
      </c>
      <c r="E41" s="446">
        <f>+'2. önkorm.bevkiad'!E38+'3-10 önálló int.be-ki.'!BA26</f>
        <v>0</v>
      </c>
      <c r="F41" s="447">
        <f t="shared" ref="F41:F58" si="1">C41+D41+E41</f>
        <v>740604</v>
      </c>
      <c r="G41" s="267"/>
      <c r="H41" s="54" t="s">
        <v>61</v>
      </c>
      <c r="I41" s="25" t="s">
        <v>8</v>
      </c>
      <c r="J41" s="224">
        <v>586789</v>
      </c>
      <c r="K41" s="224">
        <v>626603</v>
      </c>
      <c r="L41" s="224">
        <v>586971</v>
      </c>
      <c r="M41" s="224">
        <v>648638</v>
      </c>
      <c r="N41" s="403">
        <v>659592</v>
      </c>
      <c r="O41" s="403">
        <v>607791</v>
      </c>
      <c r="P41" s="17">
        <f>+F41-N41</f>
        <v>81012</v>
      </c>
    </row>
    <row r="42" spans="1:16" ht="12.75" customHeight="1" x14ac:dyDescent="0.3">
      <c r="A42" s="444" t="s">
        <v>62</v>
      </c>
      <c r="B42" s="445" t="s">
        <v>113</v>
      </c>
      <c r="C42" s="446">
        <f>+'2. önkorm.bevkiad'!C39+'3-10 önálló int.be-ki.'!AY27</f>
        <v>151435</v>
      </c>
      <c r="D42" s="446">
        <f>+'2. önkorm.bevkiad'!D39+'3-10 önálló int.be-ki.'!AZ27</f>
        <v>0</v>
      </c>
      <c r="E42" s="446">
        <f>+'2. önkorm.bevkiad'!E39+'3-10 önálló int.be-ki.'!BA27</f>
        <v>0</v>
      </c>
      <c r="F42" s="447">
        <f t="shared" si="1"/>
        <v>151435</v>
      </c>
      <c r="G42" s="267"/>
      <c r="H42" s="54" t="s">
        <v>62</v>
      </c>
      <c r="I42" s="25" t="s">
        <v>113</v>
      </c>
      <c r="J42" s="224">
        <v>160274</v>
      </c>
      <c r="K42" s="224">
        <v>164342</v>
      </c>
      <c r="L42" s="224">
        <v>157070</v>
      </c>
      <c r="M42" s="224">
        <v>145742</v>
      </c>
      <c r="N42" s="403">
        <v>131958</v>
      </c>
      <c r="O42" s="403">
        <v>138134</v>
      </c>
    </row>
    <row r="43" spans="1:16" ht="12.75" customHeight="1" x14ac:dyDescent="0.3">
      <c r="A43" s="444" t="s">
        <v>63</v>
      </c>
      <c r="B43" s="445" t="s">
        <v>114</v>
      </c>
      <c r="C43" s="446">
        <f>+'2. önkorm.bevkiad'!C40+'3-10 önálló int.be-ki.'!AY28</f>
        <v>649937</v>
      </c>
      <c r="D43" s="446">
        <f>+'2. önkorm.bevkiad'!D40+'3-10 önálló int.be-ki.'!AZ28</f>
        <v>0</v>
      </c>
      <c r="E43" s="446">
        <f>+'2. önkorm.bevkiad'!E40+'3-10 önálló int.be-ki.'!BA28</f>
        <v>0</v>
      </c>
      <c r="F43" s="447">
        <f t="shared" si="1"/>
        <v>649937</v>
      </c>
      <c r="G43" s="267"/>
      <c r="H43" s="54" t="s">
        <v>63</v>
      </c>
      <c r="I43" s="25" t="s">
        <v>114</v>
      </c>
      <c r="J43" s="224">
        <v>620299</v>
      </c>
      <c r="K43" s="224">
        <v>745159</v>
      </c>
      <c r="L43" s="224">
        <v>714743</v>
      </c>
      <c r="M43" s="224">
        <v>540677</v>
      </c>
      <c r="N43" s="403">
        <v>629632</v>
      </c>
      <c r="O43" s="403">
        <v>590874</v>
      </c>
    </row>
    <row r="44" spans="1:16" ht="12.75" customHeight="1" x14ac:dyDescent="0.3">
      <c r="A44" s="444" t="s">
        <v>64</v>
      </c>
      <c r="B44" s="445" t="s">
        <v>115</v>
      </c>
      <c r="C44" s="446">
        <v>0</v>
      </c>
      <c r="D44" s="446">
        <v>17000</v>
      </c>
      <c r="E44" s="446">
        <v>0</v>
      </c>
      <c r="F44" s="447">
        <f t="shared" si="1"/>
        <v>17000</v>
      </c>
      <c r="G44" s="267"/>
      <c r="H44" s="54" t="s">
        <v>64</v>
      </c>
      <c r="I44" s="25" t="s">
        <v>115</v>
      </c>
      <c r="J44" s="224">
        <v>21000</v>
      </c>
      <c r="K44" s="224">
        <v>19648</v>
      </c>
      <c r="L44" s="224">
        <v>16118</v>
      </c>
      <c r="M44" s="224">
        <v>17000</v>
      </c>
      <c r="N44" s="403">
        <v>13551</v>
      </c>
      <c r="O44" s="403">
        <v>17078</v>
      </c>
    </row>
    <row r="45" spans="1:16" ht="12.75" customHeight="1" x14ac:dyDescent="0.3">
      <c r="A45" s="444" t="s">
        <v>65</v>
      </c>
      <c r="B45" s="445" t="s">
        <v>116</v>
      </c>
      <c r="C45" s="446">
        <f>C46+C47</f>
        <v>469881</v>
      </c>
      <c r="D45" s="446">
        <f>D46+D47</f>
        <v>11300</v>
      </c>
      <c r="E45" s="446">
        <f>E46+E47</f>
        <v>0</v>
      </c>
      <c r="F45" s="447">
        <f t="shared" si="1"/>
        <v>481181</v>
      </c>
      <c r="G45" s="267"/>
      <c r="H45" s="54" t="s">
        <v>65</v>
      </c>
      <c r="I45" s="25" t="s">
        <v>116</v>
      </c>
      <c r="J45" s="224">
        <v>364067</v>
      </c>
      <c r="K45" s="224">
        <v>430692</v>
      </c>
      <c r="L45" s="224">
        <v>429377</v>
      </c>
      <c r="M45" s="224">
        <v>341670</v>
      </c>
      <c r="N45" s="403">
        <f>SUM(N46:N47)</f>
        <v>507924</v>
      </c>
      <c r="O45" s="403">
        <v>420706</v>
      </c>
    </row>
    <row r="46" spans="1:16" ht="12.75" customHeight="1" x14ac:dyDescent="0.3">
      <c r="A46" s="456" t="s">
        <v>110</v>
      </c>
      <c r="B46" s="445" t="s">
        <v>117</v>
      </c>
      <c r="C46" s="446">
        <v>221272</v>
      </c>
      <c r="D46" s="446">
        <v>11300</v>
      </c>
      <c r="E46" s="446">
        <v>0</v>
      </c>
      <c r="F46" s="447">
        <f t="shared" si="1"/>
        <v>232572</v>
      </c>
      <c r="G46" s="267"/>
      <c r="H46" s="54" t="s">
        <v>110</v>
      </c>
      <c r="I46" s="25" t="s">
        <v>117</v>
      </c>
      <c r="J46" s="224">
        <v>218747</v>
      </c>
      <c r="K46" s="224">
        <v>282501</v>
      </c>
      <c r="L46" s="224">
        <v>281194</v>
      </c>
      <c r="M46" s="224">
        <v>187872</v>
      </c>
      <c r="N46" s="403">
        <v>275129</v>
      </c>
      <c r="O46" s="403">
        <v>233488</v>
      </c>
    </row>
    <row r="47" spans="1:16" ht="12.75" customHeight="1" x14ac:dyDescent="0.3">
      <c r="A47" s="456" t="s">
        <v>111</v>
      </c>
      <c r="B47" s="445" t="s">
        <v>118</v>
      </c>
      <c r="C47" s="446">
        <v>248609</v>
      </c>
      <c r="D47" s="446">
        <v>0</v>
      </c>
      <c r="E47" s="446">
        <v>0</v>
      </c>
      <c r="F47" s="447">
        <f t="shared" si="1"/>
        <v>248609</v>
      </c>
      <c r="G47" s="267"/>
      <c r="H47" s="54" t="s">
        <v>111</v>
      </c>
      <c r="I47" s="25" t="s">
        <v>118</v>
      </c>
      <c r="J47" s="224">
        <v>145320</v>
      </c>
      <c r="K47" s="224">
        <v>148169</v>
      </c>
      <c r="L47" s="224">
        <v>148169</v>
      </c>
      <c r="M47" s="224">
        <v>153798</v>
      </c>
      <c r="N47" s="403">
        <v>232795</v>
      </c>
      <c r="O47" s="403">
        <v>187218</v>
      </c>
    </row>
    <row r="48" spans="1:16" ht="12.75" customHeight="1" x14ac:dyDescent="0.3">
      <c r="A48" s="456" t="s">
        <v>112</v>
      </c>
      <c r="B48" s="445" t="s">
        <v>10</v>
      </c>
      <c r="C48" s="446">
        <v>105000</v>
      </c>
      <c r="D48" s="446">
        <v>0</v>
      </c>
      <c r="E48" s="446">
        <v>0</v>
      </c>
      <c r="F48" s="447">
        <f t="shared" si="1"/>
        <v>105000</v>
      </c>
      <c r="G48" s="267"/>
      <c r="H48" s="54" t="s">
        <v>348</v>
      </c>
      <c r="I48" s="25" t="s">
        <v>349</v>
      </c>
      <c r="J48" s="224"/>
      <c r="K48" s="224">
        <v>22</v>
      </c>
      <c r="L48" s="224">
        <v>14</v>
      </c>
      <c r="M48" s="351">
        <v>0</v>
      </c>
      <c r="N48" s="409"/>
      <c r="O48" s="404"/>
    </row>
    <row r="49" spans="1:15" ht="12.75" customHeight="1" x14ac:dyDescent="0.3">
      <c r="A49" s="456"/>
      <c r="B49" s="445" t="s">
        <v>311</v>
      </c>
      <c r="C49" s="446">
        <v>86000</v>
      </c>
      <c r="D49" s="446"/>
      <c r="E49" s="446"/>
      <c r="F49" s="447">
        <v>86000</v>
      </c>
      <c r="G49" s="267"/>
      <c r="H49" s="54" t="s">
        <v>112</v>
      </c>
      <c r="I49" s="25" t="s">
        <v>10</v>
      </c>
      <c r="J49" s="224">
        <v>315075</v>
      </c>
      <c r="K49" s="224">
        <v>63966</v>
      </c>
      <c r="L49" s="224">
        <v>0</v>
      </c>
      <c r="M49" s="224">
        <v>99325</v>
      </c>
      <c r="N49" s="403">
        <v>0</v>
      </c>
      <c r="O49" s="403">
        <v>0</v>
      </c>
    </row>
    <row r="50" spans="1:15" ht="12.75" customHeight="1" x14ac:dyDescent="0.3">
      <c r="A50" s="456" t="s">
        <v>14</v>
      </c>
      <c r="B50" s="445" t="s">
        <v>119</v>
      </c>
      <c r="C50" s="446">
        <f>SUM(C51:C53)</f>
        <v>2013613</v>
      </c>
      <c r="D50" s="446">
        <f>D51+D52+D53</f>
        <v>0</v>
      </c>
      <c r="E50" s="446">
        <f>E51+E52+E53</f>
        <v>0</v>
      </c>
      <c r="F50" s="447">
        <f t="shared" si="1"/>
        <v>2013613</v>
      </c>
      <c r="G50" s="267"/>
      <c r="H50" s="54" t="s">
        <v>14</v>
      </c>
      <c r="I50" s="25" t="s">
        <v>119</v>
      </c>
      <c r="J50" s="224">
        <v>284043</v>
      </c>
      <c r="K50" s="224">
        <v>378031</v>
      </c>
      <c r="L50" s="224">
        <v>261149</v>
      </c>
      <c r="M50" s="224">
        <v>810193</v>
      </c>
      <c r="N50" s="403">
        <f>+N51+N52+N53</f>
        <v>826926</v>
      </c>
      <c r="O50" s="405">
        <f>+O51</f>
        <v>304264</v>
      </c>
    </row>
    <row r="51" spans="1:15" ht="12.75" customHeight="1" x14ac:dyDescent="0.3">
      <c r="A51" s="456" t="s">
        <v>56</v>
      </c>
      <c r="B51" s="445" t="s">
        <v>11</v>
      </c>
      <c r="C51" s="446">
        <f>+'2. önkorm.bevkiad'!C48+'3-10 önálló int.be-ki.'!AY33</f>
        <v>1866613</v>
      </c>
      <c r="D51" s="446">
        <f>+'2. önkorm.bevkiad'!D48+'3-10 önálló int.be-ki.'!AZ33</f>
        <v>0</v>
      </c>
      <c r="E51" s="446">
        <f>+'2. önkorm.bevkiad'!E48+'3-10 önálló int.be-ki.'!BA33</f>
        <v>0</v>
      </c>
      <c r="F51" s="447">
        <f t="shared" si="1"/>
        <v>1866613</v>
      </c>
      <c r="G51" s="267"/>
      <c r="H51" s="54" t="s">
        <v>56</v>
      </c>
      <c r="I51" s="25" t="s">
        <v>11</v>
      </c>
      <c r="J51" s="224">
        <v>284043</v>
      </c>
      <c r="K51" s="224">
        <v>378031</v>
      </c>
      <c r="L51" s="224">
        <v>261149</v>
      </c>
      <c r="M51" s="224">
        <v>810193</v>
      </c>
      <c r="N51" s="403">
        <v>443371</v>
      </c>
      <c r="O51" s="403">
        <v>304264</v>
      </c>
    </row>
    <row r="52" spans="1:15" ht="12.75" customHeight="1" x14ac:dyDescent="0.3">
      <c r="A52" s="456" t="s">
        <v>57</v>
      </c>
      <c r="B52" s="445" t="s">
        <v>12</v>
      </c>
      <c r="C52" s="446">
        <f>+'2. önkorm.bevkiad'!C49+'3-10 önálló int.be-ki.'!AY34</f>
        <v>147000</v>
      </c>
      <c r="D52" s="446">
        <f>+'2. önkorm.bevkiad'!D49+'3-10 önálló int.be-ki.'!AZ34</f>
        <v>0</v>
      </c>
      <c r="E52" s="446">
        <f>+'2. önkorm.bevkiad'!E49+'3-10 önálló int.be-ki.'!BA34</f>
        <v>0</v>
      </c>
      <c r="F52" s="447">
        <f t="shared" si="1"/>
        <v>147000</v>
      </c>
      <c r="G52" s="267"/>
      <c r="H52" s="54" t="s">
        <v>57</v>
      </c>
      <c r="I52" s="25" t="s">
        <v>12</v>
      </c>
      <c r="J52" s="224">
        <v>0</v>
      </c>
      <c r="K52" s="224">
        <v>0</v>
      </c>
      <c r="L52" s="224">
        <v>0</v>
      </c>
      <c r="M52" s="224">
        <v>0</v>
      </c>
      <c r="N52" s="403">
        <v>360407</v>
      </c>
      <c r="O52" s="404"/>
    </row>
    <row r="53" spans="1:15" ht="12.75" customHeight="1" x14ac:dyDescent="0.3">
      <c r="A53" s="456" t="s">
        <v>66</v>
      </c>
      <c r="B53" s="445" t="s">
        <v>120</v>
      </c>
      <c r="C53" s="446">
        <v>0</v>
      </c>
      <c r="D53" s="446">
        <v>0</v>
      </c>
      <c r="E53" s="446">
        <v>0</v>
      </c>
      <c r="F53" s="447">
        <f t="shared" si="1"/>
        <v>0</v>
      </c>
      <c r="G53" s="267"/>
      <c r="H53" s="54" t="s">
        <v>66</v>
      </c>
      <c r="I53" s="25" t="s">
        <v>120</v>
      </c>
      <c r="J53" s="224">
        <v>0</v>
      </c>
      <c r="K53" s="224">
        <v>0</v>
      </c>
      <c r="L53" s="224">
        <v>0</v>
      </c>
      <c r="M53" s="224">
        <v>0</v>
      </c>
      <c r="N53" s="403">
        <v>23148</v>
      </c>
      <c r="O53" s="404"/>
    </row>
    <row r="54" spans="1:15" ht="12.75" customHeight="1" x14ac:dyDescent="0.3">
      <c r="A54" s="456" t="s">
        <v>15</v>
      </c>
      <c r="B54" s="449" t="s">
        <v>121</v>
      </c>
      <c r="C54" s="446">
        <f>C40+C50</f>
        <v>4130470</v>
      </c>
      <c r="D54" s="446">
        <f>D40+D50</f>
        <v>28300</v>
      </c>
      <c r="E54" s="446">
        <f>E40+E50</f>
        <v>0</v>
      </c>
      <c r="F54" s="447">
        <f t="shared" si="1"/>
        <v>4158770</v>
      </c>
      <c r="G54" s="267"/>
      <c r="H54" s="54" t="s">
        <v>15</v>
      </c>
      <c r="I54" s="245" t="s">
        <v>121</v>
      </c>
      <c r="J54" s="224">
        <v>2351547</v>
      </c>
      <c r="K54" s="224">
        <v>2428441</v>
      </c>
      <c r="L54" s="224">
        <v>2165428</v>
      </c>
      <c r="M54" s="224">
        <v>2603245</v>
      </c>
      <c r="N54" s="403">
        <f>N40+N50</f>
        <v>2769583</v>
      </c>
      <c r="O54" s="405">
        <f>O40+O50</f>
        <v>2078847</v>
      </c>
    </row>
    <row r="55" spans="1:15" ht="12.75" customHeight="1" x14ac:dyDescent="0.3">
      <c r="A55" s="444" t="s">
        <v>16</v>
      </c>
      <c r="B55" s="445" t="s">
        <v>122</v>
      </c>
      <c r="C55" s="446">
        <v>46152</v>
      </c>
      <c r="D55" s="446">
        <v>0</v>
      </c>
      <c r="E55" s="446">
        <v>0</v>
      </c>
      <c r="F55" s="447">
        <f t="shared" si="1"/>
        <v>46152</v>
      </c>
      <c r="G55" s="267"/>
      <c r="H55" s="54" t="s">
        <v>16</v>
      </c>
      <c r="I55" s="25" t="s">
        <v>122</v>
      </c>
      <c r="J55" s="224">
        <v>0</v>
      </c>
      <c r="K55" s="224">
        <v>0</v>
      </c>
      <c r="L55" s="224">
        <v>0</v>
      </c>
      <c r="M55" s="224">
        <v>0</v>
      </c>
      <c r="N55" s="409"/>
      <c r="O55" s="404"/>
    </row>
    <row r="56" spans="1:15" ht="12.75" customHeight="1" x14ac:dyDescent="0.3">
      <c r="A56" s="444" t="s">
        <v>17</v>
      </c>
      <c r="B56" s="445" t="s">
        <v>123</v>
      </c>
      <c r="C56" s="446">
        <v>0</v>
      </c>
      <c r="D56" s="446">
        <v>0</v>
      </c>
      <c r="E56" s="446">
        <v>0</v>
      </c>
      <c r="F56" s="447">
        <f t="shared" si="1"/>
        <v>0</v>
      </c>
      <c r="G56" s="267"/>
      <c r="H56" s="54" t="s">
        <v>17</v>
      </c>
      <c r="I56" s="25" t="s">
        <v>123</v>
      </c>
      <c r="J56" s="224">
        <v>0</v>
      </c>
      <c r="K56" s="224">
        <v>0</v>
      </c>
      <c r="L56" s="224">
        <v>0</v>
      </c>
      <c r="M56" s="224">
        <v>0</v>
      </c>
      <c r="N56" s="409"/>
      <c r="O56" s="404"/>
    </row>
    <row r="57" spans="1:15" ht="12.75" customHeight="1" x14ac:dyDescent="0.3">
      <c r="A57" s="444" t="s">
        <v>18</v>
      </c>
      <c r="B57" s="445" t="s">
        <v>124</v>
      </c>
      <c r="C57" s="446">
        <f>SUM(C58:C60)</f>
        <v>1003737</v>
      </c>
      <c r="D57" s="446">
        <v>0</v>
      </c>
      <c r="E57" s="446">
        <v>0</v>
      </c>
      <c r="F57" s="447">
        <f t="shared" si="1"/>
        <v>1003737</v>
      </c>
      <c r="G57" s="267"/>
      <c r="H57" s="54" t="s">
        <v>18</v>
      </c>
      <c r="I57" s="25" t="s">
        <v>124</v>
      </c>
      <c r="J57" s="224">
        <v>1794329</v>
      </c>
      <c r="K57" s="224">
        <v>1824353</v>
      </c>
      <c r="L57" s="224">
        <v>805530</v>
      </c>
      <c r="M57" s="224">
        <v>845464</v>
      </c>
      <c r="N57" s="403">
        <f>SUM(N58:N60)</f>
        <v>874965</v>
      </c>
      <c r="O57" s="405">
        <f>SUM(O58:O60)</f>
        <v>823150</v>
      </c>
    </row>
    <row r="58" spans="1:15" ht="12.75" customHeight="1" x14ac:dyDescent="0.3">
      <c r="A58" s="444"/>
      <c r="B58" s="445" t="s">
        <v>269</v>
      </c>
      <c r="C58" s="446">
        <v>1003737</v>
      </c>
      <c r="D58" s="446">
        <v>0</v>
      </c>
      <c r="E58" s="446">
        <v>0</v>
      </c>
      <c r="F58" s="447">
        <f t="shared" si="1"/>
        <v>1003737</v>
      </c>
      <c r="G58" s="267"/>
      <c r="H58" s="54"/>
      <c r="I58" s="25" t="s">
        <v>350</v>
      </c>
      <c r="J58" s="224">
        <v>0</v>
      </c>
      <c r="K58" s="224">
        <v>21843</v>
      </c>
      <c r="L58" s="224">
        <v>21843</v>
      </c>
      <c r="M58" s="351">
        <v>0</v>
      </c>
      <c r="N58" s="403">
        <v>24695</v>
      </c>
      <c r="O58" s="403">
        <v>22781</v>
      </c>
    </row>
    <row r="59" spans="1:15" ht="12.75" customHeight="1" x14ac:dyDescent="0.3">
      <c r="A59" s="450"/>
      <c r="B59" s="445" t="s">
        <v>268</v>
      </c>
      <c r="C59" s="446">
        <v>0</v>
      </c>
      <c r="D59" s="446">
        <v>0</v>
      </c>
      <c r="E59" s="446">
        <v>0</v>
      </c>
      <c r="F59" s="447">
        <v>0</v>
      </c>
      <c r="G59" s="267"/>
      <c r="H59" s="54"/>
      <c r="I59" s="25" t="s">
        <v>269</v>
      </c>
      <c r="J59" s="224">
        <v>794329</v>
      </c>
      <c r="K59" s="224">
        <v>802510</v>
      </c>
      <c r="L59" s="224">
        <v>783687</v>
      </c>
      <c r="M59" s="224">
        <v>845464</v>
      </c>
      <c r="N59" s="403">
        <v>850270</v>
      </c>
      <c r="O59" s="403">
        <v>800369</v>
      </c>
    </row>
    <row r="60" spans="1:15" ht="12.75" customHeight="1" x14ac:dyDescent="0.3">
      <c r="A60" s="444" t="s">
        <v>19</v>
      </c>
      <c r="B60" s="445" t="s">
        <v>126</v>
      </c>
      <c r="C60" s="446">
        <v>0</v>
      </c>
      <c r="D60" s="446">
        <v>0</v>
      </c>
      <c r="E60" s="446">
        <v>0</v>
      </c>
      <c r="F60" s="447">
        <f>C60+D60+E60</f>
        <v>0</v>
      </c>
      <c r="G60" s="267"/>
      <c r="H60" s="218"/>
      <c r="I60" s="25" t="s">
        <v>268</v>
      </c>
      <c r="J60" s="224">
        <v>1000000</v>
      </c>
      <c r="K60" s="224">
        <v>1000000</v>
      </c>
      <c r="L60" s="224">
        <v>0</v>
      </c>
      <c r="M60" s="224">
        <v>0</v>
      </c>
      <c r="N60" s="409"/>
      <c r="O60" s="404"/>
    </row>
    <row r="61" spans="1:15" ht="12.75" customHeight="1" x14ac:dyDescent="0.3">
      <c r="A61" s="444" t="s">
        <v>20</v>
      </c>
      <c r="B61" s="449" t="s">
        <v>127</v>
      </c>
      <c r="C61" s="446">
        <f>C55+C56+C57+C60</f>
        <v>1049889</v>
      </c>
      <c r="D61" s="446">
        <f>D55+D56+D57+D60</f>
        <v>0</v>
      </c>
      <c r="E61" s="446">
        <f>E55+E56+E57+E60</f>
        <v>0</v>
      </c>
      <c r="F61" s="447">
        <f>C61+D61+E61</f>
        <v>1049889</v>
      </c>
      <c r="G61" s="267"/>
      <c r="H61" s="54" t="s">
        <v>19</v>
      </c>
      <c r="I61" s="25" t="s">
        <v>126</v>
      </c>
      <c r="J61" s="224">
        <v>0</v>
      </c>
      <c r="K61" s="224">
        <v>0</v>
      </c>
      <c r="L61" s="224">
        <v>805530</v>
      </c>
      <c r="M61" s="224">
        <v>845464</v>
      </c>
      <c r="N61" s="403">
        <f>+N57</f>
        <v>874965</v>
      </c>
      <c r="O61" s="405">
        <v>823150</v>
      </c>
    </row>
    <row r="62" spans="1:15" ht="12.75" customHeight="1" x14ac:dyDescent="0.3">
      <c r="A62" s="444" t="s">
        <v>21</v>
      </c>
      <c r="B62" s="449" t="s">
        <v>128</v>
      </c>
      <c r="C62" s="446">
        <f>C54+C61</f>
        <v>5180359</v>
      </c>
      <c r="D62" s="446">
        <f>D54+D61</f>
        <v>28300</v>
      </c>
      <c r="E62" s="446">
        <f>E54+E61</f>
        <v>0</v>
      </c>
      <c r="F62" s="447">
        <f>C62+D62+E62</f>
        <v>5208659</v>
      </c>
      <c r="G62" s="267"/>
      <c r="H62" s="54" t="s">
        <v>20</v>
      </c>
      <c r="I62" s="245" t="s">
        <v>127</v>
      </c>
      <c r="J62" s="224">
        <v>1794329</v>
      </c>
      <c r="K62" s="224">
        <v>1824353</v>
      </c>
      <c r="L62" s="224">
        <v>2970958</v>
      </c>
      <c r="M62" s="224">
        <v>3448709</v>
      </c>
      <c r="N62" s="403">
        <f>N54+N61</f>
        <v>3644548</v>
      </c>
      <c r="O62" s="405">
        <f>O54+O61</f>
        <v>2901997</v>
      </c>
    </row>
    <row r="63" spans="1:15" ht="12.75" customHeight="1" x14ac:dyDescent="0.3">
      <c r="A63" s="444" t="s">
        <v>22</v>
      </c>
      <c r="B63" s="445" t="s">
        <v>129</v>
      </c>
      <c r="C63" s="446">
        <v>1003737</v>
      </c>
      <c r="D63" s="446">
        <v>0</v>
      </c>
      <c r="E63" s="446">
        <v>0</v>
      </c>
      <c r="F63" s="447">
        <f>C63+D63+E63</f>
        <v>1003737</v>
      </c>
      <c r="G63" s="267"/>
      <c r="H63" s="54" t="s">
        <v>21</v>
      </c>
      <c r="I63" s="245" t="s">
        <v>128</v>
      </c>
      <c r="J63" s="224">
        <v>4145876</v>
      </c>
      <c r="K63" s="224">
        <v>4252794</v>
      </c>
      <c r="L63" s="224">
        <v>783687</v>
      </c>
      <c r="M63" s="224">
        <v>845464</v>
      </c>
      <c r="N63" s="403">
        <v>850270</v>
      </c>
      <c r="O63" s="403">
        <v>800369</v>
      </c>
    </row>
    <row r="64" spans="1:15" ht="12.75" customHeight="1" x14ac:dyDescent="0.3">
      <c r="A64" s="450" t="s">
        <v>23</v>
      </c>
      <c r="B64" s="445" t="s">
        <v>268</v>
      </c>
      <c r="C64" s="446">
        <v>0</v>
      </c>
      <c r="D64" s="446">
        <v>0</v>
      </c>
      <c r="E64" s="446">
        <v>0</v>
      </c>
      <c r="F64" s="447">
        <v>0</v>
      </c>
      <c r="G64" s="267"/>
      <c r="H64" s="54" t="s">
        <v>22</v>
      </c>
      <c r="I64" s="25" t="s">
        <v>351</v>
      </c>
      <c r="J64" s="224">
        <v>794329</v>
      </c>
      <c r="K64" s="224">
        <v>802510</v>
      </c>
      <c r="L64" s="224">
        <v>0</v>
      </c>
      <c r="M64" s="224">
        <v>0</v>
      </c>
      <c r="N64" s="409"/>
      <c r="O64" s="404"/>
    </row>
    <row r="65" spans="1:15" ht="21.6" x14ac:dyDescent="0.3">
      <c r="A65" s="448" t="s">
        <v>24</v>
      </c>
      <c r="B65" s="457" t="s">
        <v>73</v>
      </c>
      <c r="C65" s="447">
        <f>C62-C63-C64</f>
        <v>4176622</v>
      </c>
      <c r="D65" s="447">
        <f>D62-D63</f>
        <v>28300</v>
      </c>
      <c r="E65" s="447">
        <f>E62-E63</f>
        <v>0</v>
      </c>
      <c r="F65" s="447">
        <f>C65+D65+E65</f>
        <v>4204922</v>
      </c>
      <c r="G65" s="267"/>
      <c r="H65" s="350" t="s">
        <v>23</v>
      </c>
      <c r="I65" s="25" t="s">
        <v>268</v>
      </c>
      <c r="J65" s="224">
        <v>1000000</v>
      </c>
      <c r="K65" s="224">
        <v>1000000</v>
      </c>
      <c r="L65" s="224">
        <v>2187271</v>
      </c>
      <c r="M65" s="224">
        <v>2603245</v>
      </c>
      <c r="N65" s="403">
        <f>N62-N63-N64</f>
        <v>2794278</v>
      </c>
      <c r="O65" s="405">
        <f>O62-O63-O64</f>
        <v>2101628</v>
      </c>
    </row>
    <row r="66" spans="1:15" x14ac:dyDescent="0.3">
      <c r="A66" s="159" t="s">
        <v>25</v>
      </c>
      <c r="B66" s="251" t="s">
        <v>243</v>
      </c>
      <c r="C66" s="123">
        <f>+C36-C65</f>
        <v>0</v>
      </c>
      <c r="D66" s="123">
        <f>+D36-D65</f>
        <v>0</v>
      </c>
      <c r="E66" s="123">
        <f>+E36-E65</f>
        <v>0</v>
      </c>
      <c r="F66" s="123">
        <f>+F36-F65</f>
        <v>0</v>
      </c>
      <c r="G66" s="267"/>
      <c r="H66" s="159" t="s">
        <v>24</v>
      </c>
      <c r="I66" s="48" t="s">
        <v>73</v>
      </c>
      <c r="J66" s="224">
        <v>2351547</v>
      </c>
      <c r="K66" s="224">
        <v>2450284</v>
      </c>
    </row>
    <row r="67" spans="1:15" ht="13.05" customHeight="1" x14ac:dyDescent="0.3">
      <c r="A67" s="159" t="s">
        <v>26</v>
      </c>
      <c r="B67" s="149" t="s">
        <v>244</v>
      </c>
      <c r="C67" s="123">
        <f>+(C5+C6+C12+C19)-C40+C49</f>
        <v>117773</v>
      </c>
      <c r="D67" s="123">
        <f>+(D5+D6+D12+D19+D26)-D40</f>
        <v>0</v>
      </c>
      <c r="E67" s="123">
        <f>+(E5+E6+E12+E19+E26)-E40</f>
        <v>0</v>
      </c>
      <c r="F67" s="123">
        <f>+(F5+F6+F12+F19)-F40+F49</f>
        <v>117773</v>
      </c>
      <c r="G67" s="267"/>
      <c r="H67" s="267"/>
    </row>
    <row r="68" spans="1:15" ht="13.05" customHeight="1" x14ac:dyDescent="0.3">
      <c r="A68" s="159" t="s">
        <v>27</v>
      </c>
      <c r="B68" s="149" t="s">
        <v>245</v>
      </c>
      <c r="C68" s="123">
        <f>+C20+C22-C50+C24+C26-C49</f>
        <v>-1016613</v>
      </c>
      <c r="D68" s="123">
        <f>+D20+D22-D50</f>
        <v>0</v>
      </c>
      <c r="E68" s="123">
        <f>+E20+E22-E50</f>
        <v>0</v>
      </c>
      <c r="F68" s="123">
        <f>+F20+F22-F50+F24+F26-F49</f>
        <v>-1016613</v>
      </c>
      <c r="L68" s="17">
        <f>+L36-L65</f>
        <v>370118</v>
      </c>
      <c r="N68" s="411">
        <f>+N36-N65</f>
        <v>709230</v>
      </c>
      <c r="O68" s="406">
        <f>+O36-O65</f>
        <v>707725</v>
      </c>
    </row>
  </sheetData>
  <mergeCells count="3">
    <mergeCell ref="A1:C1"/>
    <mergeCell ref="A2:C2"/>
    <mergeCell ref="D1:F2"/>
  </mergeCells>
  <phoneticPr fontId="3" type="noConversion"/>
  <pageMargins left="0.31496062992125984" right="0.31496062992125984" top="0.19685039370078741" bottom="0.23622047244094491" header="0.23622047244094491" footer="0.27559055118110237"/>
  <pageSetup paperSize="9" scale="79" orientation="portrait" r:id="rId1"/>
  <colBreaks count="1" manualBreakCount="1">
    <brk id="6" max="6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view="pageBreakPreview" zoomScaleNormal="100" zoomScaleSheetLayoutView="100" workbookViewId="0">
      <selection activeCell="M1" sqref="M1:O2"/>
    </sheetView>
  </sheetViews>
  <sheetFormatPr defaultColWidth="9.21875" defaultRowHeight="14.4" x14ac:dyDescent="0.3"/>
  <cols>
    <col min="1" max="1" width="3.77734375" customWidth="1"/>
    <col min="2" max="2" width="34.44140625" customWidth="1"/>
    <col min="3" max="15" width="8" customWidth="1"/>
    <col min="16" max="17" width="8.5546875" customWidth="1"/>
    <col min="19" max="19" width="10.21875" bestFit="1" customWidth="1"/>
  </cols>
  <sheetData>
    <row r="1" spans="1:19" x14ac:dyDescent="0.3">
      <c r="A1" s="585" t="s">
        <v>77</v>
      </c>
      <c r="B1" s="585"/>
      <c r="C1" s="585"/>
      <c r="D1" s="585"/>
      <c r="E1" s="585"/>
      <c r="F1" s="163"/>
      <c r="G1" s="163"/>
      <c r="H1" s="163"/>
      <c r="M1" s="591" t="s">
        <v>455</v>
      </c>
      <c r="N1" s="591"/>
      <c r="O1" s="591"/>
      <c r="Q1" s="87"/>
    </row>
    <row r="2" spans="1:19" ht="27.75" customHeight="1" x14ac:dyDescent="0.3">
      <c r="A2" s="585" t="s">
        <v>365</v>
      </c>
      <c r="B2" s="585"/>
      <c r="C2" s="585"/>
      <c r="D2" s="585"/>
      <c r="E2" s="585"/>
      <c r="F2" s="190"/>
      <c r="G2" s="190"/>
      <c r="H2" s="190"/>
      <c r="M2" s="591"/>
      <c r="N2" s="591"/>
      <c r="O2" s="591"/>
      <c r="Q2" s="87"/>
    </row>
    <row r="3" spans="1:19" x14ac:dyDescent="0.3">
      <c r="A3" s="114"/>
      <c r="B3" s="115"/>
      <c r="C3" s="58"/>
      <c r="D3" s="58"/>
      <c r="E3" s="58"/>
      <c r="F3" s="58"/>
      <c r="G3" s="58"/>
      <c r="H3" s="60"/>
      <c r="N3" s="592" t="s">
        <v>133</v>
      </c>
      <c r="O3" s="592"/>
      <c r="Q3" s="87"/>
    </row>
    <row r="4" spans="1:19" ht="15" customHeight="1" x14ac:dyDescent="0.3">
      <c r="A4" s="231" t="s">
        <v>132</v>
      </c>
      <c r="B4" s="241" t="s">
        <v>33</v>
      </c>
      <c r="C4" s="241" t="s">
        <v>206</v>
      </c>
      <c r="D4" s="231" t="s">
        <v>207</v>
      </c>
      <c r="E4" s="231" t="s">
        <v>208</v>
      </c>
      <c r="F4" s="231" t="s">
        <v>209</v>
      </c>
      <c r="G4" s="231" t="s">
        <v>210</v>
      </c>
      <c r="H4" s="242" t="s">
        <v>340</v>
      </c>
      <c r="I4" s="243" t="s">
        <v>211</v>
      </c>
      <c r="J4" s="243" t="s">
        <v>212</v>
      </c>
      <c r="K4" s="243" t="s">
        <v>213</v>
      </c>
      <c r="L4" s="243" t="s">
        <v>214</v>
      </c>
      <c r="M4" s="243" t="s">
        <v>215</v>
      </c>
      <c r="N4" s="243" t="s">
        <v>216</v>
      </c>
      <c r="O4" s="243" t="s">
        <v>48</v>
      </c>
      <c r="Q4" s="87"/>
    </row>
    <row r="5" spans="1:19" x14ac:dyDescent="0.3">
      <c r="A5" s="54" t="s">
        <v>13</v>
      </c>
      <c r="B5" s="25" t="s">
        <v>83</v>
      </c>
      <c r="C5" s="230">
        <v>67633</v>
      </c>
      <c r="D5" s="230">
        <v>67633</v>
      </c>
      <c r="E5" s="230">
        <v>67633</v>
      </c>
      <c r="F5" s="230">
        <v>67633</v>
      </c>
      <c r="G5" s="230">
        <v>67633</v>
      </c>
      <c r="H5" s="230">
        <v>67633</v>
      </c>
      <c r="I5" s="230">
        <v>67633</v>
      </c>
      <c r="J5" s="230">
        <v>67633</v>
      </c>
      <c r="K5" s="230">
        <v>67633</v>
      </c>
      <c r="L5" s="230">
        <v>67633</v>
      </c>
      <c r="M5" s="230">
        <v>67633</v>
      </c>
      <c r="N5" s="230">
        <v>67632</v>
      </c>
      <c r="O5" s="123">
        <f t="shared" ref="O5:O32" si="0">SUM(C5:N5)</f>
        <v>811595</v>
      </c>
      <c r="P5" s="282"/>
      <c r="Q5" s="87">
        <v>706356</v>
      </c>
      <c r="R5" s="224">
        <v>811595</v>
      </c>
      <c r="S5" s="431">
        <f>+R5/12</f>
        <v>67632.916666666672</v>
      </c>
    </row>
    <row r="6" spans="1:19" ht="21.6" x14ac:dyDescent="0.3">
      <c r="A6" s="54" t="s">
        <v>14</v>
      </c>
      <c r="B6" s="25" t="s">
        <v>84</v>
      </c>
      <c r="C6" s="230">
        <v>9708</v>
      </c>
      <c r="D6" s="230">
        <v>9708</v>
      </c>
      <c r="E6" s="230">
        <v>9708</v>
      </c>
      <c r="F6" s="230">
        <v>9708</v>
      </c>
      <c r="G6" s="230">
        <v>9708</v>
      </c>
      <c r="H6" s="230">
        <v>9708</v>
      </c>
      <c r="I6" s="230">
        <v>9708</v>
      </c>
      <c r="J6" s="230">
        <v>9708</v>
      </c>
      <c r="K6" s="230">
        <v>9708</v>
      </c>
      <c r="L6" s="230">
        <v>9708</v>
      </c>
      <c r="M6" s="230">
        <v>9708</v>
      </c>
      <c r="N6" s="230">
        <v>9708</v>
      </c>
      <c r="O6" s="224">
        <v>116496</v>
      </c>
      <c r="Q6" s="87">
        <v>37809</v>
      </c>
      <c r="R6" s="224">
        <v>116496</v>
      </c>
      <c r="S6" s="431">
        <f t="shared" ref="S6:S36" si="1">+R6/12</f>
        <v>9708</v>
      </c>
    </row>
    <row r="7" spans="1:19" x14ac:dyDescent="0.3">
      <c r="A7" s="54" t="s">
        <v>56</v>
      </c>
      <c r="B7" s="25" t="s">
        <v>85</v>
      </c>
      <c r="C7" s="230">
        <v>9708</v>
      </c>
      <c r="D7" s="230">
        <v>9708</v>
      </c>
      <c r="E7" s="230">
        <v>9708</v>
      </c>
      <c r="F7" s="230">
        <v>9708</v>
      </c>
      <c r="G7" s="230">
        <v>9708</v>
      </c>
      <c r="H7" s="230">
        <v>9708</v>
      </c>
      <c r="I7" s="230">
        <v>9708</v>
      </c>
      <c r="J7" s="230">
        <v>9708</v>
      </c>
      <c r="K7" s="230">
        <v>9708</v>
      </c>
      <c r="L7" s="230">
        <v>9708</v>
      </c>
      <c r="M7" s="230">
        <v>9708</v>
      </c>
      <c r="N7" s="230">
        <v>9708</v>
      </c>
      <c r="O7" s="224">
        <v>116496</v>
      </c>
      <c r="Q7" s="87">
        <v>37809</v>
      </c>
      <c r="R7" s="224">
        <v>116496</v>
      </c>
      <c r="S7" s="431">
        <f t="shared" si="1"/>
        <v>9708</v>
      </c>
    </row>
    <row r="8" spans="1:19" x14ac:dyDescent="0.3">
      <c r="A8" s="54" t="s">
        <v>86</v>
      </c>
      <c r="B8" s="25" t="s">
        <v>89</v>
      </c>
      <c r="C8" s="230">
        <v>2988</v>
      </c>
      <c r="D8" s="230">
        <v>2988</v>
      </c>
      <c r="E8" s="230">
        <v>2988</v>
      </c>
      <c r="F8" s="230">
        <v>2988</v>
      </c>
      <c r="G8" s="230">
        <v>2988</v>
      </c>
      <c r="H8" s="230">
        <v>2988</v>
      </c>
      <c r="I8" s="122">
        <v>2988</v>
      </c>
      <c r="J8" s="122">
        <v>2988</v>
      </c>
      <c r="K8" s="122">
        <v>2988</v>
      </c>
      <c r="L8" s="122">
        <v>2988</v>
      </c>
      <c r="M8" s="122">
        <v>2988</v>
      </c>
      <c r="N8" s="122">
        <v>2986</v>
      </c>
      <c r="O8" s="123">
        <v>38472</v>
      </c>
      <c r="Q8" s="87">
        <v>35854</v>
      </c>
      <c r="R8" s="224">
        <v>38472</v>
      </c>
      <c r="S8" s="431">
        <f t="shared" si="1"/>
        <v>3206</v>
      </c>
    </row>
    <row r="9" spans="1:19" x14ac:dyDescent="0.3">
      <c r="A9" s="54" t="s">
        <v>87</v>
      </c>
      <c r="B9" s="25" t="s">
        <v>90</v>
      </c>
      <c r="C9" s="230">
        <v>0</v>
      </c>
      <c r="D9" s="230">
        <v>10000</v>
      </c>
      <c r="E9" s="230">
        <v>0</v>
      </c>
      <c r="F9" s="230">
        <v>0</v>
      </c>
      <c r="G9" s="230">
        <v>0</v>
      </c>
      <c r="H9" s="230">
        <v>5000</v>
      </c>
      <c r="I9" s="122">
        <v>0</v>
      </c>
      <c r="J9" s="122">
        <v>0</v>
      </c>
      <c r="K9" s="122">
        <v>0</v>
      </c>
      <c r="L9" s="122">
        <v>3200</v>
      </c>
      <c r="M9" s="122">
        <v>0</v>
      </c>
      <c r="N9" s="122">
        <v>965</v>
      </c>
      <c r="O9" s="123">
        <v>19165</v>
      </c>
      <c r="Q9" s="87">
        <v>1955</v>
      </c>
      <c r="R9" s="224">
        <v>19165</v>
      </c>
      <c r="S9" s="431">
        <f t="shared" si="1"/>
        <v>1597.0833333333333</v>
      </c>
    </row>
    <row r="10" spans="1:19" ht="21.6" x14ac:dyDescent="0.3">
      <c r="A10" s="54" t="s">
        <v>88</v>
      </c>
      <c r="B10" s="25" t="s">
        <v>91</v>
      </c>
      <c r="C10" s="230">
        <v>0</v>
      </c>
      <c r="D10" s="230">
        <v>0</v>
      </c>
      <c r="E10" s="230">
        <v>0</v>
      </c>
      <c r="F10" s="230">
        <v>0</v>
      </c>
      <c r="G10" s="230">
        <v>0</v>
      </c>
      <c r="H10" s="230">
        <v>0</v>
      </c>
      <c r="I10" s="122">
        <v>0</v>
      </c>
      <c r="J10" s="122">
        <v>0</v>
      </c>
      <c r="K10" s="122">
        <v>0</v>
      </c>
      <c r="L10" s="122">
        <v>0</v>
      </c>
      <c r="M10" s="122">
        <v>0</v>
      </c>
      <c r="N10" s="122">
        <v>0</v>
      </c>
      <c r="O10" s="123">
        <f t="shared" si="0"/>
        <v>0</v>
      </c>
      <c r="Q10" s="87">
        <v>0</v>
      </c>
      <c r="R10" s="224">
        <v>58859</v>
      </c>
      <c r="S10" s="431">
        <f t="shared" si="1"/>
        <v>4904.916666666667</v>
      </c>
    </row>
    <row r="11" spans="1:19" ht="21.6" x14ac:dyDescent="0.3">
      <c r="A11" s="54" t="s">
        <v>15</v>
      </c>
      <c r="B11" s="25" t="s">
        <v>92</v>
      </c>
      <c r="C11" s="230">
        <v>0</v>
      </c>
      <c r="D11" s="230">
        <v>0</v>
      </c>
      <c r="E11" s="230">
        <v>428759</v>
      </c>
      <c r="F11" s="230">
        <v>0</v>
      </c>
      <c r="G11" s="230">
        <v>0</v>
      </c>
      <c r="H11" s="230">
        <v>176857</v>
      </c>
      <c r="I11" s="122">
        <v>175000</v>
      </c>
      <c r="J11" s="122">
        <v>64376</v>
      </c>
      <c r="K11" s="122">
        <v>0</v>
      </c>
      <c r="L11" s="122">
        <v>0</v>
      </c>
      <c r="M11" s="122">
        <v>0</v>
      </c>
      <c r="N11" s="122">
        <v>100000</v>
      </c>
      <c r="O11" s="123">
        <f>SUM(C11:N11)</f>
        <v>944992</v>
      </c>
      <c r="Q11" s="87">
        <v>220504</v>
      </c>
      <c r="R11" s="224">
        <v>944992</v>
      </c>
      <c r="S11" s="431">
        <f t="shared" si="1"/>
        <v>78749.333333333328</v>
      </c>
    </row>
    <row r="12" spans="1:19" x14ac:dyDescent="0.3">
      <c r="A12" s="54" t="s">
        <v>16</v>
      </c>
      <c r="B12" s="25" t="s">
        <v>93</v>
      </c>
      <c r="C12" s="230">
        <v>0</v>
      </c>
      <c r="D12" s="230">
        <f>SUM(D13:D18)</f>
        <v>1000</v>
      </c>
      <c r="E12" s="230">
        <f t="shared" ref="E12:N12" si="2">SUM(E13:E18)</f>
        <v>420000</v>
      </c>
      <c r="F12" s="230">
        <f t="shared" si="2"/>
        <v>23000</v>
      </c>
      <c r="G12" s="230">
        <f t="shared" si="2"/>
        <v>15400</v>
      </c>
      <c r="H12" s="230">
        <f t="shared" si="2"/>
        <v>8300</v>
      </c>
      <c r="I12" s="230">
        <f t="shared" si="2"/>
        <v>5250</v>
      </c>
      <c r="J12" s="230">
        <f t="shared" si="2"/>
        <v>1250</v>
      </c>
      <c r="K12" s="230">
        <f t="shared" si="2"/>
        <v>420300</v>
      </c>
      <c r="L12" s="230">
        <f t="shared" si="2"/>
        <v>20200</v>
      </c>
      <c r="M12" s="230">
        <f t="shared" si="2"/>
        <v>1700</v>
      </c>
      <c r="N12" s="230">
        <f t="shared" si="2"/>
        <v>35300</v>
      </c>
      <c r="O12" s="123">
        <f>SUM(C12:N12)</f>
        <v>951700</v>
      </c>
      <c r="Q12" s="87">
        <v>886700</v>
      </c>
      <c r="R12" s="224">
        <v>951700</v>
      </c>
      <c r="S12" s="431">
        <f t="shared" si="1"/>
        <v>79308.333333333328</v>
      </c>
    </row>
    <row r="13" spans="1:19" x14ac:dyDescent="0.3">
      <c r="A13" s="54"/>
      <c r="B13" s="25" t="s">
        <v>39</v>
      </c>
      <c r="C13" s="230">
        <v>0</v>
      </c>
      <c r="D13" s="230">
        <v>0</v>
      </c>
      <c r="E13" s="230">
        <v>120000</v>
      </c>
      <c r="F13" s="230">
        <v>16000</v>
      </c>
      <c r="G13" s="230">
        <v>0</v>
      </c>
      <c r="H13" s="230">
        <v>5000</v>
      </c>
      <c r="I13" s="122">
        <v>0</v>
      </c>
      <c r="J13" s="122">
        <v>0</v>
      </c>
      <c r="K13" s="122">
        <v>120000</v>
      </c>
      <c r="L13" s="122">
        <v>14000</v>
      </c>
      <c r="M13" s="122">
        <v>0</v>
      </c>
      <c r="N13" s="122">
        <v>0</v>
      </c>
      <c r="O13" s="123">
        <f t="shared" si="0"/>
        <v>275000</v>
      </c>
      <c r="Q13" s="87">
        <v>260000</v>
      </c>
      <c r="R13" s="224">
        <v>275000</v>
      </c>
      <c r="S13" s="431">
        <f t="shared" si="1"/>
        <v>22916.666666666668</v>
      </c>
    </row>
    <row r="14" spans="1:19" x14ac:dyDescent="0.3">
      <c r="A14" s="54"/>
      <c r="B14" s="25" t="s">
        <v>40</v>
      </c>
      <c r="C14" s="230">
        <v>0</v>
      </c>
      <c r="D14" s="230">
        <v>0</v>
      </c>
      <c r="E14" s="230">
        <v>30000</v>
      </c>
      <c r="F14" s="230">
        <v>6000</v>
      </c>
      <c r="G14" s="230">
        <v>0</v>
      </c>
      <c r="H14" s="230">
        <v>3000</v>
      </c>
      <c r="I14" s="122">
        <v>0</v>
      </c>
      <c r="J14" s="122">
        <v>0</v>
      </c>
      <c r="K14" s="122">
        <v>30000</v>
      </c>
      <c r="L14" s="122">
        <v>6000</v>
      </c>
      <c r="M14" s="122">
        <v>0</v>
      </c>
      <c r="N14" s="122">
        <v>0</v>
      </c>
      <c r="O14" s="123">
        <f t="shared" si="0"/>
        <v>75000</v>
      </c>
      <c r="Q14" s="87">
        <v>70000</v>
      </c>
      <c r="R14" s="224">
        <v>75000</v>
      </c>
      <c r="S14" s="431">
        <f t="shared" si="1"/>
        <v>6250</v>
      </c>
    </row>
    <row r="15" spans="1:19" x14ac:dyDescent="0.3">
      <c r="A15" s="54"/>
      <c r="B15" s="25" t="s">
        <v>41</v>
      </c>
      <c r="C15" s="230">
        <v>0</v>
      </c>
      <c r="D15" s="230">
        <v>0</v>
      </c>
      <c r="E15" s="230">
        <v>250000</v>
      </c>
      <c r="F15" s="230">
        <v>0</v>
      </c>
      <c r="G15" s="230">
        <v>15000</v>
      </c>
      <c r="H15" s="230">
        <v>0</v>
      </c>
      <c r="I15" s="122">
        <v>5000</v>
      </c>
      <c r="J15" s="122">
        <v>0</v>
      </c>
      <c r="K15" s="122">
        <v>250000</v>
      </c>
      <c r="L15" s="122">
        <v>0</v>
      </c>
      <c r="M15" s="122">
        <v>0</v>
      </c>
      <c r="N15" s="122">
        <v>35000</v>
      </c>
      <c r="O15" s="123">
        <f t="shared" si="0"/>
        <v>555000</v>
      </c>
      <c r="Q15" s="87">
        <v>510000</v>
      </c>
      <c r="R15" s="224">
        <v>555000</v>
      </c>
      <c r="S15" s="431">
        <f t="shared" si="1"/>
        <v>46250</v>
      </c>
    </row>
    <row r="16" spans="1:19" x14ac:dyDescent="0.3">
      <c r="A16" s="54"/>
      <c r="B16" s="25" t="s">
        <v>72</v>
      </c>
      <c r="C16" s="230">
        <v>0</v>
      </c>
      <c r="D16" s="230">
        <v>0</v>
      </c>
      <c r="E16" s="230">
        <v>0</v>
      </c>
      <c r="F16" s="230">
        <v>0</v>
      </c>
      <c r="G16" s="230">
        <v>400</v>
      </c>
      <c r="H16" s="230">
        <v>300</v>
      </c>
      <c r="I16" s="122">
        <v>250</v>
      </c>
      <c r="J16" s="122">
        <v>250</v>
      </c>
      <c r="K16" s="122">
        <v>300</v>
      </c>
      <c r="L16" s="122">
        <v>200</v>
      </c>
      <c r="M16" s="122">
        <v>0</v>
      </c>
      <c r="N16" s="122">
        <v>300</v>
      </c>
      <c r="O16" s="123">
        <f t="shared" si="0"/>
        <v>2000</v>
      </c>
      <c r="Q16" s="87">
        <v>2000</v>
      </c>
      <c r="R16" s="224">
        <v>2000</v>
      </c>
      <c r="S16" s="431">
        <f t="shared" si="1"/>
        <v>166.66666666666666</v>
      </c>
    </row>
    <row r="17" spans="1:19" x14ac:dyDescent="0.3">
      <c r="A17" s="54"/>
      <c r="B17" s="25" t="s">
        <v>42</v>
      </c>
      <c r="C17" s="230">
        <v>0</v>
      </c>
      <c r="D17" s="230">
        <v>0</v>
      </c>
      <c r="E17" s="230">
        <v>20000</v>
      </c>
      <c r="F17" s="230">
        <v>0</v>
      </c>
      <c r="G17" s="230">
        <v>0</v>
      </c>
      <c r="H17" s="230">
        <v>0</v>
      </c>
      <c r="I17" s="122">
        <v>0</v>
      </c>
      <c r="J17" s="122">
        <v>0</v>
      </c>
      <c r="K17" s="122">
        <v>20000</v>
      </c>
      <c r="L17" s="122">
        <v>0</v>
      </c>
      <c r="M17" s="122">
        <v>0</v>
      </c>
      <c r="N17" s="122">
        <v>0</v>
      </c>
      <c r="O17" s="123">
        <f t="shared" si="0"/>
        <v>40000</v>
      </c>
      <c r="Q17" s="87">
        <v>40000</v>
      </c>
      <c r="R17" s="224">
        <v>40000</v>
      </c>
      <c r="S17" s="431">
        <f t="shared" si="1"/>
        <v>3333.3333333333335</v>
      </c>
    </row>
    <row r="18" spans="1:19" x14ac:dyDescent="0.3">
      <c r="A18" s="54"/>
      <c r="B18" s="25" t="s">
        <v>310</v>
      </c>
      <c r="C18" s="230">
        <v>0</v>
      </c>
      <c r="D18" s="230">
        <v>1000</v>
      </c>
      <c r="E18" s="230"/>
      <c r="F18" s="230">
        <v>1000</v>
      </c>
      <c r="G18" s="230"/>
      <c r="H18" s="230"/>
      <c r="I18" s="122"/>
      <c r="J18" s="122">
        <v>1000</v>
      </c>
      <c r="K18" s="122"/>
      <c r="L18" s="122"/>
      <c r="M18" s="122">
        <v>1700</v>
      </c>
      <c r="N18" s="122"/>
      <c r="O18" s="123">
        <v>4700</v>
      </c>
      <c r="Q18" s="87">
        <v>4700</v>
      </c>
      <c r="R18" s="224">
        <v>4700</v>
      </c>
      <c r="S18" s="431">
        <f t="shared" si="1"/>
        <v>391.66666666666669</v>
      </c>
    </row>
    <row r="19" spans="1:19" x14ac:dyDescent="0.3">
      <c r="A19" s="54" t="s">
        <v>17</v>
      </c>
      <c r="B19" s="25" t="s">
        <v>94</v>
      </c>
      <c r="C19" s="230">
        <v>24762</v>
      </c>
      <c r="D19" s="230">
        <v>24762</v>
      </c>
      <c r="E19" s="230">
        <v>24762</v>
      </c>
      <c r="F19" s="230">
        <v>24762</v>
      </c>
      <c r="G19" s="230">
        <v>24762</v>
      </c>
      <c r="H19" s="230">
        <v>24762</v>
      </c>
      <c r="I19" s="230">
        <v>24762</v>
      </c>
      <c r="J19" s="230">
        <v>24762</v>
      </c>
      <c r="K19" s="230">
        <v>24762</v>
      </c>
      <c r="L19" s="230">
        <v>24762</v>
      </c>
      <c r="M19" s="230">
        <v>24762</v>
      </c>
      <c r="N19" s="230">
        <v>24762</v>
      </c>
      <c r="O19" s="123">
        <f t="shared" si="0"/>
        <v>297144</v>
      </c>
      <c r="P19" s="283"/>
      <c r="Q19" s="88">
        <v>275729</v>
      </c>
      <c r="R19" s="224">
        <v>297139</v>
      </c>
      <c r="S19" s="431">
        <f t="shared" si="1"/>
        <v>24761.583333333332</v>
      </c>
    </row>
    <row r="20" spans="1:19" x14ac:dyDescent="0.3">
      <c r="A20" s="54" t="s">
        <v>18</v>
      </c>
      <c r="B20" s="25" t="s">
        <v>95</v>
      </c>
      <c r="C20" s="230">
        <v>0</v>
      </c>
      <c r="D20" s="230">
        <v>0</v>
      </c>
      <c r="E20" s="230"/>
      <c r="F20" s="230">
        <v>60000</v>
      </c>
      <c r="G20" s="230">
        <v>0</v>
      </c>
      <c r="H20" s="230">
        <v>0</v>
      </c>
      <c r="I20" s="122">
        <v>15000</v>
      </c>
      <c r="J20" s="122">
        <v>0</v>
      </c>
      <c r="K20" s="122">
        <v>50000</v>
      </c>
      <c r="L20" s="122">
        <v>0</v>
      </c>
      <c r="M20" s="122">
        <v>62000</v>
      </c>
      <c r="N20" s="122">
        <v>0</v>
      </c>
      <c r="O20" s="123">
        <f>SUM(C20:N20)</f>
        <v>187000</v>
      </c>
      <c r="Q20" s="87">
        <v>252827</v>
      </c>
      <c r="R20" s="224">
        <v>187000</v>
      </c>
      <c r="S20" s="431">
        <f t="shared" si="1"/>
        <v>15583.333333333334</v>
      </c>
    </row>
    <row r="21" spans="1:19" x14ac:dyDescent="0.3">
      <c r="A21" s="54" t="s">
        <v>19</v>
      </c>
      <c r="B21" s="25" t="s">
        <v>96</v>
      </c>
      <c r="C21" s="230">
        <v>0</v>
      </c>
      <c r="D21" s="230">
        <v>0</v>
      </c>
      <c r="E21" s="230">
        <v>0</v>
      </c>
      <c r="F21" s="230">
        <v>0</v>
      </c>
      <c r="G21" s="230">
        <v>0</v>
      </c>
      <c r="H21" s="230">
        <v>0</v>
      </c>
      <c r="I21" s="122">
        <v>0</v>
      </c>
      <c r="J21" s="122">
        <v>0</v>
      </c>
      <c r="K21" s="122">
        <v>0</v>
      </c>
      <c r="L21" s="122">
        <v>0</v>
      </c>
      <c r="M21" s="122">
        <v>0</v>
      </c>
      <c r="N21" s="122">
        <v>0</v>
      </c>
      <c r="O21" s="123">
        <f t="shared" si="0"/>
        <v>0</v>
      </c>
      <c r="Q21" s="87">
        <v>0</v>
      </c>
      <c r="R21" s="224">
        <v>0</v>
      </c>
      <c r="S21" s="431">
        <f t="shared" si="1"/>
        <v>0</v>
      </c>
    </row>
    <row r="22" spans="1:19" x14ac:dyDescent="0.3">
      <c r="A22" s="54" t="s">
        <v>20</v>
      </c>
      <c r="B22" s="25" t="s">
        <v>97</v>
      </c>
      <c r="C22" s="230">
        <v>0</v>
      </c>
      <c r="D22" s="230">
        <v>0</v>
      </c>
      <c r="E22" s="230">
        <v>0</v>
      </c>
      <c r="F22" s="230">
        <v>0</v>
      </c>
      <c r="G22" s="230">
        <v>0</v>
      </c>
      <c r="H22" s="230">
        <v>0</v>
      </c>
      <c r="I22" s="122">
        <v>0</v>
      </c>
      <c r="J22" s="122">
        <v>0</v>
      </c>
      <c r="K22" s="122">
        <v>0</v>
      </c>
      <c r="L22" s="122">
        <v>0</v>
      </c>
      <c r="M22" s="122">
        <v>0</v>
      </c>
      <c r="N22" s="122">
        <v>0</v>
      </c>
      <c r="O22" s="123">
        <f t="shared" si="0"/>
        <v>0</v>
      </c>
      <c r="Q22" s="87">
        <v>0</v>
      </c>
      <c r="R22" s="224">
        <v>0</v>
      </c>
      <c r="S22" s="431">
        <f t="shared" si="1"/>
        <v>0</v>
      </c>
    </row>
    <row r="23" spans="1:19" x14ac:dyDescent="0.3">
      <c r="A23" s="159" t="s">
        <v>21</v>
      </c>
      <c r="B23" s="24" t="s">
        <v>98</v>
      </c>
      <c r="C23" s="230">
        <f>C5+C6+C11+C12+C19+C20+C21+C22</f>
        <v>102103</v>
      </c>
      <c r="D23" s="230">
        <f t="shared" ref="D23:M23" si="3">D5+D6+D11+D12+D19+D20+D21+D22</f>
        <v>103103</v>
      </c>
      <c r="E23" s="230">
        <f t="shared" si="3"/>
        <v>950862</v>
      </c>
      <c r="F23" s="230">
        <f t="shared" si="3"/>
        <v>185103</v>
      </c>
      <c r="G23" s="230">
        <f t="shared" si="3"/>
        <v>117503</v>
      </c>
      <c r="H23" s="230">
        <f t="shared" si="3"/>
        <v>287260</v>
      </c>
      <c r="I23" s="230">
        <f t="shared" si="3"/>
        <v>297353</v>
      </c>
      <c r="J23" s="230">
        <f t="shared" si="3"/>
        <v>167729</v>
      </c>
      <c r="K23" s="230">
        <f t="shared" si="3"/>
        <v>572403</v>
      </c>
      <c r="L23" s="230">
        <f t="shared" si="3"/>
        <v>122303</v>
      </c>
      <c r="M23" s="230">
        <f t="shared" si="3"/>
        <v>165803</v>
      </c>
      <c r="N23" s="230">
        <f>N5+N6+N11+N12+N19+N20+N21+N22-5</f>
        <v>237397</v>
      </c>
      <c r="O23" s="123">
        <f t="shared" si="0"/>
        <v>3308922</v>
      </c>
      <c r="Q23" s="87"/>
      <c r="R23" s="224">
        <v>3308922</v>
      </c>
      <c r="S23" s="431">
        <f t="shared" si="1"/>
        <v>275743.5</v>
      </c>
    </row>
    <row r="24" spans="1:19" x14ac:dyDescent="0.3">
      <c r="A24" s="54" t="s">
        <v>22</v>
      </c>
      <c r="B24" s="25" t="s">
        <v>99</v>
      </c>
      <c r="C24" s="230">
        <v>0</v>
      </c>
      <c r="D24" s="230">
        <v>0</v>
      </c>
      <c r="E24" s="230">
        <v>206000</v>
      </c>
      <c r="F24" s="230">
        <v>0</v>
      </c>
      <c r="G24" s="230">
        <v>0</v>
      </c>
      <c r="H24" s="230">
        <v>0</v>
      </c>
      <c r="I24" s="122">
        <v>0</v>
      </c>
      <c r="J24" s="122">
        <v>0</v>
      </c>
      <c r="K24" s="122">
        <v>0</v>
      </c>
      <c r="L24" s="122">
        <v>0</v>
      </c>
      <c r="M24" s="122">
        <v>0</v>
      </c>
      <c r="N24" s="122">
        <v>0</v>
      </c>
      <c r="O24" s="123">
        <f t="shared" si="0"/>
        <v>206000</v>
      </c>
      <c r="Q24" s="87"/>
      <c r="R24" s="224">
        <v>206000</v>
      </c>
      <c r="S24" s="431">
        <f t="shared" si="1"/>
        <v>17166.666666666668</v>
      </c>
    </row>
    <row r="25" spans="1:19" x14ac:dyDescent="0.3">
      <c r="A25" s="54" t="s">
        <v>23</v>
      </c>
      <c r="B25" s="25" t="s">
        <v>100</v>
      </c>
      <c r="C25" s="230">
        <v>0</v>
      </c>
      <c r="D25" s="230">
        <v>0</v>
      </c>
      <c r="E25" s="230">
        <v>0</v>
      </c>
      <c r="F25" s="230">
        <v>0</v>
      </c>
      <c r="G25" s="230">
        <v>0</v>
      </c>
      <c r="H25" s="230">
        <v>0</v>
      </c>
      <c r="I25" s="122">
        <v>0</v>
      </c>
      <c r="J25" s="122">
        <v>0</v>
      </c>
      <c r="K25" s="122">
        <v>0</v>
      </c>
      <c r="L25" s="122">
        <v>0</v>
      </c>
      <c r="M25" s="122">
        <v>0</v>
      </c>
      <c r="N25" s="122">
        <v>0</v>
      </c>
      <c r="O25" s="123">
        <f t="shared" si="0"/>
        <v>0</v>
      </c>
      <c r="P25" s="283"/>
      <c r="Q25" s="87"/>
      <c r="R25" s="224">
        <v>0</v>
      </c>
      <c r="S25" s="431">
        <f t="shared" si="1"/>
        <v>0</v>
      </c>
    </row>
    <row r="26" spans="1:19" x14ac:dyDescent="0.3">
      <c r="A26" s="54" t="s">
        <v>24</v>
      </c>
      <c r="B26" s="25" t="s">
        <v>101</v>
      </c>
      <c r="C26" s="230">
        <v>690000</v>
      </c>
      <c r="D26" s="230">
        <v>0</v>
      </c>
      <c r="E26" s="230">
        <v>0</v>
      </c>
      <c r="F26" s="230">
        <v>0</v>
      </c>
      <c r="G26" s="230">
        <v>0</v>
      </c>
      <c r="H26" s="230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0</v>
      </c>
      <c r="O26" s="123">
        <f t="shared" si="0"/>
        <v>690000</v>
      </c>
      <c r="Q26" s="87"/>
      <c r="R26" s="224">
        <v>690000</v>
      </c>
      <c r="S26" s="431">
        <f t="shared" si="1"/>
        <v>57500</v>
      </c>
    </row>
    <row r="27" spans="1:19" x14ac:dyDescent="0.3">
      <c r="A27" s="54" t="s">
        <v>25</v>
      </c>
      <c r="B27" s="25" t="s">
        <v>102</v>
      </c>
      <c r="C27" s="230">
        <v>83645</v>
      </c>
      <c r="D27" s="230">
        <v>83645</v>
      </c>
      <c r="E27" s="230">
        <v>83645</v>
      </c>
      <c r="F27" s="230">
        <v>83645</v>
      </c>
      <c r="G27" s="230">
        <v>83645</v>
      </c>
      <c r="H27" s="230">
        <v>83645</v>
      </c>
      <c r="I27" s="122">
        <v>83645</v>
      </c>
      <c r="J27" s="122">
        <v>83645</v>
      </c>
      <c r="K27" s="122">
        <v>83645</v>
      </c>
      <c r="L27" s="122">
        <v>83645</v>
      </c>
      <c r="M27" s="122">
        <v>83645</v>
      </c>
      <c r="N27" s="122">
        <v>83642</v>
      </c>
      <c r="O27" s="123">
        <f t="shared" si="0"/>
        <v>1003737</v>
      </c>
      <c r="Q27" s="283">
        <v>909213</v>
      </c>
      <c r="R27" s="224">
        <v>1003737</v>
      </c>
      <c r="S27" s="431">
        <f t="shared" si="1"/>
        <v>83644.75</v>
      </c>
    </row>
    <row r="28" spans="1:19" x14ac:dyDescent="0.3">
      <c r="A28" s="54"/>
      <c r="B28" s="25" t="s">
        <v>103</v>
      </c>
      <c r="C28" s="230">
        <v>83645</v>
      </c>
      <c r="D28" s="230">
        <v>83645</v>
      </c>
      <c r="E28" s="230">
        <v>83645</v>
      </c>
      <c r="F28" s="230">
        <v>83645</v>
      </c>
      <c r="G28" s="230">
        <v>83645</v>
      </c>
      <c r="H28" s="230">
        <v>83645</v>
      </c>
      <c r="I28" s="122">
        <v>83645</v>
      </c>
      <c r="J28" s="122">
        <v>83645</v>
      </c>
      <c r="K28" s="122">
        <v>83645</v>
      </c>
      <c r="L28" s="122">
        <v>83645</v>
      </c>
      <c r="M28" s="122">
        <v>83645</v>
      </c>
      <c r="N28" s="122">
        <v>83642</v>
      </c>
      <c r="O28" s="123">
        <f t="shared" si="0"/>
        <v>1003737</v>
      </c>
      <c r="Q28" s="87"/>
      <c r="R28" s="224">
        <v>1003737</v>
      </c>
      <c r="S28" s="431">
        <f t="shared" si="1"/>
        <v>83644.75</v>
      </c>
    </row>
    <row r="29" spans="1:19" x14ac:dyDescent="0.3">
      <c r="A29" s="54" t="s">
        <v>26</v>
      </c>
      <c r="B29" s="25" t="s">
        <v>104</v>
      </c>
      <c r="C29" s="230">
        <v>0</v>
      </c>
      <c r="D29" s="230">
        <v>0</v>
      </c>
      <c r="E29" s="230">
        <v>0</v>
      </c>
      <c r="F29" s="230">
        <v>0</v>
      </c>
      <c r="G29" s="230">
        <v>0</v>
      </c>
      <c r="H29" s="230">
        <v>0</v>
      </c>
      <c r="I29" s="122">
        <v>0</v>
      </c>
      <c r="J29" s="122">
        <v>0</v>
      </c>
      <c r="K29" s="122">
        <v>0</v>
      </c>
      <c r="L29" s="122">
        <v>0</v>
      </c>
      <c r="M29" s="122">
        <v>0</v>
      </c>
      <c r="N29" s="122">
        <v>0</v>
      </c>
      <c r="O29" s="123">
        <f t="shared" si="0"/>
        <v>0</v>
      </c>
      <c r="Q29" s="87"/>
      <c r="R29" s="224">
        <v>0</v>
      </c>
      <c r="S29" s="431">
        <f t="shared" si="1"/>
        <v>0</v>
      </c>
    </row>
    <row r="30" spans="1:19" ht="21.6" x14ac:dyDescent="0.3">
      <c r="A30" s="54" t="s">
        <v>27</v>
      </c>
      <c r="B30" s="25" t="s">
        <v>105</v>
      </c>
      <c r="C30" s="230">
        <v>0</v>
      </c>
      <c r="D30" s="230">
        <v>0</v>
      </c>
      <c r="E30" s="230">
        <v>0</v>
      </c>
      <c r="F30" s="230">
        <v>0</v>
      </c>
      <c r="G30" s="230">
        <v>0</v>
      </c>
      <c r="H30" s="203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3">
        <f t="shared" si="0"/>
        <v>0</v>
      </c>
      <c r="Q30" s="87"/>
      <c r="R30" s="224">
        <v>0</v>
      </c>
      <c r="S30" s="431">
        <f t="shared" si="1"/>
        <v>0</v>
      </c>
    </row>
    <row r="31" spans="1:19" x14ac:dyDescent="0.3">
      <c r="A31" s="54" t="s">
        <v>28</v>
      </c>
      <c r="B31" s="24" t="s">
        <v>106</v>
      </c>
      <c r="C31" s="230">
        <f>C24+C25+C26+C27+C29+C30</f>
        <v>773645</v>
      </c>
      <c r="D31" s="230">
        <f t="shared" ref="D31:N31" si="4">D24+D25+D26+D27+D29+D30</f>
        <v>83645</v>
      </c>
      <c r="E31" s="230">
        <f t="shared" si="4"/>
        <v>289645</v>
      </c>
      <c r="F31" s="230">
        <f t="shared" si="4"/>
        <v>83645</v>
      </c>
      <c r="G31" s="230">
        <f t="shared" si="4"/>
        <v>83645</v>
      </c>
      <c r="H31" s="230">
        <f t="shared" si="4"/>
        <v>83645</v>
      </c>
      <c r="I31" s="230">
        <f t="shared" si="4"/>
        <v>83645</v>
      </c>
      <c r="J31" s="230">
        <f t="shared" si="4"/>
        <v>83645</v>
      </c>
      <c r="K31" s="230">
        <f t="shared" si="4"/>
        <v>83645</v>
      </c>
      <c r="L31" s="230">
        <f t="shared" si="4"/>
        <v>83645</v>
      </c>
      <c r="M31" s="230">
        <f t="shared" si="4"/>
        <v>83645</v>
      </c>
      <c r="N31" s="230">
        <f t="shared" si="4"/>
        <v>83642</v>
      </c>
      <c r="O31" s="123">
        <f t="shared" si="0"/>
        <v>1899737</v>
      </c>
      <c r="Q31" s="87"/>
      <c r="R31" s="224">
        <v>0</v>
      </c>
      <c r="S31" s="431">
        <f t="shared" si="1"/>
        <v>0</v>
      </c>
    </row>
    <row r="32" spans="1:19" ht="21.6" x14ac:dyDescent="0.3">
      <c r="A32" s="54" t="s">
        <v>29</v>
      </c>
      <c r="B32" s="24" t="s">
        <v>107</v>
      </c>
      <c r="C32" s="230">
        <f>C23+C31</f>
        <v>875748</v>
      </c>
      <c r="D32" s="230">
        <f t="shared" ref="D32:N32" si="5">D23+D31</f>
        <v>186748</v>
      </c>
      <c r="E32" s="230">
        <f t="shared" si="5"/>
        <v>1240507</v>
      </c>
      <c r="F32" s="230">
        <f t="shared" si="5"/>
        <v>268748</v>
      </c>
      <c r="G32" s="230">
        <f t="shared" si="5"/>
        <v>201148</v>
      </c>
      <c r="H32" s="230">
        <f t="shared" si="5"/>
        <v>370905</v>
      </c>
      <c r="I32" s="230">
        <f t="shared" si="5"/>
        <v>380998</v>
      </c>
      <c r="J32" s="230">
        <f t="shared" si="5"/>
        <v>251374</v>
      </c>
      <c r="K32" s="230">
        <f t="shared" si="5"/>
        <v>656048</v>
      </c>
      <c r="L32" s="230">
        <f t="shared" si="5"/>
        <v>205948</v>
      </c>
      <c r="M32" s="230">
        <f t="shared" si="5"/>
        <v>249448</v>
      </c>
      <c r="N32" s="230">
        <f t="shared" si="5"/>
        <v>321039</v>
      </c>
      <c r="O32" s="123">
        <f t="shared" si="0"/>
        <v>5208659</v>
      </c>
      <c r="Q32" s="87"/>
      <c r="R32" s="224">
        <v>1899737</v>
      </c>
      <c r="S32" s="431">
        <f t="shared" si="1"/>
        <v>158311.41666666666</v>
      </c>
    </row>
    <row r="33" spans="1:19" x14ac:dyDescent="0.3">
      <c r="A33" s="54"/>
      <c r="B33" s="259" t="s">
        <v>219</v>
      </c>
      <c r="C33" s="260">
        <f>+'22.kiadási ütemterv'!C25</f>
        <v>417858</v>
      </c>
      <c r="D33" s="260">
        <f>+'22.kiadási ütemterv'!D25</f>
        <v>173858</v>
      </c>
      <c r="E33" s="260">
        <f>+'22.kiadási ütemterv'!E25</f>
        <v>184359</v>
      </c>
      <c r="F33" s="260">
        <f>+'22.kiadási ütemterv'!F25</f>
        <v>324358</v>
      </c>
      <c r="G33" s="260">
        <f>+'22.kiadási ütemterv'!G25</f>
        <v>612358</v>
      </c>
      <c r="H33" s="260">
        <f>+'22.kiadási ütemterv'!H25</f>
        <v>298663</v>
      </c>
      <c r="I33" s="260">
        <f>+'22.kiadási ütemterv'!I25</f>
        <v>184358</v>
      </c>
      <c r="J33" s="260">
        <f>+'22.kiadási ütemterv'!J25</f>
        <v>450358</v>
      </c>
      <c r="K33" s="260">
        <f>+'22.kiadási ütemterv'!K25</f>
        <v>559359</v>
      </c>
      <c r="L33" s="260">
        <f>+'22.kiadási ütemterv'!L25</f>
        <v>211358</v>
      </c>
      <c r="M33" s="260">
        <f>+'22.kiadási ütemterv'!M25</f>
        <v>334358</v>
      </c>
      <c r="N33" s="260">
        <f>+'22.kiadási ütemterv'!N25</f>
        <v>453677</v>
      </c>
      <c r="O33" s="261">
        <f>SUM(C33:N33)</f>
        <v>4204922</v>
      </c>
      <c r="Q33" s="87"/>
      <c r="R33" s="224">
        <v>5208659</v>
      </c>
      <c r="S33" s="431">
        <f t="shared" si="1"/>
        <v>434054.91666666669</v>
      </c>
    </row>
    <row r="34" spans="1:19" ht="12" customHeight="1" x14ac:dyDescent="0.3">
      <c r="A34" s="54"/>
      <c r="B34" s="259" t="s">
        <v>220</v>
      </c>
      <c r="C34" s="260">
        <f>+C32-C33</f>
        <v>457890</v>
      </c>
      <c r="D34" s="260">
        <f>+C34+D32-D33</f>
        <v>470780</v>
      </c>
      <c r="E34" s="260">
        <f t="shared" ref="E34:N34" si="6">+D34+E32-E33</f>
        <v>1526928</v>
      </c>
      <c r="F34" s="260">
        <f t="shared" si="6"/>
        <v>1471318</v>
      </c>
      <c r="G34" s="260">
        <f t="shared" si="6"/>
        <v>1060108</v>
      </c>
      <c r="H34" s="260">
        <f t="shared" si="6"/>
        <v>1132350</v>
      </c>
      <c r="I34" s="260">
        <f t="shared" si="6"/>
        <v>1328990</v>
      </c>
      <c r="J34" s="260">
        <f t="shared" si="6"/>
        <v>1130006</v>
      </c>
      <c r="K34" s="260">
        <f t="shared" si="6"/>
        <v>1226695</v>
      </c>
      <c r="L34" s="260">
        <f t="shared" si="6"/>
        <v>1221285</v>
      </c>
      <c r="M34" s="260">
        <f t="shared" si="6"/>
        <v>1136375</v>
      </c>
      <c r="N34" s="260">
        <f t="shared" si="6"/>
        <v>1003737</v>
      </c>
      <c r="O34" s="261"/>
      <c r="Q34" s="87"/>
      <c r="R34" s="224">
        <v>1003737</v>
      </c>
      <c r="S34" s="431">
        <f t="shared" si="1"/>
        <v>83644.75</v>
      </c>
    </row>
    <row r="35" spans="1:19" x14ac:dyDescent="0.3">
      <c r="A35" s="182"/>
      <c r="B35" s="100"/>
      <c r="C35" s="73"/>
      <c r="D35" s="73"/>
      <c r="E35" s="73"/>
      <c r="F35" s="73"/>
      <c r="G35" s="73"/>
      <c r="H35" s="73"/>
      <c r="I35" s="17"/>
      <c r="Q35" s="87"/>
      <c r="R35" s="263">
        <v>0</v>
      </c>
      <c r="S35" s="431">
        <f t="shared" si="1"/>
        <v>0</v>
      </c>
    </row>
    <row r="36" spans="1:19" x14ac:dyDescent="0.3">
      <c r="A36" s="107"/>
      <c r="B36" s="185"/>
      <c r="C36" s="79"/>
      <c r="D36" s="79"/>
      <c r="E36" s="79"/>
      <c r="F36" s="79"/>
      <c r="G36" s="79"/>
      <c r="H36" s="79"/>
      <c r="I36" s="17"/>
      <c r="Q36" s="87"/>
      <c r="R36" s="224">
        <v>4204922</v>
      </c>
      <c r="S36" s="431">
        <f t="shared" si="1"/>
        <v>350410.16666666669</v>
      </c>
    </row>
    <row r="37" spans="1:19" x14ac:dyDescent="0.3">
      <c r="A37" s="107"/>
      <c r="B37" s="185"/>
      <c r="C37" s="79"/>
      <c r="D37" s="79"/>
      <c r="E37" s="79"/>
      <c r="F37" s="79"/>
      <c r="G37" s="79"/>
      <c r="H37" s="79"/>
      <c r="I37" s="17"/>
      <c r="Q37" s="87"/>
    </row>
    <row r="38" spans="1:19" x14ac:dyDescent="0.3">
      <c r="A38" s="107"/>
      <c r="B38" s="186"/>
      <c r="C38" s="63"/>
      <c r="D38" s="75"/>
      <c r="E38" s="75"/>
      <c r="F38" s="75"/>
      <c r="G38" s="75"/>
      <c r="H38" s="75"/>
      <c r="I38" s="17"/>
      <c r="Q38" s="87"/>
    </row>
    <row r="39" spans="1:19" x14ac:dyDescent="0.3">
      <c r="A39" s="182"/>
      <c r="B39" s="100"/>
      <c r="C39" s="73"/>
      <c r="D39" s="73"/>
      <c r="E39" s="73"/>
      <c r="F39" s="73"/>
      <c r="G39" s="73"/>
      <c r="H39" s="73"/>
      <c r="I39" s="17"/>
    </row>
    <row r="40" spans="1:19" x14ac:dyDescent="0.3">
      <c r="A40" s="107"/>
      <c r="B40" s="185"/>
      <c r="C40" s="188"/>
      <c r="D40" s="188"/>
      <c r="E40" s="188"/>
      <c r="F40" s="188"/>
      <c r="G40" s="188"/>
      <c r="H40" s="188"/>
      <c r="I40" s="17"/>
    </row>
    <row r="41" spans="1:19" x14ac:dyDescent="0.3">
      <c r="A41" s="107"/>
      <c r="B41" s="187"/>
      <c r="C41" s="189"/>
      <c r="D41" s="189"/>
      <c r="E41" s="189"/>
      <c r="F41" s="189"/>
      <c r="G41" s="189"/>
      <c r="H41" s="189"/>
      <c r="I41" s="17"/>
    </row>
    <row r="42" spans="1:19" x14ac:dyDescent="0.3">
      <c r="A42" s="182"/>
      <c r="B42" s="71"/>
      <c r="C42" s="66"/>
      <c r="D42" s="66"/>
      <c r="E42" s="66"/>
      <c r="F42" s="66"/>
      <c r="G42" s="66"/>
      <c r="H42" s="66"/>
    </row>
  </sheetData>
  <mergeCells count="4">
    <mergeCell ref="A1:E1"/>
    <mergeCell ref="A2:E2"/>
    <mergeCell ref="M1:O2"/>
    <mergeCell ref="N3:O3"/>
  </mergeCells>
  <phoneticPr fontId="3" type="noConversion"/>
  <pageMargins left="0.43" right="0.51181102362204722" top="0.18" bottom="0.15748031496062992" header="0.22" footer="0.24"/>
  <pageSetup paperSize="9" scale="90" orientation="landscape" r:id="rId1"/>
  <headerFooter>
    <oddHeader xml:space="preserve">&amp;R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view="pageBreakPreview" zoomScaleNormal="100" zoomScaleSheetLayoutView="100" workbookViewId="0">
      <selection activeCell="L1" sqref="L1:O2"/>
    </sheetView>
  </sheetViews>
  <sheetFormatPr defaultColWidth="9.21875" defaultRowHeight="14.4" x14ac:dyDescent="0.3"/>
  <cols>
    <col min="1" max="1" width="4.77734375" customWidth="1"/>
    <col min="2" max="2" width="39.77734375" customWidth="1"/>
    <col min="3" max="3" width="7.44140625" customWidth="1"/>
    <col min="4" max="4" width="7.77734375" customWidth="1"/>
    <col min="5" max="5" width="7.21875" customWidth="1"/>
    <col min="6" max="10" width="7.44140625" customWidth="1"/>
    <col min="11" max="11" width="8.77734375" bestFit="1" customWidth="1"/>
    <col min="12" max="12" width="7.44140625" customWidth="1"/>
    <col min="13" max="14" width="7.77734375" bestFit="1" customWidth="1"/>
    <col min="15" max="15" width="8.77734375" customWidth="1"/>
  </cols>
  <sheetData>
    <row r="1" spans="1:18" ht="15" customHeight="1" x14ac:dyDescent="0.3">
      <c r="A1" s="544" t="s">
        <v>78</v>
      </c>
      <c r="B1" s="544"/>
      <c r="C1" s="544"/>
      <c r="D1" s="544"/>
      <c r="E1" s="544"/>
      <c r="F1" s="544"/>
      <c r="G1" s="544"/>
      <c r="H1" s="184"/>
      <c r="I1" s="184"/>
      <c r="J1" s="184"/>
      <c r="K1" s="184"/>
      <c r="L1" s="494" t="s">
        <v>456</v>
      </c>
      <c r="M1" s="594"/>
      <c r="N1" s="594"/>
      <c r="O1" s="594"/>
    </row>
    <row r="2" spans="1:18" ht="23.25" customHeight="1" x14ac:dyDescent="0.3">
      <c r="A2" s="544" t="s">
        <v>366</v>
      </c>
      <c r="B2" s="593"/>
      <c r="C2" s="593"/>
      <c r="D2" s="593"/>
      <c r="E2" s="593"/>
      <c r="F2" s="593"/>
      <c r="G2" s="593"/>
      <c r="H2" s="184"/>
      <c r="I2" s="184"/>
      <c r="J2" s="184"/>
      <c r="K2" s="184"/>
      <c r="L2" s="594"/>
      <c r="M2" s="594"/>
      <c r="N2" s="594"/>
      <c r="O2" s="594"/>
      <c r="Q2" s="87"/>
    </row>
    <row r="3" spans="1:18" ht="14.25" customHeight="1" x14ac:dyDescent="0.3">
      <c r="A3" s="184"/>
      <c r="B3" s="3"/>
      <c r="C3" s="3"/>
      <c r="D3" s="3"/>
      <c r="E3" s="3"/>
      <c r="F3" s="3"/>
      <c r="G3" s="3"/>
      <c r="H3" s="184"/>
      <c r="I3" s="184"/>
      <c r="J3" s="184"/>
      <c r="K3" s="184"/>
      <c r="L3" s="204" t="s">
        <v>221</v>
      </c>
      <c r="M3" s="191"/>
      <c r="N3" s="595" t="s">
        <v>34</v>
      </c>
      <c r="O3" s="595"/>
      <c r="Q3" s="87"/>
    </row>
    <row r="4" spans="1:18" ht="14.1" customHeight="1" x14ac:dyDescent="0.3">
      <c r="A4" s="231" t="s">
        <v>132</v>
      </c>
      <c r="B4" s="231" t="s">
        <v>47</v>
      </c>
      <c r="C4" s="231" t="s">
        <v>206</v>
      </c>
      <c r="D4" s="231" t="s">
        <v>207</v>
      </c>
      <c r="E4" s="231" t="s">
        <v>208</v>
      </c>
      <c r="F4" s="231" t="s">
        <v>209</v>
      </c>
      <c r="G4" s="231" t="s">
        <v>210</v>
      </c>
      <c r="H4" s="231" t="s">
        <v>340</v>
      </c>
      <c r="I4" s="231" t="s">
        <v>211</v>
      </c>
      <c r="J4" s="231" t="s">
        <v>212</v>
      </c>
      <c r="K4" s="231" t="s">
        <v>213</v>
      </c>
      <c r="L4" s="231" t="s">
        <v>214</v>
      </c>
      <c r="M4" s="231" t="s">
        <v>215</v>
      </c>
      <c r="N4" s="231" t="s">
        <v>216</v>
      </c>
      <c r="O4" s="231" t="s">
        <v>38</v>
      </c>
      <c r="Q4" s="87"/>
    </row>
    <row r="5" spans="1:18" ht="14.1" customHeight="1" x14ac:dyDescent="0.3">
      <c r="A5" s="146" t="s">
        <v>13</v>
      </c>
      <c r="B5" s="161" t="s">
        <v>109</v>
      </c>
      <c r="C5" s="192">
        <f>C6+C7+C8+C9+C10+C13</f>
        <v>170012</v>
      </c>
      <c r="D5" s="192">
        <f t="shared" ref="D5:N5" si="0">D6+D7+D8+D9+D10+D13</f>
        <v>170012</v>
      </c>
      <c r="E5" s="192">
        <f t="shared" si="0"/>
        <v>180513</v>
      </c>
      <c r="F5" s="192">
        <f t="shared" si="0"/>
        <v>180512</v>
      </c>
      <c r="G5" s="192">
        <f t="shared" si="0"/>
        <v>180512</v>
      </c>
      <c r="H5" s="192">
        <f t="shared" si="0"/>
        <v>180513</v>
      </c>
      <c r="I5" s="192">
        <f t="shared" si="0"/>
        <v>180512</v>
      </c>
      <c r="J5" s="192">
        <f t="shared" si="0"/>
        <v>180512</v>
      </c>
      <c r="K5" s="192">
        <f t="shared" si="0"/>
        <v>180513</v>
      </c>
      <c r="L5" s="192">
        <f t="shared" si="0"/>
        <v>180512</v>
      </c>
      <c r="M5" s="192">
        <f t="shared" si="0"/>
        <v>180512</v>
      </c>
      <c r="N5" s="192">
        <f t="shared" si="0"/>
        <v>180522</v>
      </c>
      <c r="O5" s="192">
        <f>C5+D5+E5+F5+G5+H5+I5+J5+K5+L5+M5+N5</f>
        <v>2145157</v>
      </c>
      <c r="Q5" s="224">
        <v>2145157</v>
      </c>
    </row>
    <row r="6" spans="1:18" ht="14.1" customHeight="1" x14ac:dyDescent="0.3">
      <c r="A6" s="54" t="s">
        <v>61</v>
      </c>
      <c r="B6" s="25" t="s">
        <v>8</v>
      </c>
      <c r="C6" s="55">
        <v>61717</v>
      </c>
      <c r="D6" s="55">
        <v>61717</v>
      </c>
      <c r="E6" s="230">
        <v>61717</v>
      </c>
      <c r="F6" s="230">
        <v>61717</v>
      </c>
      <c r="G6" s="230">
        <v>61717</v>
      </c>
      <c r="H6" s="230">
        <v>61717</v>
      </c>
      <c r="I6" s="230">
        <v>61717</v>
      </c>
      <c r="J6" s="230">
        <v>61717</v>
      </c>
      <c r="K6" s="230">
        <v>61717</v>
      </c>
      <c r="L6" s="230">
        <v>61717</v>
      </c>
      <c r="M6" s="230">
        <v>61717</v>
      </c>
      <c r="N6" s="230">
        <v>61717</v>
      </c>
      <c r="O6" s="192">
        <f t="shared" ref="O6:O25" si="1">C6+D6+E6+F6+G6+H6+I6+J6+K6+L6+M6+N6</f>
        <v>740604</v>
      </c>
      <c r="P6" s="282">
        <f t="shared" ref="P6:P12" si="2">+Q6/12</f>
        <v>61717</v>
      </c>
      <c r="Q6" s="224">
        <v>740604</v>
      </c>
    </row>
    <row r="7" spans="1:18" ht="13.5" customHeight="1" x14ac:dyDescent="0.3">
      <c r="A7" s="54" t="s">
        <v>62</v>
      </c>
      <c r="B7" s="25" t="s">
        <v>217</v>
      </c>
      <c r="C7" s="55">
        <v>12620</v>
      </c>
      <c r="D7" s="55">
        <v>12620</v>
      </c>
      <c r="E7" s="55">
        <v>12620</v>
      </c>
      <c r="F7" s="55">
        <v>12620</v>
      </c>
      <c r="G7" s="55">
        <v>12620</v>
      </c>
      <c r="H7" s="55">
        <v>12620</v>
      </c>
      <c r="I7" s="55">
        <v>12620</v>
      </c>
      <c r="J7" s="55">
        <v>12620</v>
      </c>
      <c r="K7" s="55">
        <v>12620</v>
      </c>
      <c r="L7" s="55">
        <v>12620</v>
      </c>
      <c r="M7" s="55">
        <v>12620</v>
      </c>
      <c r="N7" s="230">
        <v>12615</v>
      </c>
      <c r="O7" s="192">
        <f t="shared" si="1"/>
        <v>151435</v>
      </c>
      <c r="P7" s="282">
        <f t="shared" si="2"/>
        <v>12619.583333333334</v>
      </c>
      <c r="Q7" s="224">
        <v>151435</v>
      </c>
    </row>
    <row r="8" spans="1:18" ht="14.1" customHeight="1" x14ac:dyDescent="0.3">
      <c r="A8" s="54" t="s">
        <v>63</v>
      </c>
      <c r="B8" s="25" t="s">
        <v>114</v>
      </c>
      <c r="C8" s="55">
        <v>54161</v>
      </c>
      <c r="D8" s="55">
        <v>54161</v>
      </c>
      <c r="E8" s="55">
        <v>54161</v>
      </c>
      <c r="F8" s="55">
        <v>54161</v>
      </c>
      <c r="G8" s="55">
        <v>54161</v>
      </c>
      <c r="H8" s="55">
        <v>54161</v>
      </c>
      <c r="I8" s="55">
        <v>54161</v>
      </c>
      <c r="J8" s="55">
        <v>54161</v>
      </c>
      <c r="K8" s="55">
        <v>54161</v>
      </c>
      <c r="L8" s="55">
        <v>54161</v>
      </c>
      <c r="M8" s="55">
        <v>54161</v>
      </c>
      <c r="N8" s="55">
        <v>54166</v>
      </c>
      <c r="O8" s="192">
        <f t="shared" si="1"/>
        <v>649937</v>
      </c>
      <c r="P8" s="282">
        <f t="shared" si="2"/>
        <v>54161.416666666664</v>
      </c>
      <c r="Q8" s="224">
        <v>649937</v>
      </c>
    </row>
    <row r="9" spans="1:18" ht="14.1" customHeight="1" x14ac:dyDescent="0.3">
      <c r="A9" s="54" t="s">
        <v>64</v>
      </c>
      <c r="B9" s="25" t="s">
        <v>115</v>
      </c>
      <c r="C9" s="55">
        <v>1416</v>
      </c>
      <c r="D9" s="55">
        <v>1416</v>
      </c>
      <c r="E9" s="55">
        <v>1417</v>
      </c>
      <c r="F9" s="55">
        <v>1416</v>
      </c>
      <c r="G9" s="55">
        <v>1416</v>
      </c>
      <c r="H9" s="55">
        <v>1417</v>
      </c>
      <c r="I9" s="55">
        <v>1416</v>
      </c>
      <c r="J9" s="55">
        <v>1416</v>
      </c>
      <c r="K9" s="230">
        <v>1417</v>
      </c>
      <c r="L9" s="230">
        <v>1416</v>
      </c>
      <c r="M9" s="230">
        <v>1416</v>
      </c>
      <c r="N9" s="230">
        <v>1421</v>
      </c>
      <c r="O9" s="192">
        <f t="shared" si="1"/>
        <v>17000</v>
      </c>
      <c r="P9" s="282">
        <f t="shared" si="2"/>
        <v>1416.6666666666667</v>
      </c>
      <c r="Q9" s="224">
        <v>17000</v>
      </c>
    </row>
    <row r="10" spans="1:18" ht="14.1" customHeight="1" x14ac:dyDescent="0.3">
      <c r="A10" s="54" t="s">
        <v>65</v>
      </c>
      <c r="B10" s="25" t="s">
        <v>116</v>
      </c>
      <c r="C10" s="55">
        <v>40098</v>
      </c>
      <c r="D10" s="55">
        <v>40098</v>
      </c>
      <c r="E10" s="55">
        <v>40098</v>
      </c>
      <c r="F10" s="55">
        <v>40098</v>
      </c>
      <c r="G10" s="55">
        <v>40098</v>
      </c>
      <c r="H10" s="55">
        <v>40098</v>
      </c>
      <c r="I10" s="55">
        <v>40098</v>
      </c>
      <c r="J10" s="55">
        <v>40098</v>
      </c>
      <c r="K10" s="55">
        <v>40098</v>
      </c>
      <c r="L10" s="55">
        <v>40098</v>
      </c>
      <c r="M10" s="55">
        <v>40098</v>
      </c>
      <c r="N10" s="55">
        <v>40103</v>
      </c>
      <c r="O10" s="192">
        <f t="shared" si="1"/>
        <v>481181</v>
      </c>
      <c r="P10" s="282">
        <f t="shared" si="2"/>
        <v>40098.416666666664</v>
      </c>
      <c r="Q10" s="224">
        <v>481181</v>
      </c>
    </row>
    <row r="11" spans="1:18" x14ac:dyDescent="0.3">
      <c r="A11" s="160" t="s">
        <v>110</v>
      </c>
      <c r="B11" s="25" t="s">
        <v>117</v>
      </c>
      <c r="C11" s="55">
        <v>19381</v>
      </c>
      <c r="D11" s="55">
        <v>19381</v>
      </c>
      <c r="E11" s="55">
        <v>19381</v>
      </c>
      <c r="F11" s="55">
        <v>19381</v>
      </c>
      <c r="G11" s="55">
        <v>19381</v>
      </c>
      <c r="H11" s="55">
        <v>19381</v>
      </c>
      <c r="I11" s="55">
        <v>19381</v>
      </c>
      <c r="J11" s="55">
        <v>19381</v>
      </c>
      <c r="K11" s="55">
        <v>19381</v>
      </c>
      <c r="L11" s="55">
        <v>19381</v>
      </c>
      <c r="M11" s="55">
        <v>19381</v>
      </c>
      <c r="N11" s="55">
        <v>19381</v>
      </c>
      <c r="O11" s="192">
        <f t="shared" si="1"/>
        <v>232572</v>
      </c>
      <c r="P11" s="282">
        <f t="shared" si="2"/>
        <v>19381</v>
      </c>
      <c r="Q11" s="224">
        <v>232572</v>
      </c>
    </row>
    <row r="12" spans="1:18" x14ac:dyDescent="0.3">
      <c r="A12" s="160" t="s">
        <v>111</v>
      </c>
      <c r="B12" s="25" t="s">
        <v>118</v>
      </c>
      <c r="C12" s="55">
        <v>20717</v>
      </c>
      <c r="D12" s="55">
        <v>20717</v>
      </c>
      <c r="E12" s="55">
        <v>20717</v>
      </c>
      <c r="F12" s="55">
        <v>20717</v>
      </c>
      <c r="G12" s="55">
        <v>20717</v>
      </c>
      <c r="H12" s="55">
        <v>20717</v>
      </c>
      <c r="I12" s="55">
        <v>20717</v>
      </c>
      <c r="J12" s="55">
        <v>20717</v>
      </c>
      <c r="K12" s="55">
        <v>20717</v>
      </c>
      <c r="L12" s="55">
        <v>20717</v>
      </c>
      <c r="M12" s="55">
        <v>20717</v>
      </c>
      <c r="N12" s="55">
        <v>20722</v>
      </c>
      <c r="O12" s="192">
        <f t="shared" si="1"/>
        <v>248609</v>
      </c>
      <c r="P12" s="282">
        <f t="shared" si="2"/>
        <v>20717.416666666668</v>
      </c>
      <c r="Q12" s="224">
        <v>248609</v>
      </c>
    </row>
    <row r="13" spans="1:18" ht="14.1" customHeight="1" x14ac:dyDescent="0.3">
      <c r="A13" s="160" t="s">
        <v>112</v>
      </c>
      <c r="B13" s="25" t="s">
        <v>10</v>
      </c>
      <c r="C13" s="55">
        <v>0</v>
      </c>
      <c r="D13" s="55">
        <v>0</v>
      </c>
      <c r="E13" s="55">
        <v>10500</v>
      </c>
      <c r="F13" s="55">
        <v>10500</v>
      </c>
      <c r="G13" s="55">
        <v>10500</v>
      </c>
      <c r="H13" s="55">
        <v>10500</v>
      </c>
      <c r="I13" s="55">
        <v>10500</v>
      </c>
      <c r="J13" s="55">
        <v>10500</v>
      </c>
      <c r="K13" s="55">
        <v>10500</v>
      </c>
      <c r="L13" s="55">
        <v>10500</v>
      </c>
      <c r="M13" s="55">
        <v>10500</v>
      </c>
      <c r="N13" s="55">
        <v>10500</v>
      </c>
      <c r="O13" s="192">
        <f t="shared" si="1"/>
        <v>105000</v>
      </c>
      <c r="P13" s="282">
        <f>+Q13/10</f>
        <v>10500</v>
      </c>
      <c r="Q13" s="224">
        <v>105000</v>
      </c>
    </row>
    <row r="14" spans="1:18" ht="14.1" customHeight="1" x14ac:dyDescent="0.3">
      <c r="A14" s="160" t="s">
        <v>14</v>
      </c>
      <c r="B14" s="25" t="s">
        <v>119</v>
      </c>
      <c r="C14" s="55">
        <f>SUM(C15:C17)</f>
        <v>244000</v>
      </c>
      <c r="D14" s="55">
        <f t="shared" ref="D14:N14" si="3">SUM(D15:D17)</f>
        <v>0</v>
      </c>
      <c r="E14" s="55">
        <f t="shared" si="3"/>
        <v>0</v>
      </c>
      <c r="F14" s="55">
        <f t="shared" si="3"/>
        <v>140000</v>
      </c>
      <c r="G14" s="55">
        <f t="shared" si="3"/>
        <v>428000</v>
      </c>
      <c r="H14" s="55">
        <f t="shared" si="3"/>
        <v>114304</v>
      </c>
      <c r="I14" s="55">
        <f t="shared" si="3"/>
        <v>0</v>
      </c>
      <c r="J14" s="55">
        <f t="shared" si="3"/>
        <v>266000</v>
      </c>
      <c r="K14" s="55">
        <f t="shared" si="3"/>
        <v>375000</v>
      </c>
      <c r="L14" s="55">
        <f t="shared" si="3"/>
        <v>27000</v>
      </c>
      <c r="M14" s="55">
        <f t="shared" si="3"/>
        <v>150000</v>
      </c>
      <c r="N14" s="55">
        <f t="shared" si="3"/>
        <v>269309</v>
      </c>
      <c r="O14" s="192">
        <f t="shared" si="1"/>
        <v>2013613</v>
      </c>
      <c r="P14" s="282">
        <f t="shared" ref="P14:P25" si="4">+Q14/12</f>
        <v>167801.08333333334</v>
      </c>
      <c r="Q14" s="224">
        <v>2013613</v>
      </c>
    </row>
    <row r="15" spans="1:18" ht="14.1" customHeight="1" x14ac:dyDescent="0.3">
      <c r="A15" s="160" t="s">
        <v>56</v>
      </c>
      <c r="B15" s="25" t="s">
        <v>11</v>
      </c>
      <c r="C15" s="55">
        <v>140000</v>
      </c>
      <c r="D15" s="55">
        <v>0</v>
      </c>
      <c r="E15" s="55">
        <v>0</v>
      </c>
      <c r="F15" s="55">
        <v>140000</v>
      </c>
      <c r="G15" s="55">
        <v>428000</v>
      </c>
      <c r="H15" s="55">
        <v>71304</v>
      </c>
      <c r="I15" s="55">
        <v>0</v>
      </c>
      <c r="J15" s="55">
        <v>266000</v>
      </c>
      <c r="K15" s="55">
        <v>375000</v>
      </c>
      <c r="L15" s="55">
        <v>27000</v>
      </c>
      <c r="M15" s="55">
        <v>150000</v>
      </c>
      <c r="N15" s="55">
        <v>269309</v>
      </c>
      <c r="O15" s="192">
        <f t="shared" si="1"/>
        <v>1866613</v>
      </c>
      <c r="P15" s="282">
        <f t="shared" si="4"/>
        <v>155551.08333333334</v>
      </c>
      <c r="Q15" s="224">
        <v>1866613</v>
      </c>
      <c r="R15" s="17">
        <f>+Q15-O15</f>
        <v>0</v>
      </c>
    </row>
    <row r="16" spans="1:18" ht="14.1" customHeight="1" x14ac:dyDescent="0.3">
      <c r="A16" s="160" t="s">
        <v>57</v>
      </c>
      <c r="B16" s="25" t="s">
        <v>12</v>
      </c>
      <c r="C16" s="224">
        <v>104000</v>
      </c>
      <c r="D16" s="55">
        <v>0</v>
      </c>
      <c r="E16" s="55">
        <v>0</v>
      </c>
      <c r="F16" s="55">
        <v>0</v>
      </c>
      <c r="G16" s="55">
        <v>0</v>
      </c>
      <c r="H16" s="55">
        <v>43000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230">
        <v>0</v>
      </c>
      <c r="O16" s="192">
        <f t="shared" si="1"/>
        <v>147000</v>
      </c>
      <c r="P16" s="282">
        <f t="shared" si="4"/>
        <v>12250</v>
      </c>
      <c r="Q16" s="224">
        <v>147000</v>
      </c>
      <c r="R16" s="17">
        <f>+Q14-O15</f>
        <v>147000</v>
      </c>
    </row>
    <row r="17" spans="1:17" ht="14.1" customHeight="1" x14ac:dyDescent="0.3">
      <c r="A17" s="160" t="s">
        <v>66</v>
      </c>
      <c r="B17" s="25" t="s">
        <v>120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230">
        <v>0</v>
      </c>
      <c r="O17" s="192">
        <f t="shared" si="1"/>
        <v>0</v>
      </c>
      <c r="P17" s="282">
        <f t="shared" si="4"/>
        <v>0</v>
      </c>
      <c r="Q17" s="224">
        <v>0</v>
      </c>
    </row>
    <row r="18" spans="1:17" ht="14.1" customHeight="1" x14ac:dyDescent="0.3">
      <c r="A18" s="160" t="s">
        <v>15</v>
      </c>
      <c r="B18" s="24" t="s">
        <v>121</v>
      </c>
      <c r="C18" s="55">
        <f>C5+C14</f>
        <v>414012</v>
      </c>
      <c r="D18" s="55">
        <f t="shared" ref="D18:O18" si="5">D5+D14</f>
        <v>170012</v>
      </c>
      <c r="E18" s="55">
        <f t="shared" si="5"/>
        <v>180513</v>
      </c>
      <c r="F18" s="55">
        <f t="shared" si="5"/>
        <v>320512</v>
      </c>
      <c r="G18" s="55">
        <f t="shared" si="5"/>
        <v>608512</v>
      </c>
      <c r="H18" s="55">
        <f t="shared" si="5"/>
        <v>294817</v>
      </c>
      <c r="I18" s="55">
        <f t="shared" si="5"/>
        <v>180512</v>
      </c>
      <c r="J18" s="55">
        <f t="shared" si="5"/>
        <v>446512</v>
      </c>
      <c r="K18" s="55">
        <f t="shared" si="5"/>
        <v>555513</v>
      </c>
      <c r="L18" s="55">
        <f t="shared" si="5"/>
        <v>207512</v>
      </c>
      <c r="M18" s="55">
        <f t="shared" si="5"/>
        <v>330512</v>
      </c>
      <c r="N18" s="55">
        <f t="shared" si="5"/>
        <v>449831</v>
      </c>
      <c r="O18" s="55">
        <f t="shared" si="5"/>
        <v>4158770</v>
      </c>
      <c r="P18" s="282">
        <f t="shared" si="4"/>
        <v>346564.16666666669</v>
      </c>
      <c r="Q18" s="224">
        <v>4158770</v>
      </c>
    </row>
    <row r="19" spans="1:17" ht="14.1" customHeight="1" x14ac:dyDescent="0.3">
      <c r="A19" s="54" t="s">
        <v>16</v>
      </c>
      <c r="B19" s="25" t="s">
        <v>218</v>
      </c>
      <c r="C19" s="55">
        <v>3846</v>
      </c>
      <c r="D19" s="55">
        <v>3846</v>
      </c>
      <c r="E19" s="55">
        <v>3846</v>
      </c>
      <c r="F19" s="55">
        <v>3846</v>
      </c>
      <c r="G19" s="55">
        <v>3846</v>
      </c>
      <c r="H19" s="55">
        <v>3846</v>
      </c>
      <c r="I19" s="55">
        <v>3846</v>
      </c>
      <c r="J19" s="55">
        <v>3846</v>
      </c>
      <c r="K19" s="55">
        <v>3846</v>
      </c>
      <c r="L19" s="55">
        <v>3846</v>
      </c>
      <c r="M19" s="55">
        <v>3846</v>
      </c>
      <c r="N19" s="230">
        <v>3846</v>
      </c>
      <c r="O19" s="192">
        <f t="shared" si="1"/>
        <v>46152</v>
      </c>
      <c r="P19" s="282">
        <f t="shared" si="4"/>
        <v>3846</v>
      </c>
      <c r="Q19" s="224">
        <v>46152</v>
      </c>
    </row>
    <row r="20" spans="1:17" ht="14.1" customHeight="1" x14ac:dyDescent="0.3">
      <c r="A20" s="54" t="s">
        <v>17</v>
      </c>
      <c r="B20" s="25" t="s">
        <v>123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230">
        <v>0</v>
      </c>
      <c r="O20" s="192">
        <f t="shared" si="1"/>
        <v>0</v>
      </c>
      <c r="P20" s="282">
        <f t="shared" si="4"/>
        <v>0</v>
      </c>
      <c r="Q20" s="224">
        <v>0</v>
      </c>
    </row>
    <row r="21" spans="1:17" ht="14.1" customHeight="1" x14ac:dyDescent="0.3">
      <c r="A21" s="54" t="s">
        <v>18</v>
      </c>
      <c r="B21" s="25" t="s">
        <v>124</v>
      </c>
      <c r="C21" s="230">
        <v>83645</v>
      </c>
      <c r="D21" s="230">
        <v>83645</v>
      </c>
      <c r="E21" s="230">
        <v>83645</v>
      </c>
      <c r="F21" s="230">
        <v>83645</v>
      </c>
      <c r="G21" s="230">
        <v>83645</v>
      </c>
      <c r="H21" s="230">
        <v>83645</v>
      </c>
      <c r="I21" s="122">
        <v>83645</v>
      </c>
      <c r="J21" s="122">
        <v>83645</v>
      </c>
      <c r="K21" s="122">
        <v>83645</v>
      </c>
      <c r="L21" s="122">
        <v>83645</v>
      </c>
      <c r="M21" s="122">
        <v>83645</v>
      </c>
      <c r="N21" s="122">
        <v>83642</v>
      </c>
      <c r="O21" s="192">
        <f t="shared" si="1"/>
        <v>1003737</v>
      </c>
      <c r="P21" s="282">
        <f t="shared" si="4"/>
        <v>83644.75</v>
      </c>
      <c r="Q21" s="224">
        <v>1003737</v>
      </c>
    </row>
    <row r="22" spans="1:17" ht="14.1" customHeight="1" x14ac:dyDescent="0.3">
      <c r="A22" s="54"/>
      <c r="B22" s="25" t="s">
        <v>125</v>
      </c>
      <c r="C22" s="230">
        <v>83645</v>
      </c>
      <c r="D22" s="230">
        <v>83645</v>
      </c>
      <c r="E22" s="230">
        <v>83645</v>
      </c>
      <c r="F22" s="230">
        <v>83645</v>
      </c>
      <c r="G22" s="230">
        <v>83645</v>
      </c>
      <c r="H22" s="230">
        <v>83645</v>
      </c>
      <c r="I22" s="122">
        <v>83645</v>
      </c>
      <c r="J22" s="122">
        <v>83645</v>
      </c>
      <c r="K22" s="122">
        <v>83645</v>
      </c>
      <c r="L22" s="122">
        <v>83645</v>
      </c>
      <c r="M22" s="122">
        <v>83645</v>
      </c>
      <c r="N22" s="122">
        <v>83642</v>
      </c>
      <c r="O22" s="192">
        <f t="shared" si="1"/>
        <v>1003737</v>
      </c>
      <c r="P22" s="282">
        <f t="shared" si="4"/>
        <v>83644.75</v>
      </c>
      <c r="Q22" s="224">
        <v>1003737</v>
      </c>
    </row>
    <row r="23" spans="1:17" ht="14.1" customHeight="1" x14ac:dyDescent="0.3">
      <c r="A23" s="54" t="s">
        <v>19</v>
      </c>
      <c r="B23" s="25" t="s">
        <v>126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230">
        <v>0</v>
      </c>
      <c r="O23" s="192">
        <f t="shared" si="1"/>
        <v>0</v>
      </c>
      <c r="P23" s="282">
        <f t="shared" si="4"/>
        <v>0</v>
      </c>
      <c r="Q23" s="224">
        <v>0</v>
      </c>
    </row>
    <row r="24" spans="1:17" ht="14.1" customHeight="1" x14ac:dyDescent="0.3">
      <c r="A24" s="54" t="s">
        <v>20</v>
      </c>
      <c r="B24" s="24" t="s">
        <v>127</v>
      </c>
      <c r="C24" s="55">
        <f>C19+C20+C21+C23</f>
        <v>87491</v>
      </c>
      <c r="D24" s="55">
        <f t="shared" ref="D24:N24" si="6">D19+D20+D21+D23</f>
        <v>87491</v>
      </c>
      <c r="E24" s="55">
        <f t="shared" si="6"/>
        <v>87491</v>
      </c>
      <c r="F24" s="55">
        <f t="shared" si="6"/>
        <v>87491</v>
      </c>
      <c r="G24" s="55">
        <f t="shared" si="6"/>
        <v>87491</v>
      </c>
      <c r="H24" s="55">
        <f t="shared" si="6"/>
        <v>87491</v>
      </c>
      <c r="I24" s="55">
        <f t="shared" si="6"/>
        <v>87491</v>
      </c>
      <c r="J24" s="55">
        <f t="shared" si="6"/>
        <v>87491</v>
      </c>
      <c r="K24" s="55">
        <f t="shared" si="6"/>
        <v>87491</v>
      </c>
      <c r="L24" s="55">
        <f t="shared" si="6"/>
        <v>87491</v>
      </c>
      <c r="M24" s="55">
        <f t="shared" si="6"/>
        <v>87491</v>
      </c>
      <c r="N24" s="55">
        <f t="shared" si="6"/>
        <v>87488</v>
      </c>
      <c r="O24" s="192">
        <f t="shared" si="1"/>
        <v>1049889</v>
      </c>
      <c r="P24" s="282">
        <f t="shared" si="4"/>
        <v>0</v>
      </c>
      <c r="Q24" s="224">
        <v>0</v>
      </c>
    </row>
    <row r="25" spans="1:17" ht="14.1" customHeight="1" x14ac:dyDescent="0.3">
      <c r="A25" s="159" t="s">
        <v>21</v>
      </c>
      <c r="B25" s="245" t="s">
        <v>128</v>
      </c>
      <c r="C25" s="224">
        <f>C18+C19</f>
        <v>417858</v>
      </c>
      <c r="D25" s="224">
        <f t="shared" ref="D25:N25" si="7">D18+D19</f>
        <v>173858</v>
      </c>
      <c r="E25" s="224">
        <f t="shared" si="7"/>
        <v>184359</v>
      </c>
      <c r="F25" s="224">
        <f t="shared" si="7"/>
        <v>324358</v>
      </c>
      <c r="G25" s="224">
        <f t="shared" si="7"/>
        <v>612358</v>
      </c>
      <c r="H25" s="224">
        <f t="shared" si="7"/>
        <v>298663</v>
      </c>
      <c r="I25" s="224">
        <f t="shared" si="7"/>
        <v>184358</v>
      </c>
      <c r="J25" s="224">
        <f t="shared" si="7"/>
        <v>450358</v>
      </c>
      <c r="K25" s="224">
        <f t="shared" si="7"/>
        <v>559359</v>
      </c>
      <c r="L25" s="224">
        <f t="shared" si="7"/>
        <v>211358</v>
      </c>
      <c r="M25" s="224">
        <f t="shared" si="7"/>
        <v>334358</v>
      </c>
      <c r="N25" s="224">
        <f t="shared" si="7"/>
        <v>453677</v>
      </c>
      <c r="O25" s="215">
        <f t="shared" si="1"/>
        <v>4204922</v>
      </c>
      <c r="P25" s="282">
        <f t="shared" si="4"/>
        <v>377520.91666666669</v>
      </c>
      <c r="Q25" s="87">
        <v>4530251</v>
      </c>
    </row>
    <row r="26" spans="1:17" ht="14.1" customHeight="1" x14ac:dyDescent="0.3">
      <c r="A26" s="164"/>
      <c r="B26" s="74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165"/>
      <c r="O26" s="79"/>
    </row>
    <row r="27" spans="1:17" ht="14.1" customHeight="1" x14ac:dyDescent="0.3">
      <c r="A27" s="164"/>
      <c r="B27" s="100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165"/>
      <c r="O27" s="79"/>
    </row>
    <row r="28" spans="1:17" ht="14.1" customHeight="1" x14ac:dyDescent="0.3">
      <c r="A28" s="164"/>
      <c r="B28" s="71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282">
        <f>+Q28/12</f>
        <v>76943.833333333328</v>
      </c>
      <c r="Q28" s="87">
        <v>923326</v>
      </c>
    </row>
    <row r="29" spans="1:17" ht="14.1" customHeight="1" x14ac:dyDescent="0.3">
      <c r="A29" s="164"/>
      <c r="B29" s="71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282">
        <f>+Q29/12</f>
        <v>0</v>
      </c>
      <c r="Q29" s="87">
        <v>0</v>
      </c>
    </row>
    <row r="30" spans="1:17" ht="14.1" customHeight="1" x14ac:dyDescent="0.3">
      <c r="A30" s="164"/>
      <c r="B30" s="71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282">
        <f>+Q30/12</f>
        <v>300577.08333333331</v>
      </c>
      <c r="Q30" s="87">
        <v>3606925</v>
      </c>
    </row>
    <row r="31" spans="1:17" ht="14.1" customHeight="1" x14ac:dyDescent="0.3">
      <c r="A31" s="164"/>
      <c r="B31" s="71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</row>
    <row r="32" spans="1:17" ht="14.1" customHeight="1" x14ac:dyDescent="0.3">
      <c r="A32" s="164"/>
      <c r="B32" s="71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</row>
    <row r="33" spans="1:15" x14ac:dyDescent="0.3">
      <c r="A33" s="164"/>
      <c r="B33" s="71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</row>
    <row r="34" spans="1:15" x14ac:dyDescent="0.3">
      <c r="A34" s="164"/>
      <c r="B34" s="71"/>
      <c r="C34" s="73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</row>
    <row r="35" spans="1:15" x14ac:dyDescent="0.3">
      <c r="A35" s="164"/>
      <c r="B35" s="71"/>
      <c r="C35" s="73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</row>
    <row r="36" spans="1:15" x14ac:dyDescent="0.3">
      <c r="A36" s="164"/>
      <c r="B36" s="100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</row>
    <row r="37" spans="1:15" x14ac:dyDescent="0.3">
      <c r="A37" s="164"/>
      <c r="B37" s="66"/>
      <c r="C37" s="108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</row>
    <row r="38" spans="1:15" s="205" customFormat="1" x14ac:dyDescent="0.3">
      <c r="A38" s="164"/>
      <c r="B38" s="66"/>
      <c r="C38" s="108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</row>
    <row r="40" spans="1:15" ht="21" customHeight="1" x14ac:dyDescent="0.3"/>
  </sheetData>
  <mergeCells count="4">
    <mergeCell ref="A1:G1"/>
    <mergeCell ref="A2:G2"/>
    <mergeCell ref="L1:O2"/>
    <mergeCell ref="N3:O3"/>
  </mergeCells>
  <phoneticPr fontId="3" type="noConversion"/>
  <pageMargins left="0.51181102362204722" right="0.45833333333333331" top="0.4" bottom="0.38" header="0.31496062992125984" footer="0.31496062992125984"/>
  <pageSetup paperSize="9" scale="89" orientation="landscape" r:id="rId1"/>
  <headerFooter>
    <oddFooter xml:space="preserve">&amp;R&amp;P/&amp;N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view="pageBreakPreview" zoomScale="90" zoomScaleNormal="100" zoomScaleSheetLayoutView="90" workbookViewId="0">
      <selection activeCell="C1" sqref="C1:F2"/>
    </sheetView>
  </sheetViews>
  <sheetFormatPr defaultRowHeight="14.4" x14ac:dyDescent="0.3"/>
  <cols>
    <col min="1" max="1" width="8" customWidth="1"/>
    <col min="2" max="2" width="41.109375" customWidth="1"/>
    <col min="3" max="3" width="30.77734375" customWidth="1"/>
    <col min="4" max="4" width="9.77734375" style="285" bestFit="1" customWidth="1"/>
    <col min="5" max="5" width="14" bestFit="1" customWidth="1"/>
    <col min="6" max="6" width="9.21875" hidden="1" customWidth="1"/>
    <col min="7" max="7" width="13.5546875" customWidth="1"/>
  </cols>
  <sheetData>
    <row r="1" spans="1:7" x14ac:dyDescent="0.3">
      <c r="C1" s="494" t="s">
        <v>457</v>
      </c>
      <c r="D1" s="494"/>
      <c r="E1" s="594"/>
      <c r="F1" s="594"/>
    </row>
    <row r="2" spans="1:7" x14ac:dyDescent="0.3">
      <c r="B2" s="392" t="s">
        <v>396</v>
      </c>
      <c r="C2" s="594"/>
      <c r="D2" s="594"/>
      <c r="E2" s="594"/>
      <c r="F2" s="594"/>
    </row>
    <row r="5" spans="1:7" x14ac:dyDescent="0.3">
      <c r="A5" s="87"/>
      <c r="B5" s="87"/>
      <c r="E5" s="258" t="s">
        <v>133</v>
      </c>
    </row>
    <row r="6" spans="1:7" x14ac:dyDescent="0.3">
      <c r="A6" s="54"/>
      <c r="B6" s="393" t="s">
        <v>33</v>
      </c>
      <c r="C6" s="393" t="s">
        <v>262</v>
      </c>
      <c r="D6" s="393" t="s">
        <v>400</v>
      </c>
      <c r="E6" s="393" t="s">
        <v>263</v>
      </c>
    </row>
    <row r="7" spans="1:7" x14ac:dyDescent="0.3">
      <c r="A7" s="64" t="s">
        <v>277</v>
      </c>
      <c r="B7" s="383" t="s">
        <v>384</v>
      </c>
      <c r="C7" s="383" t="s">
        <v>275</v>
      </c>
      <c r="D7" s="383" t="s">
        <v>79</v>
      </c>
      <c r="E7" s="387">
        <v>25000</v>
      </c>
    </row>
    <row r="8" spans="1:7" x14ac:dyDescent="0.3">
      <c r="A8" s="252">
        <v>2</v>
      </c>
      <c r="B8" s="384" t="s">
        <v>332</v>
      </c>
      <c r="C8" s="383" t="s">
        <v>275</v>
      </c>
      <c r="D8" s="383" t="s">
        <v>79</v>
      </c>
      <c r="E8" s="387">
        <v>266000</v>
      </c>
      <c r="G8" s="285"/>
    </row>
    <row r="9" spans="1:7" ht="28.8" x14ac:dyDescent="0.3">
      <c r="A9" s="64" t="s">
        <v>278</v>
      </c>
      <c r="B9" s="383" t="s">
        <v>385</v>
      </c>
      <c r="C9" s="383" t="s">
        <v>275</v>
      </c>
      <c r="D9" s="383" t="s">
        <v>79</v>
      </c>
      <c r="E9" s="387">
        <v>247000</v>
      </c>
      <c r="G9" s="285"/>
    </row>
    <row r="10" spans="1:7" x14ac:dyDescent="0.3">
      <c r="A10" s="64" t="s">
        <v>252</v>
      </c>
      <c r="B10" s="384" t="s">
        <v>386</v>
      </c>
      <c r="C10" s="383" t="s">
        <v>275</v>
      </c>
      <c r="D10" s="383" t="s">
        <v>79</v>
      </c>
      <c r="E10" s="387">
        <v>2500</v>
      </c>
      <c r="G10" s="285"/>
    </row>
    <row r="11" spans="1:7" ht="28.8" x14ac:dyDescent="0.3">
      <c r="A11" s="252">
        <v>5</v>
      </c>
      <c r="B11" s="383" t="s">
        <v>387</v>
      </c>
      <c r="C11" s="383" t="s">
        <v>275</v>
      </c>
      <c r="D11" s="383" t="s">
        <v>79</v>
      </c>
      <c r="E11" s="387">
        <v>106500</v>
      </c>
      <c r="G11" s="285"/>
    </row>
    <row r="12" spans="1:7" x14ac:dyDescent="0.3">
      <c r="A12" s="64" t="s">
        <v>253</v>
      </c>
      <c r="B12" s="384" t="s">
        <v>333</v>
      </c>
      <c r="C12" s="383" t="s">
        <v>275</v>
      </c>
      <c r="D12" s="383" t="s">
        <v>399</v>
      </c>
      <c r="E12" s="387">
        <v>104000</v>
      </c>
      <c r="G12" s="285"/>
    </row>
    <row r="13" spans="1:7" x14ac:dyDescent="0.3">
      <c r="A13" s="64" t="s">
        <v>279</v>
      </c>
      <c r="B13" s="384" t="s">
        <v>388</v>
      </c>
      <c r="C13" s="383" t="s">
        <v>275</v>
      </c>
      <c r="D13" s="383" t="s">
        <v>79</v>
      </c>
      <c r="E13" s="387">
        <v>250000</v>
      </c>
      <c r="G13" s="285"/>
    </row>
    <row r="14" spans="1:7" x14ac:dyDescent="0.3">
      <c r="A14" s="252">
        <v>8</v>
      </c>
      <c r="B14" s="384" t="s">
        <v>389</v>
      </c>
      <c r="C14" s="383" t="s">
        <v>275</v>
      </c>
      <c r="D14" s="383" t="s">
        <v>79</v>
      </c>
      <c r="E14" s="387">
        <v>40000</v>
      </c>
      <c r="G14" s="285"/>
    </row>
    <row r="15" spans="1:7" ht="28.8" x14ac:dyDescent="0.3">
      <c r="A15" s="64" t="s">
        <v>264</v>
      </c>
      <c r="B15" s="383" t="s">
        <v>390</v>
      </c>
      <c r="C15" s="383" t="s">
        <v>275</v>
      </c>
      <c r="D15" s="383" t="s">
        <v>399</v>
      </c>
      <c r="E15" s="387">
        <v>43000</v>
      </c>
      <c r="G15" s="285"/>
    </row>
    <row r="16" spans="1:7" x14ac:dyDescent="0.3">
      <c r="A16" s="64" t="s">
        <v>280</v>
      </c>
      <c r="B16" s="384" t="s">
        <v>391</v>
      </c>
      <c r="C16" s="383" t="s">
        <v>275</v>
      </c>
      <c r="D16" s="383" t="s">
        <v>79</v>
      </c>
      <c r="E16" s="387">
        <v>428000</v>
      </c>
      <c r="G16" s="285"/>
    </row>
    <row r="17" spans="1:7" s="285" customFormat="1" x14ac:dyDescent="0.3">
      <c r="A17" s="252">
        <v>11</v>
      </c>
      <c r="B17" s="384" t="s">
        <v>402</v>
      </c>
      <c r="C17" s="383" t="s">
        <v>275</v>
      </c>
      <c r="D17" s="383" t="s">
        <v>79</v>
      </c>
      <c r="E17" s="387">
        <v>71304</v>
      </c>
    </row>
    <row r="18" spans="1:7" x14ac:dyDescent="0.3">
      <c r="A18" s="64" t="s">
        <v>334</v>
      </c>
      <c r="B18" s="384" t="s">
        <v>392</v>
      </c>
      <c r="C18" s="383" t="s">
        <v>275</v>
      </c>
      <c r="D18" s="383" t="s">
        <v>79</v>
      </c>
      <c r="E18" s="387">
        <v>47500</v>
      </c>
      <c r="G18" s="285"/>
    </row>
    <row r="19" spans="1:7" x14ac:dyDescent="0.3">
      <c r="A19" s="64" t="s">
        <v>335</v>
      </c>
      <c r="B19" s="384" t="s">
        <v>393</v>
      </c>
      <c r="C19" s="383" t="s">
        <v>275</v>
      </c>
      <c r="D19" s="383" t="s">
        <v>79</v>
      </c>
      <c r="E19" s="387">
        <v>353759</v>
      </c>
      <c r="G19" s="285"/>
    </row>
    <row r="20" spans="1:7" ht="28.8" x14ac:dyDescent="0.3">
      <c r="A20" s="252">
        <v>14</v>
      </c>
      <c r="B20" s="383" t="s">
        <v>397</v>
      </c>
      <c r="C20" s="383" t="s">
        <v>275</v>
      </c>
      <c r="D20" s="383" t="s">
        <v>79</v>
      </c>
      <c r="E20" s="387">
        <v>12700</v>
      </c>
      <c r="G20" s="285"/>
    </row>
    <row r="21" spans="1:7" x14ac:dyDescent="0.3">
      <c r="A21" s="64" t="s">
        <v>336</v>
      </c>
      <c r="B21" s="384" t="s">
        <v>394</v>
      </c>
      <c r="C21" s="383" t="s">
        <v>275</v>
      </c>
      <c r="D21" s="383" t="s">
        <v>79</v>
      </c>
      <c r="E21" s="387">
        <v>5000</v>
      </c>
      <c r="G21" s="285"/>
    </row>
    <row r="22" spans="1:7" x14ac:dyDescent="0.3">
      <c r="A22" s="64" t="s">
        <v>337</v>
      </c>
      <c r="B22" s="384" t="s">
        <v>395</v>
      </c>
      <c r="C22" s="383" t="s">
        <v>275</v>
      </c>
      <c r="D22" s="383" t="s">
        <v>79</v>
      </c>
      <c r="E22" s="387">
        <v>5000</v>
      </c>
      <c r="G22" s="285"/>
    </row>
    <row r="23" spans="1:7" x14ac:dyDescent="0.3">
      <c r="A23" s="252">
        <v>17</v>
      </c>
      <c r="B23" s="385" t="s">
        <v>338</v>
      </c>
      <c r="C23" s="386" t="s">
        <v>314</v>
      </c>
      <c r="D23" s="383" t="s">
        <v>79</v>
      </c>
      <c r="E23" s="387">
        <v>6350</v>
      </c>
      <c r="G23" s="285"/>
    </row>
    <row r="24" spans="1:7" x14ac:dyDescent="0.3">
      <c r="A24" s="1"/>
      <c r="B24" s="349" t="s">
        <v>230</v>
      </c>
      <c r="C24" s="262"/>
      <c r="D24" s="262"/>
      <c r="E24" s="388">
        <f>SUM(E7:E23)</f>
        <v>2013613</v>
      </c>
    </row>
    <row r="36" spans="1:4" x14ac:dyDescent="0.3">
      <c r="B36" s="87"/>
      <c r="C36" s="87"/>
      <c r="D36" s="87"/>
    </row>
    <row r="37" spans="1:4" x14ac:dyDescent="0.3">
      <c r="A37" s="87"/>
    </row>
  </sheetData>
  <mergeCells count="1">
    <mergeCell ref="C1:F2"/>
  </mergeCells>
  <pageMargins left="0.7" right="0.7" top="0.75" bottom="0.75" header="0.3" footer="0.3"/>
  <pageSetup paperSize="9" scale="84" orientation="portrait" r:id="rId1"/>
  <colBreaks count="1" manualBreakCount="1">
    <brk id="6" max="26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D173"/>
  <sheetViews>
    <sheetView tabSelected="1" view="pageBreakPreview" zoomScale="60" zoomScaleNormal="115" workbookViewId="0">
      <selection activeCell="X1" sqref="X1:AA2"/>
    </sheetView>
  </sheetViews>
  <sheetFormatPr defaultRowHeight="14.4" x14ac:dyDescent="0.3"/>
  <cols>
    <col min="1" max="1" width="3.77734375" customWidth="1"/>
    <col min="2" max="2" width="34.77734375" customWidth="1"/>
    <col min="3" max="3" width="14.77734375" customWidth="1"/>
    <col min="4" max="4" width="14.21875" customWidth="1"/>
    <col min="5" max="5" width="11.21875" customWidth="1"/>
    <col min="6" max="6" width="15.5546875" customWidth="1"/>
    <col min="7" max="7" width="15.5546875" style="285" customWidth="1"/>
    <col min="8" max="8" width="12.44140625" customWidth="1"/>
    <col min="9" max="9" width="10.5546875" customWidth="1"/>
    <col min="10" max="10" width="17.21875" customWidth="1"/>
    <col min="11" max="11" width="10.21875" customWidth="1"/>
    <col min="12" max="12" width="10.5546875" customWidth="1"/>
    <col min="13" max="13" width="13.44140625" customWidth="1"/>
    <col min="14" max="14" width="10.21875" customWidth="1"/>
    <col min="15" max="15" width="10.5546875" customWidth="1"/>
    <col min="16" max="16" width="10" customWidth="1"/>
    <col min="18" max="18" width="10.21875" customWidth="1"/>
    <col min="19" max="19" width="10.5546875" customWidth="1"/>
    <col min="20" max="20" width="10" customWidth="1"/>
    <col min="22" max="22" width="10.21875" customWidth="1"/>
    <col min="23" max="23" width="15.77734375" customWidth="1"/>
    <col min="24" max="24" width="10.21875" customWidth="1"/>
    <col min="25" max="25" width="10.5546875" customWidth="1"/>
    <col min="26" max="26" width="10" customWidth="1"/>
    <col min="27" max="27" width="10.21875" customWidth="1"/>
  </cols>
  <sheetData>
    <row r="1" spans="1:30" ht="15" customHeight="1" x14ac:dyDescent="0.3">
      <c r="A1" s="491" t="s">
        <v>328</v>
      </c>
      <c r="B1" s="491"/>
      <c r="C1" s="491"/>
      <c r="D1" s="491"/>
      <c r="E1" s="491"/>
      <c r="F1" s="491"/>
      <c r="G1" s="364"/>
      <c r="H1" s="288"/>
      <c r="I1" s="276"/>
      <c r="J1" s="287"/>
      <c r="K1" s="288"/>
      <c r="L1" s="276"/>
      <c r="M1" s="287"/>
      <c r="N1" s="288"/>
      <c r="O1" s="276"/>
      <c r="P1" s="287"/>
      <c r="Q1" s="287"/>
      <c r="R1" s="288"/>
      <c r="S1" s="276"/>
      <c r="T1" s="287"/>
      <c r="U1" s="287"/>
      <c r="V1" s="288"/>
      <c r="W1" s="276"/>
      <c r="X1" s="494" t="s">
        <v>458</v>
      </c>
      <c r="Y1" s="494"/>
      <c r="Z1" s="494"/>
      <c r="AA1" s="494"/>
    </row>
    <row r="2" spans="1:30" x14ac:dyDescent="0.3">
      <c r="A2" s="491"/>
      <c r="B2" s="491"/>
      <c r="C2" s="491"/>
      <c r="D2" s="491"/>
      <c r="E2" s="491"/>
      <c r="F2" s="491"/>
      <c r="G2" s="364"/>
      <c r="H2" s="288"/>
      <c r="I2" s="274"/>
      <c r="J2" s="288"/>
      <c r="K2" s="288"/>
      <c r="L2" s="274"/>
      <c r="M2" s="288"/>
      <c r="N2" s="288"/>
      <c r="O2" s="274"/>
      <c r="P2" s="288"/>
      <c r="Q2" s="288"/>
      <c r="R2" s="288"/>
      <c r="S2" s="274"/>
      <c r="T2" s="288"/>
      <c r="U2" s="288"/>
      <c r="V2" s="288"/>
      <c r="W2" s="274"/>
      <c r="X2" s="494"/>
      <c r="Y2" s="494"/>
      <c r="Z2" s="494"/>
      <c r="AA2" s="494"/>
    </row>
    <row r="3" spans="1:30" x14ac:dyDescent="0.3">
      <c r="A3" s="273"/>
      <c r="B3" s="274"/>
      <c r="C3" s="274"/>
      <c r="D3" s="138"/>
      <c r="F3" s="274"/>
      <c r="G3" s="365"/>
      <c r="H3" s="275"/>
      <c r="I3" s="274"/>
      <c r="J3" s="275"/>
      <c r="K3" s="275"/>
      <c r="L3" s="274"/>
      <c r="M3" s="275"/>
      <c r="N3" s="275"/>
      <c r="O3" s="274"/>
      <c r="P3" s="275"/>
      <c r="Q3" s="275"/>
      <c r="R3" s="275"/>
      <c r="S3" s="274"/>
      <c r="T3" s="275"/>
      <c r="U3" s="275"/>
      <c r="V3" s="275"/>
      <c r="W3" s="274"/>
      <c r="X3" s="275"/>
      <c r="Y3" s="274"/>
      <c r="Z3" s="275"/>
      <c r="AA3" s="275"/>
    </row>
    <row r="4" spans="1:30" ht="15" thickBot="1" x14ac:dyDescent="0.35">
      <c r="A4" s="273"/>
      <c r="B4" s="274"/>
      <c r="C4" s="274"/>
      <c r="D4" s="138"/>
      <c r="F4" s="274"/>
      <c r="G4" s="365"/>
      <c r="H4" s="289"/>
      <c r="I4" s="274"/>
      <c r="J4" s="275"/>
      <c r="K4" s="275"/>
      <c r="L4" s="274"/>
      <c r="M4" s="275"/>
      <c r="N4" s="275"/>
      <c r="O4" s="274"/>
      <c r="P4" s="275"/>
      <c r="Q4" s="275"/>
      <c r="R4" s="275"/>
      <c r="S4" s="274"/>
      <c r="T4" s="275"/>
      <c r="U4" s="275"/>
      <c r="V4" s="275"/>
      <c r="W4" s="274"/>
      <c r="X4" s="275"/>
      <c r="Y4" s="274"/>
      <c r="AA4" s="275"/>
      <c r="AC4" s="286" t="s">
        <v>133</v>
      </c>
    </row>
    <row r="5" spans="1:30" s="313" customFormat="1" ht="33.75" customHeight="1" thickBot="1" x14ac:dyDescent="0.35">
      <c r="A5" s="315"/>
      <c r="B5" s="316" t="s">
        <v>44</v>
      </c>
      <c r="C5" s="596" t="s">
        <v>275</v>
      </c>
      <c r="D5" s="597"/>
      <c r="E5" s="598"/>
      <c r="F5" s="605" t="s">
        <v>314</v>
      </c>
      <c r="G5" s="606"/>
      <c r="H5" s="607"/>
      <c r="I5" s="596" t="s">
        <v>315</v>
      </c>
      <c r="J5" s="597"/>
      <c r="K5" s="598"/>
      <c r="L5" s="596" t="s">
        <v>316</v>
      </c>
      <c r="M5" s="597"/>
      <c r="N5" s="598"/>
      <c r="O5" s="596" t="s">
        <v>317</v>
      </c>
      <c r="P5" s="597"/>
      <c r="Q5" s="597"/>
      <c r="R5" s="598"/>
      <c r="S5" s="596" t="s">
        <v>318</v>
      </c>
      <c r="T5" s="597"/>
      <c r="U5" s="597"/>
      <c r="V5" s="598"/>
      <c r="W5" s="596" t="s">
        <v>139</v>
      </c>
      <c r="X5" s="598"/>
      <c r="Y5" s="596" t="s">
        <v>45</v>
      </c>
      <c r="Z5" s="597"/>
      <c r="AA5" s="598"/>
      <c r="AB5" s="596" t="s">
        <v>409</v>
      </c>
      <c r="AC5" s="597"/>
      <c r="AD5" s="598"/>
    </row>
    <row r="6" spans="1:30" s="284" customFormat="1" ht="61.8" thickBot="1" x14ac:dyDescent="0.35">
      <c r="A6" s="315" t="s">
        <v>132</v>
      </c>
      <c r="B6" s="324" t="s">
        <v>33</v>
      </c>
      <c r="C6" s="325" t="s">
        <v>327</v>
      </c>
      <c r="D6" s="326" t="s">
        <v>321</v>
      </c>
      <c r="E6" s="327" t="s">
        <v>226</v>
      </c>
      <c r="F6" s="438" t="s">
        <v>327</v>
      </c>
      <c r="G6" s="438" t="s">
        <v>408</v>
      </c>
      <c r="H6" s="372" t="s">
        <v>230</v>
      </c>
      <c r="I6" s="325" t="s">
        <v>322</v>
      </c>
      <c r="J6" s="326" t="s">
        <v>323</v>
      </c>
      <c r="K6" s="328" t="s">
        <v>230</v>
      </c>
      <c r="L6" s="325" t="s">
        <v>322</v>
      </c>
      <c r="M6" s="326" t="s">
        <v>323</v>
      </c>
      <c r="N6" s="329" t="s">
        <v>230</v>
      </c>
      <c r="O6" s="325" t="s">
        <v>319</v>
      </c>
      <c r="P6" s="326" t="s">
        <v>320</v>
      </c>
      <c r="Q6" s="326" t="s">
        <v>321</v>
      </c>
      <c r="R6" s="329" t="s">
        <v>230</v>
      </c>
      <c r="S6" s="325" t="s">
        <v>319</v>
      </c>
      <c r="T6" s="326" t="s">
        <v>320</v>
      </c>
      <c r="U6" s="326" t="s">
        <v>321</v>
      </c>
      <c r="V6" s="329" t="s">
        <v>230</v>
      </c>
      <c r="W6" s="325" t="s">
        <v>326</v>
      </c>
      <c r="X6" s="329" t="s">
        <v>230</v>
      </c>
      <c r="Y6" s="325" t="s">
        <v>324</v>
      </c>
      <c r="Z6" s="326" t="s">
        <v>325</v>
      </c>
      <c r="AA6" s="328" t="s">
        <v>230</v>
      </c>
      <c r="AB6" s="326" t="s">
        <v>410</v>
      </c>
      <c r="AC6" s="326" t="s">
        <v>411</v>
      </c>
      <c r="AD6" s="374" t="s">
        <v>230</v>
      </c>
    </row>
    <row r="7" spans="1:30" x14ac:dyDescent="0.3">
      <c r="A7" s="317" t="s">
        <v>13</v>
      </c>
      <c r="B7" s="318" t="s">
        <v>193</v>
      </c>
      <c r="C7" s="319">
        <v>908926</v>
      </c>
      <c r="D7" s="320"/>
      <c r="E7" s="435">
        <f t="shared" ref="E7:E24" si="0">SUM(C7:D7)</f>
        <v>908926</v>
      </c>
      <c r="F7" s="439">
        <v>0</v>
      </c>
      <c r="G7" s="440">
        <v>0</v>
      </c>
      <c r="H7" s="441">
        <f>SUM(F7:G7)</f>
        <v>0</v>
      </c>
      <c r="I7" s="321">
        <v>0</v>
      </c>
      <c r="J7" s="320">
        <v>0</v>
      </c>
      <c r="K7" s="322">
        <f>SUM(I7:J7)</f>
        <v>0</v>
      </c>
      <c r="L7" s="323">
        <v>0</v>
      </c>
      <c r="M7" s="320">
        <v>0</v>
      </c>
      <c r="N7" s="322">
        <f>SUM(L7:M7)</f>
        <v>0</v>
      </c>
      <c r="O7" s="323">
        <v>0</v>
      </c>
      <c r="P7" s="320">
        <v>0</v>
      </c>
      <c r="Q7" s="320">
        <v>0</v>
      </c>
      <c r="R7" s="322">
        <f>O7+P7+Q7</f>
        <v>0</v>
      </c>
      <c r="S7" s="323">
        <v>0</v>
      </c>
      <c r="T7" s="320">
        <v>0</v>
      </c>
      <c r="U7" s="320">
        <v>0</v>
      </c>
      <c r="V7" s="322">
        <f>S7+T7+U7</f>
        <v>0</v>
      </c>
      <c r="W7" s="323">
        <v>0</v>
      </c>
      <c r="X7" s="322">
        <f>SUM(W7)</f>
        <v>0</v>
      </c>
      <c r="Y7" s="323">
        <v>0</v>
      </c>
      <c r="Z7" s="320">
        <v>0</v>
      </c>
      <c r="AA7" s="322">
        <f>SUM(Y7:Z7)</f>
        <v>0</v>
      </c>
      <c r="AB7" s="323">
        <v>0</v>
      </c>
      <c r="AC7" s="320">
        <v>0</v>
      </c>
      <c r="AD7" s="322">
        <f>SUM(AB7:AC7)</f>
        <v>0</v>
      </c>
    </row>
    <row r="8" spans="1:30" x14ac:dyDescent="0.3">
      <c r="A8" s="304" t="s">
        <v>14</v>
      </c>
      <c r="B8" s="290" t="s">
        <v>192</v>
      </c>
      <c r="C8" s="293">
        <v>0</v>
      </c>
      <c r="D8" s="230"/>
      <c r="E8" s="436">
        <f t="shared" si="0"/>
        <v>0</v>
      </c>
      <c r="F8" s="298">
        <v>1955</v>
      </c>
      <c r="G8" s="230">
        <v>11210</v>
      </c>
      <c r="H8" s="297">
        <f t="shared" ref="H8:H24" si="1">SUM(F8:G8)</f>
        <v>13165</v>
      </c>
      <c r="I8" s="292">
        <v>0</v>
      </c>
      <c r="J8" s="230">
        <v>0</v>
      </c>
      <c r="K8" s="297">
        <f t="shared" ref="K8:K24" si="2">SUM(I8:J8)</f>
        <v>0</v>
      </c>
      <c r="L8" s="298">
        <v>0</v>
      </c>
      <c r="M8" s="230">
        <v>0</v>
      </c>
      <c r="N8" s="297">
        <f t="shared" ref="N8:N24" si="3">SUM(L8:M8)</f>
        <v>0</v>
      </c>
      <c r="O8" s="298">
        <v>0</v>
      </c>
      <c r="P8" s="230">
        <v>0</v>
      </c>
      <c r="Q8" s="230">
        <v>0</v>
      </c>
      <c r="R8" s="297">
        <f t="shared" ref="R8:R24" si="4">O8+P8+Q8</f>
        <v>0</v>
      </c>
      <c r="S8" s="298">
        <v>0</v>
      </c>
      <c r="T8" s="230">
        <v>0</v>
      </c>
      <c r="U8" s="230">
        <v>0</v>
      </c>
      <c r="V8" s="297">
        <f t="shared" ref="V8:V24" si="5">S8+T8+U8</f>
        <v>0</v>
      </c>
      <c r="W8" s="298">
        <v>6000</v>
      </c>
      <c r="X8" s="297">
        <f t="shared" ref="X8:X24" si="6">SUM(W8)</f>
        <v>6000</v>
      </c>
      <c r="Y8" s="298">
        <v>0</v>
      </c>
      <c r="Z8" s="230">
        <v>0</v>
      </c>
      <c r="AA8" s="297">
        <f t="shared" ref="AA8:AA24" si="7">SUM(Y8:Z8)</f>
        <v>0</v>
      </c>
      <c r="AB8" s="298">
        <v>0</v>
      </c>
      <c r="AC8" s="230">
        <v>0</v>
      </c>
      <c r="AD8" s="297">
        <f t="shared" ref="AD8:AD24" si="8">SUM(AB8:AC8)</f>
        <v>0</v>
      </c>
    </row>
    <row r="9" spans="1:30" x14ac:dyDescent="0.3">
      <c r="A9" s="304" t="s">
        <v>15</v>
      </c>
      <c r="B9" s="290" t="s">
        <v>131</v>
      </c>
      <c r="C9" s="293">
        <v>944992</v>
      </c>
      <c r="D9" s="230"/>
      <c r="E9" s="436">
        <f t="shared" si="0"/>
        <v>944992</v>
      </c>
      <c r="F9" s="298">
        <v>0</v>
      </c>
      <c r="G9" s="230">
        <v>0</v>
      </c>
      <c r="H9" s="297">
        <f t="shared" si="1"/>
        <v>0</v>
      </c>
      <c r="I9" s="292">
        <v>0</v>
      </c>
      <c r="J9" s="230">
        <v>0</v>
      </c>
      <c r="K9" s="297">
        <f t="shared" si="2"/>
        <v>0</v>
      </c>
      <c r="L9" s="298">
        <v>0</v>
      </c>
      <c r="M9" s="230">
        <v>0</v>
      </c>
      <c r="N9" s="297">
        <f t="shared" si="3"/>
        <v>0</v>
      </c>
      <c r="O9" s="298">
        <v>0</v>
      </c>
      <c r="P9" s="230">
        <v>0</v>
      </c>
      <c r="Q9" s="230">
        <v>0</v>
      </c>
      <c r="R9" s="297">
        <f t="shared" si="4"/>
        <v>0</v>
      </c>
      <c r="S9" s="298">
        <v>0</v>
      </c>
      <c r="T9" s="230">
        <v>0</v>
      </c>
      <c r="U9" s="230">
        <v>0</v>
      </c>
      <c r="V9" s="297">
        <f t="shared" si="5"/>
        <v>0</v>
      </c>
      <c r="W9" s="298">
        <v>0</v>
      </c>
      <c r="X9" s="297">
        <f t="shared" si="6"/>
        <v>0</v>
      </c>
      <c r="Y9" s="298">
        <v>0</v>
      </c>
      <c r="Z9" s="230">
        <v>0</v>
      </c>
      <c r="AA9" s="297">
        <f t="shared" si="7"/>
        <v>0</v>
      </c>
      <c r="AB9" s="298">
        <v>0</v>
      </c>
      <c r="AC9" s="230">
        <v>0</v>
      </c>
      <c r="AD9" s="297">
        <f t="shared" si="8"/>
        <v>0</v>
      </c>
    </row>
    <row r="10" spans="1:30" x14ac:dyDescent="0.3">
      <c r="A10" s="304" t="s">
        <v>16</v>
      </c>
      <c r="B10" s="290" t="s">
        <v>93</v>
      </c>
      <c r="C10" s="293">
        <v>951700</v>
      </c>
      <c r="D10" s="230"/>
      <c r="E10" s="436">
        <f t="shared" si="0"/>
        <v>951700</v>
      </c>
      <c r="F10" s="298">
        <v>0</v>
      </c>
      <c r="G10" s="230">
        <v>0</v>
      </c>
      <c r="H10" s="297">
        <f t="shared" si="1"/>
        <v>0</v>
      </c>
      <c r="I10" s="292">
        <v>0</v>
      </c>
      <c r="J10" s="230">
        <v>0</v>
      </c>
      <c r="K10" s="297">
        <f t="shared" si="2"/>
        <v>0</v>
      </c>
      <c r="L10" s="298">
        <v>0</v>
      </c>
      <c r="M10" s="230">
        <v>0</v>
      </c>
      <c r="N10" s="297">
        <f t="shared" si="3"/>
        <v>0</v>
      </c>
      <c r="O10" s="298">
        <v>0</v>
      </c>
      <c r="P10" s="230">
        <v>0</v>
      </c>
      <c r="Q10" s="230">
        <v>0</v>
      </c>
      <c r="R10" s="297">
        <f t="shared" si="4"/>
        <v>0</v>
      </c>
      <c r="S10" s="298">
        <v>0</v>
      </c>
      <c r="T10" s="230">
        <v>0</v>
      </c>
      <c r="U10" s="230">
        <v>0</v>
      </c>
      <c r="V10" s="297">
        <f t="shared" si="5"/>
        <v>0</v>
      </c>
      <c r="W10" s="298">
        <v>0</v>
      </c>
      <c r="X10" s="297">
        <f t="shared" si="6"/>
        <v>0</v>
      </c>
      <c r="Y10" s="298">
        <v>0</v>
      </c>
      <c r="Z10" s="230">
        <v>0</v>
      </c>
      <c r="AA10" s="297">
        <f t="shared" si="7"/>
        <v>0</v>
      </c>
      <c r="AB10" s="298">
        <v>0</v>
      </c>
      <c r="AC10" s="230">
        <v>0</v>
      </c>
      <c r="AD10" s="297">
        <f t="shared" si="8"/>
        <v>0</v>
      </c>
    </row>
    <row r="11" spans="1:30" x14ac:dyDescent="0.3">
      <c r="A11" s="304" t="s">
        <v>17</v>
      </c>
      <c r="B11" s="290" t="s">
        <v>190</v>
      </c>
      <c r="C11" s="293">
        <v>223441</v>
      </c>
      <c r="D11" s="230">
        <v>26516</v>
      </c>
      <c r="E11" s="436">
        <f t="shared" si="0"/>
        <v>249957</v>
      </c>
      <c r="F11" s="298">
        <v>8334</v>
      </c>
      <c r="G11" s="230">
        <v>0</v>
      </c>
      <c r="H11" s="297">
        <f t="shared" si="1"/>
        <v>8334</v>
      </c>
      <c r="I11" s="292">
        <v>0</v>
      </c>
      <c r="J11" s="230">
        <v>4250</v>
      </c>
      <c r="K11" s="297">
        <f t="shared" si="2"/>
        <v>4250</v>
      </c>
      <c r="L11" s="298">
        <v>0</v>
      </c>
      <c r="M11" s="230">
        <v>1500</v>
      </c>
      <c r="N11" s="297">
        <f t="shared" si="3"/>
        <v>1500</v>
      </c>
      <c r="O11" s="298">
        <f>12795-12160</f>
        <v>635</v>
      </c>
      <c r="P11" s="230">
        <v>0</v>
      </c>
      <c r="Q11" s="230">
        <v>11755</v>
      </c>
      <c r="R11" s="297">
        <f t="shared" si="4"/>
        <v>12390</v>
      </c>
      <c r="S11" s="298">
        <v>0</v>
      </c>
      <c r="T11" s="230">
        <v>0</v>
      </c>
      <c r="U11" s="230">
        <v>4508</v>
      </c>
      <c r="V11" s="297">
        <f t="shared" si="5"/>
        <v>4508</v>
      </c>
      <c r="W11" s="298">
        <v>14900</v>
      </c>
      <c r="X11" s="297">
        <f t="shared" si="6"/>
        <v>14900</v>
      </c>
      <c r="Y11" s="298">
        <v>0</v>
      </c>
      <c r="Z11" s="230">
        <v>1300</v>
      </c>
      <c r="AA11" s="297">
        <f t="shared" si="7"/>
        <v>1300</v>
      </c>
      <c r="AB11" s="298">
        <v>0</v>
      </c>
      <c r="AC11" s="230">
        <v>0</v>
      </c>
      <c r="AD11" s="297">
        <f t="shared" si="8"/>
        <v>0</v>
      </c>
    </row>
    <row r="12" spans="1:30" x14ac:dyDescent="0.3">
      <c r="A12" s="304" t="s">
        <v>18</v>
      </c>
      <c r="B12" s="290" t="s">
        <v>194</v>
      </c>
      <c r="C12" s="293">
        <v>187000</v>
      </c>
      <c r="D12" s="230"/>
      <c r="E12" s="436">
        <f t="shared" si="0"/>
        <v>187000</v>
      </c>
      <c r="F12" s="298">
        <v>0</v>
      </c>
      <c r="G12" s="230">
        <v>0</v>
      </c>
      <c r="H12" s="297">
        <f t="shared" si="1"/>
        <v>0</v>
      </c>
      <c r="I12" s="292">
        <v>0</v>
      </c>
      <c r="J12" s="230">
        <v>0</v>
      </c>
      <c r="K12" s="297">
        <f t="shared" si="2"/>
        <v>0</v>
      </c>
      <c r="L12" s="298">
        <v>0</v>
      </c>
      <c r="M12" s="230">
        <v>0</v>
      </c>
      <c r="N12" s="297">
        <f t="shared" si="3"/>
        <v>0</v>
      </c>
      <c r="O12" s="298">
        <v>0</v>
      </c>
      <c r="P12" s="230">
        <v>0</v>
      </c>
      <c r="Q12" s="230">
        <v>0</v>
      </c>
      <c r="R12" s="297">
        <f t="shared" si="4"/>
        <v>0</v>
      </c>
      <c r="S12" s="298">
        <v>0</v>
      </c>
      <c r="T12" s="230">
        <v>0</v>
      </c>
      <c r="U12" s="230">
        <v>0</v>
      </c>
      <c r="V12" s="297">
        <f t="shared" si="5"/>
        <v>0</v>
      </c>
      <c r="W12" s="298">
        <v>0</v>
      </c>
      <c r="X12" s="297">
        <f t="shared" si="6"/>
        <v>0</v>
      </c>
      <c r="Y12" s="298">
        <v>0</v>
      </c>
      <c r="Z12" s="230">
        <v>0</v>
      </c>
      <c r="AA12" s="297">
        <f t="shared" si="7"/>
        <v>0</v>
      </c>
      <c r="AB12" s="298">
        <v>0</v>
      </c>
      <c r="AC12" s="230">
        <v>0</v>
      </c>
      <c r="AD12" s="297">
        <f t="shared" si="8"/>
        <v>0</v>
      </c>
    </row>
    <row r="13" spans="1:30" x14ac:dyDescent="0.3">
      <c r="A13" s="304" t="s">
        <v>19</v>
      </c>
      <c r="B13" s="290" t="s">
        <v>96</v>
      </c>
      <c r="C13" s="293">
        <v>0</v>
      </c>
      <c r="D13" s="230"/>
      <c r="E13" s="436">
        <f t="shared" si="0"/>
        <v>0</v>
      </c>
      <c r="F13" s="298">
        <v>0</v>
      </c>
      <c r="G13" s="230">
        <v>0</v>
      </c>
      <c r="H13" s="297">
        <f t="shared" si="1"/>
        <v>0</v>
      </c>
      <c r="I13" s="292">
        <v>0</v>
      </c>
      <c r="J13" s="230">
        <v>0</v>
      </c>
      <c r="K13" s="297">
        <f t="shared" si="2"/>
        <v>0</v>
      </c>
      <c r="L13" s="298">
        <v>0</v>
      </c>
      <c r="M13" s="230">
        <v>0</v>
      </c>
      <c r="N13" s="297">
        <f t="shared" si="3"/>
        <v>0</v>
      </c>
      <c r="O13" s="298">
        <v>0</v>
      </c>
      <c r="P13" s="230">
        <v>0</v>
      </c>
      <c r="Q13" s="230">
        <v>0</v>
      </c>
      <c r="R13" s="297">
        <f t="shared" si="4"/>
        <v>0</v>
      </c>
      <c r="S13" s="298">
        <v>0</v>
      </c>
      <c r="T13" s="230">
        <v>0</v>
      </c>
      <c r="U13" s="230">
        <v>0</v>
      </c>
      <c r="V13" s="297">
        <f t="shared" si="5"/>
        <v>0</v>
      </c>
      <c r="W13" s="298">
        <v>0</v>
      </c>
      <c r="X13" s="297">
        <f t="shared" si="6"/>
        <v>0</v>
      </c>
      <c r="Y13" s="298">
        <v>0</v>
      </c>
      <c r="Z13" s="230">
        <v>0</v>
      </c>
      <c r="AA13" s="297">
        <f t="shared" si="7"/>
        <v>0</v>
      </c>
      <c r="AB13" s="298">
        <v>0</v>
      </c>
      <c r="AC13" s="230">
        <v>0</v>
      </c>
      <c r="AD13" s="297">
        <f t="shared" si="8"/>
        <v>0</v>
      </c>
    </row>
    <row r="14" spans="1:30" x14ac:dyDescent="0.3">
      <c r="A14" s="304" t="s">
        <v>20</v>
      </c>
      <c r="B14" s="290" t="s">
        <v>97</v>
      </c>
      <c r="C14" s="293">
        <v>0</v>
      </c>
      <c r="D14" s="230"/>
      <c r="E14" s="436">
        <f t="shared" si="0"/>
        <v>0</v>
      </c>
      <c r="F14" s="298">
        <v>0</v>
      </c>
      <c r="G14" s="230">
        <v>0</v>
      </c>
      <c r="H14" s="297">
        <f t="shared" si="1"/>
        <v>0</v>
      </c>
      <c r="I14" s="292">
        <v>0</v>
      </c>
      <c r="J14" s="230">
        <v>0</v>
      </c>
      <c r="K14" s="297">
        <f t="shared" si="2"/>
        <v>0</v>
      </c>
      <c r="L14" s="298">
        <v>0</v>
      </c>
      <c r="M14" s="230">
        <v>0</v>
      </c>
      <c r="N14" s="297">
        <f t="shared" si="3"/>
        <v>0</v>
      </c>
      <c r="O14" s="298">
        <v>0</v>
      </c>
      <c r="P14" s="230">
        <v>0</v>
      </c>
      <c r="Q14" s="230">
        <v>0</v>
      </c>
      <c r="R14" s="297">
        <f t="shared" si="4"/>
        <v>0</v>
      </c>
      <c r="S14" s="298">
        <v>0</v>
      </c>
      <c r="T14" s="230">
        <v>0</v>
      </c>
      <c r="U14" s="230">
        <v>0</v>
      </c>
      <c r="V14" s="297">
        <f t="shared" si="5"/>
        <v>0</v>
      </c>
      <c r="W14" s="298">
        <v>0</v>
      </c>
      <c r="X14" s="297">
        <f t="shared" si="6"/>
        <v>0</v>
      </c>
      <c r="Y14" s="298">
        <v>0</v>
      </c>
      <c r="Z14" s="230">
        <v>0</v>
      </c>
      <c r="AA14" s="297">
        <f t="shared" si="7"/>
        <v>0</v>
      </c>
      <c r="AB14" s="298">
        <v>0</v>
      </c>
      <c r="AC14" s="230">
        <v>0</v>
      </c>
      <c r="AD14" s="297">
        <f t="shared" si="8"/>
        <v>0</v>
      </c>
    </row>
    <row r="15" spans="1:30" x14ac:dyDescent="0.3">
      <c r="A15" s="305" t="s">
        <v>21</v>
      </c>
      <c r="B15" s="291" t="s">
        <v>98</v>
      </c>
      <c r="C15" s="298">
        <f>C7+C8+C9+C10+C11+C12+C13+C14</f>
        <v>3216059</v>
      </c>
      <c r="D15" s="230">
        <f>D7+D8+D9+D10+D11+D12+D13+D14</f>
        <v>26516</v>
      </c>
      <c r="E15" s="436">
        <f t="shared" si="0"/>
        <v>3242575</v>
      </c>
      <c r="F15" s="298">
        <f>F7+F8+F9+F10+F11+F12+F13+F14</f>
        <v>10289</v>
      </c>
      <c r="G15" s="298">
        <f>G7+G8+G9+G10+G11+G12+G13+G14</f>
        <v>11210</v>
      </c>
      <c r="H15" s="297">
        <f t="shared" si="1"/>
        <v>21499</v>
      </c>
      <c r="I15" s="292">
        <f>I7+I8+I9+I10+I11+I12+I13+I14</f>
        <v>0</v>
      </c>
      <c r="J15" s="230">
        <v>4250</v>
      </c>
      <c r="K15" s="297">
        <f t="shared" si="2"/>
        <v>4250</v>
      </c>
      <c r="L15" s="298">
        <f>L7+L8+L9+L10+L11+L12+L13+L14</f>
        <v>0</v>
      </c>
      <c r="M15" s="230">
        <f>M7+M8+M9+M10+M11+M12+M13+M14</f>
        <v>1500</v>
      </c>
      <c r="N15" s="297">
        <f t="shared" si="3"/>
        <v>1500</v>
      </c>
      <c r="O15" s="298">
        <f>O7+O8+O9+O10+O11+O12+O13+O14</f>
        <v>635</v>
      </c>
      <c r="P15" s="230">
        <f>P7+P8+P9+P10+P11+P12+P13+P14</f>
        <v>0</v>
      </c>
      <c r="Q15" s="230">
        <f>Q7+Q8+Q9+Q10+Q11+Q12+Q13+Q14</f>
        <v>11755</v>
      </c>
      <c r="R15" s="297">
        <f t="shared" si="4"/>
        <v>12390</v>
      </c>
      <c r="S15" s="298">
        <v>0</v>
      </c>
      <c r="T15" s="230">
        <f>T7+T8+T9+T10+T11+T12+T13+T14</f>
        <v>0</v>
      </c>
      <c r="U15" s="230">
        <f>U7+U8+U9+U10+U11+U12+U13+U14</f>
        <v>4508</v>
      </c>
      <c r="V15" s="297">
        <f t="shared" si="5"/>
        <v>4508</v>
      </c>
      <c r="W15" s="298">
        <f>W7+W8+W9+W10+W11+W12+W13+W14</f>
        <v>20900</v>
      </c>
      <c r="X15" s="297">
        <f t="shared" si="6"/>
        <v>20900</v>
      </c>
      <c r="Y15" s="298">
        <f>Y7+Y8+Y9+Y10+Y11+Y12+Y13+Y14</f>
        <v>0</v>
      </c>
      <c r="Z15" s="298">
        <f>Z7+Z8+Z9+Z10+Z11+Z12+Z13+Z14</f>
        <v>1300</v>
      </c>
      <c r="AA15" s="297">
        <f t="shared" si="7"/>
        <v>1300</v>
      </c>
      <c r="AB15" s="298">
        <v>0</v>
      </c>
      <c r="AC15" s="230">
        <v>0</v>
      </c>
      <c r="AD15" s="297">
        <f t="shared" si="8"/>
        <v>0</v>
      </c>
    </row>
    <row r="16" spans="1:30" x14ac:dyDescent="0.3">
      <c r="A16" s="304" t="s">
        <v>22</v>
      </c>
      <c r="B16" s="290" t="s">
        <v>99</v>
      </c>
      <c r="C16" s="293">
        <v>206000</v>
      </c>
      <c r="D16" s="230"/>
      <c r="E16" s="436">
        <f t="shared" si="0"/>
        <v>206000</v>
      </c>
      <c r="F16" s="298">
        <v>0</v>
      </c>
      <c r="G16" s="230">
        <v>0</v>
      </c>
      <c r="H16" s="297">
        <f t="shared" si="1"/>
        <v>0</v>
      </c>
      <c r="I16" s="292">
        <v>0</v>
      </c>
      <c r="J16" s="230">
        <v>0</v>
      </c>
      <c r="K16" s="297">
        <f t="shared" si="2"/>
        <v>0</v>
      </c>
      <c r="L16" s="298">
        <v>0</v>
      </c>
      <c r="M16" s="230">
        <v>0</v>
      </c>
      <c r="N16" s="297">
        <f t="shared" si="3"/>
        <v>0</v>
      </c>
      <c r="O16" s="298">
        <v>0</v>
      </c>
      <c r="P16" s="230">
        <v>0</v>
      </c>
      <c r="Q16" s="230">
        <v>0</v>
      </c>
      <c r="R16" s="297">
        <f t="shared" si="4"/>
        <v>0</v>
      </c>
      <c r="S16" s="298">
        <v>0</v>
      </c>
      <c r="T16" s="230">
        <v>0</v>
      </c>
      <c r="U16" s="230">
        <v>0</v>
      </c>
      <c r="V16" s="297">
        <f t="shared" si="5"/>
        <v>0</v>
      </c>
      <c r="W16" s="298">
        <v>0</v>
      </c>
      <c r="X16" s="297">
        <f t="shared" si="6"/>
        <v>0</v>
      </c>
      <c r="Y16" s="298">
        <v>0</v>
      </c>
      <c r="Z16" s="230">
        <v>0</v>
      </c>
      <c r="AA16" s="297">
        <f t="shared" si="7"/>
        <v>0</v>
      </c>
      <c r="AB16" s="298">
        <v>0</v>
      </c>
      <c r="AC16" s="230">
        <v>0</v>
      </c>
      <c r="AD16" s="297">
        <f t="shared" si="8"/>
        <v>0</v>
      </c>
    </row>
    <row r="17" spans="1:30" x14ac:dyDescent="0.3">
      <c r="A17" s="304" t="s">
        <v>23</v>
      </c>
      <c r="B17" s="290" t="s">
        <v>100</v>
      </c>
      <c r="C17" s="293">
        <v>0</v>
      </c>
      <c r="D17" s="230"/>
      <c r="E17" s="436">
        <f t="shared" si="0"/>
        <v>0</v>
      </c>
      <c r="F17" s="298">
        <v>0</v>
      </c>
      <c r="G17" s="230">
        <v>0</v>
      </c>
      <c r="H17" s="297">
        <f t="shared" si="1"/>
        <v>0</v>
      </c>
      <c r="I17" s="292">
        <v>0</v>
      </c>
      <c r="J17" s="230">
        <v>0</v>
      </c>
      <c r="K17" s="297">
        <f t="shared" si="2"/>
        <v>0</v>
      </c>
      <c r="L17" s="298">
        <v>0</v>
      </c>
      <c r="M17" s="230">
        <v>0</v>
      </c>
      <c r="N17" s="297">
        <f t="shared" si="3"/>
        <v>0</v>
      </c>
      <c r="O17" s="298">
        <v>0</v>
      </c>
      <c r="P17" s="230">
        <v>0</v>
      </c>
      <c r="Q17" s="230">
        <v>0</v>
      </c>
      <c r="R17" s="297">
        <f t="shared" si="4"/>
        <v>0</v>
      </c>
      <c r="S17" s="298">
        <v>0</v>
      </c>
      <c r="T17" s="230">
        <v>0</v>
      </c>
      <c r="U17" s="230">
        <v>0</v>
      </c>
      <c r="V17" s="297">
        <f t="shared" si="5"/>
        <v>0</v>
      </c>
      <c r="W17" s="298">
        <v>0</v>
      </c>
      <c r="X17" s="297">
        <f t="shared" si="6"/>
        <v>0</v>
      </c>
      <c r="Y17" s="298">
        <v>0</v>
      </c>
      <c r="Z17" s="230">
        <v>0</v>
      </c>
      <c r="AA17" s="297">
        <f t="shared" si="7"/>
        <v>0</v>
      </c>
      <c r="AB17" s="298">
        <v>0</v>
      </c>
      <c r="AC17" s="230">
        <v>0</v>
      </c>
      <c r="AD17" s="297">
        <f t="shared" si="8"/>
        <v>0</v>
      </c>
    </row>
    <row r="18" spans="1:30" x14ac:dyDescent="0.3">
      <c r="A18" s="304" t="s">
        <v>24</v>
      </c>
      <c r="B18" s="290" t="s">
        <v>187</v>
      </c>
      <c r="C18" s="293">
        <v>690000</v>
      </c>
      <c r="D18" s="230"/>
      <c r="E18" s="436">
        <f t="shared" si="0"/>
        <v>690000</v>
      </c>
      <c r="F18" s="298">
        <v>0</v>
      </c>
      <c r="G18" s="230">
        <v>0</v>
      </c>
      <c r="H18" s="297">
        <f t="shared" si="1"/>
        <v>0</v>
      </c>
      <c r="I18" s="292">
        <v>0</v>
      </c>
      <c r="J18" s="230">
        <v>0</v>
      </c>
      <c r="K18" s="297">
        <f t="shared" si="2"/>
        <v>0</v>
      </c>
      <c r="L18" s="298">
        <v>0</v>
      </c>
      <c r="M18" s="230">
        <v>0</v>
      </c>
      <c r="N18" s="297">
        <f t="shared" si="3"/>
        <v>0</v>
      </c>
      <c r="O18" s="298">
        <v>0</v>
      </c>
      <c r="P18" s="230">
        <v>0</v>
      </c>
      <c r="Q18" s="230">
        <v>0</v>
      </c>
      <c r="R18" s="297">
        <f t="shared" si="4"/>
        <v>0</v>
      </c>
      <c r="S18" s="298">
        <v>0</v>
      </c>
      <c r="T18" s="230">
        <v>0</v>
      </c>
      <c r="U18" s="230">
        <v>0</v>
      </c>
      <c r="V18" s="297">
        <f t="shared" si="5"/>
        <v>0</v>
      </c>
      <c r="W18" s="298">
        <v>0</v>
      </c>
      <c r="X18" s="297">
        <f t="shared" si="6"/>
        <v>0</v>
      </c>
      <c r="Y18" s="298">
        <v>0</v>
      </c>
      <c r="Z18" s="230">
        <v>0</v>
      </c>
      <c r="AA18" s="297">
        <f t="shared" si="7"/>
        <v>0</v>
      </c>
      <c r="AB18" s="298">
        <v>0</v>
      </c>
      <c r="AC18" s="230">
        <v>0</v>
      </c>
      <c r="AD18" s="297">
        <f t="shared" si="8"/>
        <v>0</v>
      </c>
    </row>
    <row r="19" spans="1:30" x14ac:dyDescent="0.3">
      <c r="A19" s="304" t="s">
        <v>25</v>
      </c>
      <c r="B19" s="290" t="s">
        <v>102</v>
      </c>
      <c r="C19" s="293">
        <v>0</v>
      </c>
      <c r="D19" s="230"/>
      <c r="E19" s="436">
        <f t="shared" si="0"/>
        <v>0</v>
      </c>
      <c r="F19" s="298">
        <v>371000</v>
      </c>
      <c r="G19" s="230">
        <v>0</v>
      </c>
      <c r="H19" s="297">
        <f t="shared" si="1"/>
        <v>371000</v>
      </c>
      <c r="I19" s="292">
        <v>60448</v>
      </c>
      <c r="J19" s="230">
        <v>1449</v>
      </c>
      <c r="K19" s="297">
        <f t="shared" si="2"/>
        <v>61897</v>
      </c>
      <c r="L19" s="298">
        <v>70383</v>
      </c>
      <c r="M19" s="230">
        <v>2894</v>
      </c>
      <c r="N19" s="297">
        <f t="shared" si="3"/>
        <v>73277</v>
      </c>
      <c r="O19" s="298">
        <v>183872</v>
      </c>
      <c r="P19" s="230">
        <v>13160</v>
      </c>
      <c r="Q19" s="230">
        <v>32060</v>
      </c>
      <c r="R19" s="297">
        <f t="shared" si="4"/>
        <v>229092</v>
      </c>
      <c r="S19" s="298">
        <v>131592</v>
      </c>
      <c r="T19" s="230">
        <v>10096</v>
      </c>
      <c r="U19" s="230">
        <v>27242</v>
      </c>
      <c r="V19" s="297">
        <f t="shared" si="5"/>
        <v>168930</v>
      </c>
      <c r="W19" s="298">
        <v>27470</v>
      </c>
      <c r="X19" s="297">
        <f t="shared" si="6"/>
        <v>27470</v>
      </c>
      <c r="Y19" s="298">
        <v>20652</v>
      </c>
      <c r="Z19" s="230">
        <v>0</v>
      </c>
      <c r="AA19" s="297">
        <f t="shared" si="7"/>
        <v>20652</v>
      </c>
      <c r="AB19" s="298">
        <v>33499</v>
      </c>
      <c r="AC19" s="230">
        <v>17920</v>
      </c>
      <c r="AD19" s="297">
        <f t="shared" si="8"/>
        <v>51419</v>
      </c>
    </row>
    <row r="20" spans="1:30" x14ac:dyDescent="0.3">
      <c r="A20" s="304"/>
      <c r="B20" s="290" t="s">
        <v>270</v>
      </c>
      <c r="C20" s="293">
        <v>0</v>
      </c>
      <c r="D20" s="230"/>
      <c r="E20" s="436">
        <f t="shared" si="0"/>
        <v>0</v>
      </c>
      <c r="F20" s="298">
        <v>371000</v>
      </c>
      <c r="G20" s="230">
        <v>0</v>
      </c>
      <c r="H20" s="297">
        <f t="shared" si="1"/>
        <v>371000</v>
      </c>
      <c r="I20" s="292">
        <v>60448</v>
      </c>
      <c r="J20" s="230">
        <v>1449</v>
      </c>
      <c r="K20" s="297">
        <f t="shared" si="2"/>
        <v>61897</v>
      </c>
      <c r="L20" s="298">
        <v>70383</v>
      </c>
      <c r="M20" s="230">
        <v>2894</v>
      </c>
      <c r="N20" s="297">
        <f t="shared" si="3"/>
        <v>73277</v>
      </c>
      <c r="O20" s="298">
        <v>183872</v>
      </c>
      <c r="P20" s="230">
        <v>13160</v>
      </c>
      <c r="Q20" s="230">
        <v>32060</v>
      </c>
      <c r="R20" s="297">
        <f t="shared" si="4"/>
        <v>229092</v>
      </c>
      <c r="S20" s="298">
        <v>131592</v>
      </c>
      <c r="T20" s="230">
        <v>10096</v>
      </c>
      <c r="U20" s="230">
        <v>27242</v>
      </c>
      <c r="V20" s="297">
        <f t="shared" si="5"/>
        <v>168930</v>
      </c>
      <c r="W20" s="298">
        <v>27470</v>
      </c>
      <c r="X20" s="297">
        <f t="shared" si="6"/>
        <v>27470</v>
      </c>
      <c r="Y20" s="298">
        <v>20652</v>
      </c>
      <c r="Z20" s="230">
        <v>0</v>
      </c>
      <c r="AA20" s="297">
        <f t="shared" si="7"/>
        <v>20652</v>
      </c>
      <c r="AB20" s="298">
        <v>33499</v>
      </c>
      <c r="AC20" s="230">
        <v>17920</v>
      </c>
      <c r="AD20" s="297">
        <f t="shared" si="8"/>
        <v>51419</v>
      </c>
    </row>
    <row r="21" spans="1:30" x14ac:dyDescent="0.3">
      <c r="A21" s="304" t="s">
        <v>26</v>
      </c>
      <c r="B21" s="290" t="s">
        <v>104</v>
      </c>
      <c r="C21" s="293">
        <v>0</v>
      </c>
      <c r="D21" s="230"/>
      <c r="E21" s="436">
        <f t="shared" si="0"/>
        <v>0</v>
      </c>
      <c r="F21" s="298">
        <v>0</v>
      </c>
      <c r="G21" s="230"/>
      <c r="H21" s="297">
        <f t="shared" si="1"/>
        <v>0</v>
      </c>
      <c r="I21" s="292">
        <v>0</v>
      </c>
      <c r="J21" s="230">
        <v>0</v>
      </c>
      <c r="K21" s="297">
        <f t="shared" si="2"/>
        <v>0</v>
      </c>
      <c r="L21" s="298">
        <v>0</v>
      </c>
      <c r="M21" s="230">
        <v>0</v>
      </c>
      <c r="N21" s="297">
        <f t="shared" si="3"/>
        <v>0</v>
      </c>
      <c r="O21" s="298">
        <v>0</v>
      </c>
      <c r="P21" s="230">
        <v>0</v>
      </c>
      <c r="Q21" s="230">
        <v>0</v>
      </c>
      <c r="R21" s="297">
        <f t="shared" si="4"/>
        <v>0</v>
      </c>
      <c r="S21" s="298">
        <v>0</v>
      </c>
      <c r="T21" s="230">
        <v>0</v>
      </c>
      <c r="U21" s="230">
        <v>0</v>
      </c>
      <c r="V21" s="297">
        <f t="shared" si="5"/>
        <v>0</v>
      </c>
      <c r="W21" s="298">
        <v>0</v>
      </c>
      <c r="X21" s="297">
        <f t="shared" si="6"/>
        <v>0</v>
      </c>
      <c r="Y21" s="298">
        <v>0</v>
      </c>
      <c r="Z21" s="230">
        <v>0</v>
      </c>
      <c r="AA21" s="297">
        <f t="shared" si="7"/>
        <v>0</v>
      </c>
      <c r="AB21" s="298">
        <v>0</v>
      </c>
      <c r="AC21" s="230">
        <v>0</v>
      </c>
      <c r="AD21" s="297">
        <f t="shared" si="8"/>
        <v>0</v>
      </c>
    </row>
    <row r="22" spans="1:30" ht="21.6" x14ac:dyDescent="0.3">
      <c r="A22" s="304" t="s">
        <v>27</v>
      </c>
      <c r="B22" s="290" t="s">
        <v>105</v>
      </c>
      <c r="C22" s="293">
        <v>0</v>
      </c>
      <c r="D22" s="230"/>
      <c r="E22" s="436">
        <f t="shared" si="0"/>
        <v>0</v>
      </c>
      <c r="F22" s="298">
        <v>0</v>
      </c>
      <c r="G22" s="230"/>
      <c r="H22" s="297">
        <f t="shared" si="1"/>
        <v>0</v>
      </c>
      <c r="I22" s="292">
        <v>0</v>
      </c>
      <c r="J22" s="230">
        <v>0</v>
      </c>
      <c r="K22" s="297">
        <f t="shared" si="2"/>
        <v>0</v>
      </c>
      <c r="L22" s="298">
        <v>0</v>
      </c>
      <c r="M22" s="230">
        <v>0</v>
      </c>
      <c r="N22" s="297">
        <f t="shared" si="3"/>
        <v>0</v>
      </c>
      <c r="O22" s="298">
        <v>0</v>
      </c>
      <c r="P22" s="230">
        <v>0</v>
      </c>
      <c r="Q22" s="230">
        <v>0</v>
      </c>
      <c r="R22" s="297">
        <f t="shared" si="4"/>
        <v>0</v>
      </c>
      <c r="S22" s="298">
        <v>0</v>
      </c>
      <c r="T22" s="230">
        <v>0</v>
      </c>
      <c r="U22" s="230">
        <v>0</v>
      </c>
      <c r="V22" s="297">
        <f t="shared" si="5"/>
        <v>0</v>
      </c>
      <c r="W22" s="298">
        <v>0</v>
      </c>
      <c r="X22" s="297">
        <f t="shared" si="6"/>
        <v>0</v>
      </c>
      <c r="Y22" s="298">
        <v>0</v>
      </c>
      <c r="Z22" s="230">
        <v>0</v>
      </c>
      <c r="AA22" s="297">
        <f t="shared" si="7"/>
        <v>0</v>
      </c>
      <c r="AB22" s="298">
        <v>0</v>
      </c>
      <c r="AC22" s="230">
        <v>0</v>
      </c>
      <c r="AD22" s="297">
        <f t="shared" si="8"/>
        <v>0</v>
      </c>
    </row>
    <row r="23" spans="1:30" x14ac:dyDescent="0.3">
      <c r="A23" s="304" t="s">
        <v>28</v>
      </c>
      <c r="B23" s="291" t="s">
        <v>106</v>
      </c>
      <c r="C23" s="298">
        <f>C16+C17+C18+C19+C21+C22</f>
        <v>896000</v>
      </c>
      <c r="D23" s="230"/>
      <c r="E23" s="436">
        <f t="shared" si="0"/>
        <v>896000</v>
      </c>
      <c r="F23" s="298">
        <f>F16+F17+F18+F19+F21+F22</f>
        <v>371000</v>
      </c>
      <c r="G23" s="298">
        <f>G16+G17+G18+G19+G21+G22</f>
        <v>0</v>
      </c>
      <c r="H23" s="297">
        <f t="shared" si="1"/>
        <v>371000</v>
      </c>
      <c r="I23" s="292">
        <f>I16+I17+I18+I19+I21+I22</f>
        <v>60448</v>
      </c>
      <c r="J23" s="230">
        <f>J16+J17+J18+J19+J21+J22</f>
        <v>1449</v>
      </c>
      <c r="K23" s="297">
        <f t="shared" si="2"/>
        <v>61897</v>
      </c>
      <c r="L23" s="298">
        <f>L16+L17+L18+L19+L21+L22</f>
        <v>70383</v>
      </c>
      <c r="M23" s="230">
        <f>M16+M17+M18+M19+M21+M22</f>
        <v>2894</v>
      </c>
      <c r="N23" s="297">
        <f t="shared" si="3"/>
        <v>73277</v>
      </c>
      <c r="O23" s="298">
        <f>O16+O17+O18+O19+O21+O22</f>
        <v>183872</v>
      </c>
      <c r="P23" s="230">
        <f>P16+P17+P18+P19+P21+P22</f>
        <v>13160</v>
      </c>
      <c r="Q23" s="230">
        <f>Q16+Q17+Q18+Q19+Q21+Q22</f>
        <v>32060</v>
      </c>
      <c r="R23" s="297">
        <f t="shared" si="4"/>
        <v>229092</v>
      </c>
      <c r="S23" s="298">
        <f>S16+S17+S18+S19+S21+S22</f>
        <v>131592</v>
      </c>
      <c r="T23" s="230">
        <f>T16+T17+T18+T19+T21+T22</f>
        <v>10096</v>
      </c>
      <c r="U23" s="230">
        <f>U16+U17+U18+U19+U21+U22</f>
        <v>27242</v>
      </c>
      <c r="V23" s="297">
        <f t="shared" si="5"/>
        <v>168930</v>
      </c>
      <c r="W23" s="298">
        <f>W16+W17+W18+W19+W21+W22</f>
        <v>27470</v>
      </c>
      <c r="X23" s="297">
        <f t="shared" si="6"/>
        <v>27470</v>
      </c>
      <c r="Y23" s="298">
        <f>Y16+Y17+Y18+Y19+Y21+Y22</f>
        <v>20652</v>
      </c>
      <c r="Z23" s="230">
        <f>Z16+Z17+Z18+Z19+Z21+Z22</f>
        <v>0</v>
      </c>
      <c r="AA23" s="297">
        <f t="shared" si="7"/>
        <v>20652</v>
      </c>
      <c r="AB23" s="298">
        <f>AB16+AB17+AB18+AB19+AB21+AB22</f>
        <v>33499</v>
      </c>
      <c r="AC23" s="230">
        <f>AC16+AC17+AC18+AC19+AC21+AC22</f>
        <v>17920</v>
      </c>
      <c r="AD23" s="297">
        <f t="shared" si="8"/>
        <v>51419</v>
      </c>
    </row>
    <row r="24" spans="1:30" ht="22.2" thickBot="1" x14ac:dyDescent="0.35">
      <c r="A24" s="306" t="s">
        <v>29</v>
      </c>
      <c r="B24" s="307" t="s">
        <v>107</v>
      </c>
      <c r="C24" s="301">
        <f>C15+C23</f>
        <v>4112059</v>
      </c>
      <c r="D24" s="302">
        <f>D15+D23</f>
        <v>26516</v>
      </c>
      <c r="E24" s="437">
        <f t="shared" si="0"/>
        <v>4138575</v>
      </c>
      <c r="F24" s="301">
        <f>F15+F23</f>
        <v>381289</v>
      </c>
      <c r="G24" s="301">
        <f>G15+G23</f>
        <v>11210</v>
      </c>
      <c r="H24" s="299">
        <f t="shared" si="1"/>
        <v>392499</v>
      </c>
      <c r="I24" s="303">
        <f>I15+I23</f>
        <v>60448</v>
      </c>
      <c r="J24" s="302">
        <f>J15+J23</f>
        <v>5699</v>
      </c>
      <c r="K24" s="299">
        <f t="shared" si="2"/>
        <v>66147</v>
      </c>
      <c r="L24" s="301">
        <f>L15+L23</f>
        <v>70383</v>
      </c>
      <c r="M24" s="302">
        <f>M15+M23</f>
        <v>4394</v>
      </c>
      <c r="N24" s="299">
        <f t="shared" si="3"/>
        <v>74777</v>
      </c>
      <c r="O24" s="301">
        <f>O15+O23</f>
        <v>184507</v>
      </c>
      <c r="P24" s="302">
        <f>P15+P23</f>
        <v>13160</v>
      </c>
      <c r="Q24" s="302">
        <f>Q15+Q23</f>
        <v>43815</v>
      </c>
      <c r="R24" s="299">
        <f t="shared" si="4"/>
        <v>241482</v>
      </c>
      <c r="S24" s="301">
        <f>S15+S23</f>
        <v>131592</v>
      </c>
      <c r="T24" s="302">
        <f>T15+T23</f>
        <v>10096</v>
      </c>
      <c r="U24" s="302">
        <f>U15+U23</f>
        <v>31750</v>
      </c>
      <c r="V24" s="299">
        <f t="shared" si="5"/>
        <v>173438</v>
      </c>
      <c r="W24" s="301">
        <f>W15+W23</f>
        <v>48370</v>
      </c>
      <c r="X24" s="299">
        <f t="shared" si="6"/>
        <v>48370</v>
      </c>
      <c r="Y24" s="301">
        <f>Y15+Y23</f>
        <v>20652</v>
      </c>
      <c r="Z24" s="302">
        <f>Z15+Z23</f>
        <v>1300</v>
      </c>
      <c r="AA24" s="299">
        <f t="shared" si="7"/>
        <v>21952</v>
      </c>
      <c r="AB24" s="301">
        <f>AB15+AB23</f>
        <v>33499</v>
      </c>
      <c r="AC24" s="302">
        <f>AC15+AC23</f>
        <v>17920</v>
      </c>
      <c r="AD24" s="299">
        <f t="shared" si="8"/>
        <v>51419</v>
      </c>
    </row>
    <row r="25" spans="1:30" x14ac:dyDescent="0.3">
      <c r="A25" s="164"/>
      <c r="B25" s="72"/>
      <c r="C25" s="75"/>
      <c r="D25" s="75"/>
      <c r="E25" s="170"/>
      <c r="AB25" s="285"/>
      <c r="AC25" s="285"/>
      <c r="AD25" s="285"/>
    </row>
    <row r="26" spans="1:30" ht="15" thickBot="1" x14ac:dyDescent="0.35">
      <c r="A26" s="280"/>
      <c r="B26" s="76"/>
      <c r="C26" s="88"/>
      <c r="D26" s="73"/>
      <c r="E26" s="73"/>
      <c r="AB26" s="285"/>
      <c r="AC26" s="285"/>
      <c r="AD26" s="285"/>
    </row>
    <row r="27" spans="1:30" s="314" customFormat="1" ht="26.25" customHeight="1" thickBot="1" x14ac:dyDescent="0.35">
      <c r="A27" s="330"/>
      <c r="B27" s="331" t="s">
        <v>7</v>
      </c>
      <c r="C27" s="599" t="s">
        <v>275</v>
      </c>
      <c r="D27" s="601"/>
      <c r="E27" s="600"/>
      <c r="F27" s="602" t="s">
        <v>314</v>
      </c>
      <c r="G27" s="603"/>
      <c r="H27" s="604"/>
      <c r="I27" s="599" t="s">
        <v>315</v>
      </c>
      <c r="J27" s="601"/>
      <c r="K27" s="600"/>
      <c r="L27" s="599" t="s">
        <v>316</v>
      </c>
      <c r="M27" s="601"/>
      <c r="N27" s="600"/>
      <c r="O27" s="599" t="s">
        <v>317</v>
      </c>
      <c r="P27" s="601"/>
      <c r="Q27" s="601"/>
      <c r="R27" s="600"/>
      <c r="S27" s="599" t="s">
        <v>318</v>
      </c>
      <c r="T27" s="601"/>
      <c r="U27" s="601"/>
      <c r="V27" s="600"/>
      <c r="W27" s="599" t="s">
        <v>139</v>
      </c>
      <c r="X27" s="600"/>
      <c r="Y27" s="599" t="s">
        <v>45</v>
      </c>
      <c r="Z27" s="601"/>
      <c r="AA27" s="600"/>
      <c r="AB27" s="596" t="s">
        <v>409</v>
      </c>
      <c r="AC27" s="597"/>
      <c r="AD27" s="598"/>
    </row>
    <row r="28" spans="1:30" s="284" customFormat="1" ht="61.8" thickBot="1" x14ac:dyDescent="0.35">
      <c r="A28" s="315" t="s">
        <v>132</v>
      </c>
      <c r="B28" s="329" t="s">
        <v>33</v>
      </c>
      <c r="C28" s="325" t="s">
        <v>327</v>
      </c>
      <c r="D28" s="326" t="s">
        <v>321</v>
      </c>
      <c r="E28" s="327" t="s">
        <v>226</v>
      </c>
      <c r="F28" s="373" t="s">
        <v>327</v>
      </c>
      <c r="G28" s="438" t="s">
        <v>408</v>
      </c>
      <c r="H28" s="372" t="s">
        <v>230</v>
      </c>
      <c r="I28" s="325" t="s">
        <v>322</v>
      </c>
      <c r="J28" s="326" t="s">
        <v>323</v>
      </c>
      <c r="K28" s="328" t="s">
        <v>230</v>
      </c>
      <c r="L28" s="325" t="s">
        <v>322</v>
      </c>
      <c r="M28" s="326" t="s">
        <v>323</v>
      </c>
      <c r="N28" s="329" t="s">
        <v>230</v>
      </c>
      <c r="O28" s="325" t="s">
        <v>319</v>
      </c>
      <c r="P28" s="326" t="s">
        <v>320</v>
      </c>
      <c r="Q28" s="326" t="s">
        <v>321</v>
      </c>
      <c r="R28" s="329" t="s">
        <v>230</v>
      </c>
      <c r="S28" s="325" t="s">
        <v>319</v>
      </c>
      <c r="T28" s="326" t="s">
        <v>320</v>
      </c>
      <c r="U28" s="326" t="s">
        <v>321</v>
      </c>
      <c r="V28" s="329" t="s">
        <v>230</v>
      </c>
      <c r="W28" s="325" t="s">
        <v>326</v>
      </c>
      <c r="X28" s="329" t="s">
        <v>230</v>
      </c>
      <c r="Y28" s="325" t="s">
        <v>324</v>
      </c>
      <c r="Z28" s="326" t="s">
        <v>325</v>
      </c>
      <c r="AA28" s="328" t="s">
        <v>230</v>
      </c>
      <c r="AB28" s="326" t="s">
        <v>410</v>
      </c>
      <c r="AC28" s="326" t="s">
        <v>411</v>
      </c>
      <c r="AD28" s="374" t="s">
        <v>230</v>
      </c>
    </row>
    <row r="29" spans="1:30" x14ac:dyDescent="0.3">
      <c r="A29" s="332" t="s">
        <v>13</v>
      </c>
      <c r="B29" s="333" t="s">
        <v>109</v>
      </c>
      <c r="C29" s="319">
        <f>C30+C31+C32+C33+C34+C35</f>
        <v>994347</v>
      </c>
      <c r="D29" s="334">
        <f>D30+D31+D32+D33+D34+D35</f>
        <v>87076</v>
      </c>
      <c r="E29" s="482">
        <f t="shared" ref="E29:E47" si="9">SUM(C29:D29)</f>
        <v>1081423</v>
      </c>
      <c r="F29" s="489">
        <f>F30+F31+F32+F33+F34+F35</f>
        <v>374939</v>
      </c>
      <c r="G29" s="490">
        <f>G30+G31+G32+G33+G34+G35</f>
        <v>11210</v>
      </c>
      <c r="H29" s="441">
        <f>SUM(F29:G29)</f>
        <v>386149</v>
      </c>
      <c r="I29" s="485">
        <f>I30+I31+I32+I33+I34+I35</f>
        <v>60448</v>
      </c>
      <c r="J29" s="337">
        <f>J30+J31+J32+J33+J34+J35</f>
        <v>5699</v>
      </c>
      <c r="K29" s="322">
        <f>SUM(I29:J29)</f>
        <v>66147</v>
      </c>
      <c r="L29" s="336">
        <f>L30+L31+L32+L33+L34+L35</f>
        <v>70383</v>
      </c>
      <c r="M29" s="337">
        <f>M30+M31+M32+M33+M34+M35</f>
        <v>4394</v>
      </c>
      <c r="N29" s="322">
        <f>SUM(L29:M29)</f>
        <v>74777</v>
      </c>
      <c r="O29" s="335">
        <f>O30+O31+O32+O33+O34+O35</f>
        <v>184507</v>
      </c>
      <c r="P29" s="337">
        <f>P30+P31+P32+P33+P34+P35</f>
        <v>13160</v>
      </c>
      <c r="Q29" s="337">
        <f>Q30+Q31+Q32+Q33+Q34+Q35</f>
        <v>43815</v>
      </c>
      <c r="R29" s="322">
        <f>O29+P29+Q29</f>
        <v>241482</v>
      </c>
      <c r="S29" s="335">
        <f>S30+S31+S32+S33+S34+S35</f>
        <v>131592</v>
      </c>
      <c r="T29" s="337">
        <f>T30+T31+T32+T33+T34+T35</f>
        <v>10096</v>
      </c>
      <c r="U29" s="337">
        <f>U30+U31+U32+U33+U34+U35</f>
        <v>31750</v>
      </c>
      <c r="V29" s="322">
        <f>S29+T29+U29</f>
        <v>173438</v>
      </c>
      <c r="W29" s="335">
        <f>W30+W31+W32+W33+W34+W35</f>
        <v>48370</v>
      </c>
      <c r="X29" s="322">
        <f>SUM(W29)</f>
        <v>48370</v>
      </c>
      <c r="Y29" s="335">
        <f>Y30+Y31+Y32+Y33+Y34+Y35</f>
        <v>20652</v>
      </c>
      <c r="Z29" s="337">
        <f>Z30+Z31+Z32+Z33+Z34+Z35</f>
        <v>1300</v>
      </c>
      <c r="AA29" s="322">
        <f>SUM(Y29:Z29)</f>
        <v>21952</v>
      </c>
      <c r="AB29" s="335">
        <f>AB30+AB31+AB32+AB33+AB34+AB35</f>
        <v>33499</v>
      </c>
      <c r="AC29" s="337">
        <f>AC30+AC31+AC32+AC33+AC34+AC35</f>
        <v>17920</v>
      </c>
      <c r="AD29" s="322">
        <f>SUM(AB29:AC29)</f>
        <v>51419</v>
      </c>
    </row>
    <row r="30" spans="1:30" x14ac:dyDescent="0.3">
      <c r="A30" s="304" t="s">
        <v>61</v>
      </c>
      <c r="B30" s="308" t="s">
        <v>185</v>
      </c>
      <c r="C30" s="293">
        <v>62427</v>
      </c>
      <c r="D30" s="55"/>
      <c r="E30" s="483">
        <f t="shared" si="9"/>
        <v>62427</v>
      </c>
      <c r="F30" s="294">
        <v>249733</v>
      </c>
      <c r="G30" s="55">
        <v>8028</v>
      </c>
      <c r="H30" s="297">
        <f t="shared" ref="H30:H47" si="10">SUM(F30:G30)</f>
        <v>257761</v>
      </c>
      <c r="I30" s="486">
        <v>44143</v>
      </c>
      <c r="J30" s="55">
        <v>0</v>
      </c>
      <c r="K30" s="297">
        <f t="shared" ref="K30:K47" si="11">SUM(I30:J30)</f>
        <v>44143</v>
      </c>
      <c r="L30" s="294">
        <v>50482</v>
      </c>
      <c r="M30" s="55">
        <v>0</v>
      </c>
      <c r="N30" s="297">
        <f t="shared" ref="N30:N47" si="12">SUM(L30:M30)</f>
        <v>50482</v>
      </c>
      <c r="O30" s="294">
        <v>149606</v>
      </c>
      <c r="P30" s="55">
        <v>0</v>
      </c>
      <c r="Q30" s="55">
        <v>0</v>
      </c>
      <c r="R30" s="297">
        <f t="shared" ref="R30:R47" si="13">O30+P30+Q30</f>
        <v>149606</v>
      </c>
      <c r="S30" s="294">
        <v>107343</v>
      </c>
      <c r="T30" s="55">
        <v>0</v>
      </c>
      <c r="U30" s="55">
        <v>0</v>
      </c>
      <c r="V30" s="297">
        <f t="shared" ref="V30:V47" si="14">S30+T30+U30</f>
        <v>107343</v>
      </c>
      <c r="W30" s="294">
        <v>21892</v>
      </c>
      <c r="X30" s="297">
        <f t="shared" ref="X30:X47" si="15">SUM(W30)</f>
        <v>21892</v>
      </c>
      <c r="Y30" s="294">
        <v>14472</v>
      </c>
      <c r="Z30" s="55">
        <v>0</v>
      </c>
      <c r="AA30" s="297">
        <f t="shared" ref="AA30:AA47" si="16">SUM(Y30:Z30)</f>
        <v>14472</v>
      </c>
      <c r="AB30" s="294">
        <v>26467</v>
      </c>
      <c r="AC30" s="55">
        <v>6011</v>
      </c>
      <c r="AD30" s="297">
        <f t="shared" ref="AD30:AD47" si="17">SUM(AB30:AC30)</f>
        <v>32478</v>
      </c>
    </row>
    <row r="31" spans="1:30" ht="21.6" x14ac:dyDescent="0.3">
      <c r="A31" s="304" t="s">
        <v>62</v>
      </c>
      <c r="B31" s="308" t="s">
        <v>188</v>
      </c>
      <c r="C31" s="293">
        <v>12358</v>
      </c>
      <c r="D31" s="55"/>
      <c r="E31" s="483">
        <f t="shared" si="9"/>
        <v>12358</v>
      </c>
      <c r="F31" s="294">
        <v>51155</v>
      </c>
      <c r="G31" s="55">
        <v>1640</v>
      </c>
      <c r="H31" s="297">
        <f t="shared" si="10"/>
        <v>52795</v>
      </c>
      <c r="I31" s="486">
        <v>8909</v>
      </c>
      <c r="J31" s="55">
        <v>0</v>
      </c>
      <c r="K31" s="297">
        <f t="shared" si="11"/>
        <v>8909</v>
      </c>
      <c r="L31" s="294">
        <v>10461</v>
      </c>
      <c r="M31" s="55">
        <v>0</v>
      </c>
      <c r="N31" s="297">
        <f t="shared" si="12"/>
        <v>10461</v>
      </c>
      <c r="O31" s="294">
        <v>30840</v>
      </c>
      <c r="P31" s="55">
        <v>0</v>
      </c>
      <c r="Q31" s="55">
        <v>0</v>
      </c>
      <c r="R31" s="297">
        <f t="shared" si="13"/>
        <v>30840</v>
      </c>
      <c r="S31" s="294">
        <v>22617</v>
      </c>
      <c r="T31" s="55">
        <v>0</v>
      </c>
      <c r="U31" s="55">
        <v>0</v>
      </c>
      <c r="V31" s="297">
        <f t="shared" si="14"/>
        <v>22617</v>
      </c>
      <c r="W31" s="294">
        <v>4302</v>
      </c>
      <c r="X31" s="297">
        <f t="shared" si="15"/>
        <v>4302</v>
      </c>
      <c r="Y31" s="294">
        <v>2786</v>
      </c>
      <c r="Z31" s="55">
        <v>0</v>
      </c>
      <c r="AA31" s="297">
        <f t="shared" si="16"/>
        <v>2786</v>
      </c>
      <c r="AB31" s="294">
        <v>5193</v>
      </c>
      <c r="AC31" s="55">
        <v>1174</v>
      </c>
      <c r="AD31" s="297">
        <f t="shared" si="17"/>
        <v>6367</v>
      </c>
    </row>
    <row r="32" spans="1:30" x14ac:dyDescent="0.3">
      <c r="A32" s="304" t="s">
        <v>63</v>
      </c>
      <c r="B32" s="308" t="s">
        <v>189</v>
      </c>
      <c r="C32" s="293">
        <v>316381</v>
      </c>
      <c r="D32" s="55">
        <v>87076</v>
      </c>
      <c r="E32" s="483">
        <f t="shared" si="9"/>
        <v>403457</v>
      </c>
      <c r="F32" s="294">
        <v>74051</v>
      </c>
      <c r="G32" s="55">
        <v>1542</v>
      </c>
      <c r="H32" s="297">
        <f t="shared" si="10"/>
        <v>75593</v>
      </c>
      <c r="I32" s="486">
        <v>7396</v>
      </c>
      <c r="J32" s="55">
        <v>5699</v>
      </c>
      <c r="K32" s="297">
        <f t="shared" si="11"/>
        <v>13095</v>
      </c>
      <c r="L32" s="294">
        <v>9440</v>
      </c>
      <c r="M32" s="55">
        <v>4394</v>
      </c>
      <c r="N32" s="297">
        <f t="shared" si="12"/>
        <v>13834</v>
      </c>
      <c r="O32" s="294">
        <v>4061</v>
      </c>
      <c r="P32" s="55">
        <v>13160</v>
      </c>
      <c r="Q32" s="55">
        <v>43815</v>
      </c>
      <c r="R32" s="297">
        <f t="shared" si="13"/>
        <v>61036</v>
      </c>
      <c r="S32" s="294">
        <v>1632</v>
      </c>
      <c r="T32" s="55">
        <v>10096</v>
      </c>
      <c r="U32" s="55">
        <v>31750</v>
      </c>
      <c r="V32" s="297">
        <f t="shared" si="14"/>
        <v>43478</v>
      </c>
      <c r="W32" s="294">
        <v>22176</v>
      </c>
      <c r="X32" s="297">
        <f t="shared" si="15"/>
        <v>22176</v>
      </c>
      <c r="Y32" s="294">
        <v>3394</v>
      </c>
      <c r="Z32" s="55">
        <v>1300</v>
      </c>
      <c r="AA32" s="297">
        <f t="shared" si="16"/>
        <v>4694</v>
      </c>
      <c r="AB32" s="294">
        <v>1839</v>
      </c>
      <c r="AC32" s="55">
        <v>10735</v>
      </c>
      <c r="AD32" s="297">
        <f t="shared" si="17"/>
        <v>12574</v>
      </c>
    </row>
    <row r="33" spans="1:30" x14ac:dyDescent="0.3">
      <c r="A33" s="304" t="s">
        <v>64</v>
      </c>
      <c r="B33" s="308" t="s">
        <v>195</v>
      </c>
      <c r="C33" s="293">
        <v>17000</v>
      </c>
      <c r="D33" s="55"/>
      <c r="E33" s="483">
        <f t="shared" si="9"/>
        <v>17000</v>
      </c>
      <c r="F33" s="294">
        <v>0</v>
      </c>
      <c r="G33" s="55">
        <v>0</v>
      </c>
      <c r="H33" s="297">
        <f t="shared" si="10"/>
        <v>0</v>
      </c>
      <c r="I33" s="486">
        <v>0</v>
      </c>
      <c r="J33" s="55">
        <v>0</v>
      </c>
      <c r="K33" s="297">
        <f t="shared" si="11"/>
        <v>0</v>
      </c>
      <c r="L33" s="294">
        <v>0</v>
      </c>
      <c r="M33" s="55">
        <v>0</v>
      </c>
      <c r="N33" s="297">
        <f t="shared" si="12"/>
        <v>0</v>
      </c>
      <c r="O33" s="294">
        <v>0</v>
      </c>
      <c r="P33" s="55">
        <v>0</v>
      </c>
      <c r="Q33" s="55">
        <v>0</v>
      </c>
      <c r="R33" s="297">
        <f t="shared" si="13"/>
        <v>0</v>
      </c>
      <c r="S33" s="294">
        <v>0</v>
      </c>
      <c r="T33" s="55">
        <v>0</v>
      </c>
      <c r="U33" s="55">
        <v>0</v>
      </c>
      <c r="V33" s="297">
        <f t="shared" si="14"/>
        <v>0</v>
      </c>
      <c r="W33" s="294">
        <v>0</v>
      </c>
      <c r="X33" s="297">
        <f t="shared" si="15"/>
        <v>0</v>
      </c>
      <c r="Y33" s="294">
        <v>0</v>
      </c>
      <c r="Z33" s="55">
        <v>0</v>
      </c>
      <c r="AA33" s="297">
        <f t="shared" si="16"/>
        <v>0</v>
      </c>
      <c r="AB33" s="294">
        <v>0</v>
      </c>
      <c r="AC33" s="55">
        <v>0</v>
      </c>
      <c r="AD33" s="297">
        <f t="shared" si="17"/>
        <v>0</v>
      </c>
    </row>
    <row r="34" spans="1:30" x14ac:dyDescent="0.3">
      <c r="A34" s="304" t="s">
        <v>65</v>
      </c>
      <c r="B34" s="308" t="s">
        <v>196</v>
      </c>
      <c r="C34" s="293">
        <f>586181-105000</f>
        <v>481181</v>
      </c>
      <c r="D34" s="55"/>
      <c r="E34" s="483">
        <f t="shared" si="9"/>
        <v>481181</v>
      </c>
      <c r="F34" s="294">
        <v>0</v>
      </c>
      <c r="G34" s="55">
        <v>0</v>
      </c>
      <c r="H34" s="297">
        <f t="shared" si="10"/>
        <v>0</v>
      </c>
      <c r="I34" s="486">
        <v>0</v>
      </c>
      <c r="J34" s="55">
        <v>0</v>
      </c>
      <c r="K34" s="297">
        <f t="shared" si="11"/>
        <v>0</v>
      </c>
      <c r="L34" s="294">
        <v>0</v>
      </c>
      <c r="M34" s="55">
        <v>0</v>
      </c>
      <c r="N34" s="297">
        <f t="shared" si="12"/>
        <v>0</v>
      </c>
      <c r="O34" s="294">
        <v>0</v>
      </c>
      <c r="P34" s="55">
        <v>0</v>
      </c>
      <c r="Q34" s="55">
        <v>0</v>
      </c>
      <c r="R34" s="297">
        <f t="shared" si="13"/>
        <v>0</v>
      </c>
      <c r="S34" s="294">
        <v>0</v>
      </c>
      <c r="T34" s="55">
        <v>0</v>
      </c>
      <c r="U34" s="55">
        <v>0</v>
      </c>
      <c r="V34" s="297">
        <f t="shared" si="14"/>
        <v>0</v>
      </c>
      <c r="W34" s="294">
        <v>0</v>
      </c>
      <c r="X34" s="297">
        <f t="shared" si="15"/>
        <v>0</v>
      </c>
      <c r="Y34" s="294">
        <v>0</v>
      </c>
      <c r="Z34" s="55">
        <v>0</v>
      </c>
      <c r="AA34" s="297">
        <f t="shared" si="16"/>
        <v>0</v>
      </c>
      <c r="AB34" s="294">
        <v>0</v>
      </c>
      <c r="AC34" s="55">
        <v>0</v>
      </c>
      <c r="AD34" s="297">
        <f t="shared" si="17"/>
        <v>0</v>
      </c>
    </row>
    <row r="35" spans="1:30" x14ac:dyDescent="0.3">
      <c r="A35" s="309" t="s">
        <v>112</v>
      </c>
      <c r="B35" s="308" t="s">
        <v>199</v>
      </c>
      <c r="C35" s="293">
        <v>105000</v>
      </c>
      <c r="D35" s="55"/>
      <c r="E35" s="483">
        <f t="shared" si="9"/>
        <v>105000</v>
      </c>
      <c r="F35" s="294">
        <v>0</v>
      </c>
      <c r="G35" s="55">
        <v>0</v>
      </c>
      <c r="H35" s="297">
        <f t="shared" si="10"/>
        <v>0</v>
      </c>
      <c r="I35" s="486">
        <v>0</v>
      </c>
      <c r="J35" s="55">
        <v>0</v>
      </c>
      <c r="K35" s="297">
        <f t="shared" si="11"/>
        <v>0</v>
      </c>
      <c r="L35" s="294">
        <v>0</v>
      </c>
      <c r="M35" s="55">
        <v>0</v>
      </c>
      <c r="N35" s="297">
        <f t="shared" si="12"/>
        <v>0</v>
      </c>
      <c r="O35" s="294">
        <v>0</v>
      </c>
      <c r="P35" s="55">
        <v>0</v>
      </c>
      <c r="Q35" s="55">
        <v>0</v>
      </c>
      <c r="R35" s="297">
        <f t="shared" si="13"/>
        <v>0</v>
      </c>
      <c r="S35" s="294">
        <v>0</v>
      </c>
      <c r="T35" s="55">
        <v>0</v>
      </c>
      <c r="U35" s="55">
        <v>0</v>
      </c>
      <c r="V35" s="297">
        <f t="shared" si="14"/>
        <v>0</v>
      </c>
      <c r="W35" s="294">
        <v>0</v>
      </c>
      <c r="X35" s="297">
        <f t="shared" si="15"/>
        <v>0</v>
      </c>
      <c r="Y35" s="294">
        <v>0</v>
      </c>
      <c r="Z35" s="55">
        <v>0</v>
      </c>
      <c r="AA35" s="297">
        <f t="shared" si="16"/>
        <v>0</v>
      </c>
      <c r="AB35" s="294">
        <v>0</v>
      </c>
      <c r="AC35" s="55">
        <v>0</v>
      </c>
      <c r="AD35" s="297">
        <f t="shared" si="17"/>
        <v>0</v>
      </c>
    </row>
    <row r="36" spans="1:30" x14ac:dyDescent="0.3">
      <c r="A36" s="309" t="s">
        <v>14</v>
      </c>
      <c r="B36" s="308" t="s">
        <v>119</v>
      </c>
      <c r="C36" s="293">
        <f>+C37+C39+C38</f>
        <v>2007263</v>
      </c>
      <c r="D36" s="55"/>
      <c r="E36" s="483">
        <f t="shared" si="9"/>
        <v>2007263</v>
      </c>
      <c r="F36" s="294">
        <v>6350</v>
      </c>
      <c r="G36" s="55">
        <v>0</v>
      </c>
      <c r="H36" s="297">
        <f t="shared" si="10"/>
        <v>6350</v>
      </c>
      <c r="I36" s="486">
        <v>0</v>
      </c>
      <c r="J36" s="55">
        <f>J37+J38+J39</f>
        <v>0</v>
      </c>
      <c r="K36" s="297">
        <f t="shared" si="11"/>
        <v>0</v>
      </c>
      <c r="L36" s="294">
        <v>0</v>
      </c>
      <c r="M36" s="55">
        <f>M37+M38+M39</f>
        <v>0</v>
      </c>
      <c r="N36" s="297">
        <f t="shared" si="12"/>
        <v>0</v>
      </c>
      <c r="O36" s="294">
        <f>O37+O38+O39</f>
        <v>0</v>
      </c>
      <c r="P36" s="55">
        <f>P37+P38+P39</f>
        <v>0</v>
      </c>
      <c r="Q36" s="55">
        <f>Q37+Q38+Q39</f>
        <v>0</v>
      </c>
      <c r="R36" s="297">
        <f t="shared" si="13"/>
        <v>0</v>
      </c>
      <c r="S36" s="294">
        <f>S37+S38+S39</f>
        <v>0</v>
      </c>
      <c r="T36" s="55">
        <f>T37+T38+T39</f>
        <v>0</v>
      </c>
      <c r="U36" s="55">
        <v>0</v>
      </c>
      <c r="V36" s="297">
        <f t="shared" si="14"/>
        <v>0</v>
      </c>
      <c r="W36" s="294">
        <v>0</v>
      </c>
      <c r="X36" s="297">
        <f t="shared" si="15"/>
        <v>0</v>
      </c>
      <c r="Y36" s="294">
        <f>Y37+Y38+Y39</f>
        <v>0</v>
      </c>
      <c r="Z36" s="55">
        <f>Z37+Z38+Z39</f>
        <v>0</v>
      </c>
      <c r="AA36" s="297">
        <f t="shared" si="16"/>
        <v>0</v>
      </c>
      <c r="AB36" s="294">
        <f>AB37+AB38+AB39</f>
        <v>0</v>
      </c>
      <c r="AC36" s="55">
        <f>AC37+AC38+AC39</f>
        <v>0</v>
      </c>
      <c r="AD36" s="297">
        <f t="shared" si="17"/>
        <v>0</v>
      </c>
    </row>
    <row r="37" spans="1:30" x14ac:dyDescent="0.3">
      <c r="A37" s="309" t="s">
        <v>56</v>
      </c>
      <c r="B37" s="308" t="s">
        <v>197</v>
      </c>
      <c r="C37" s="293">
        <v>1860263</v>
      </c>
      <c r="D37" s="55"/>
      <c r="E37" s="483">
        <f t="shared" si="9"/>
        <v>1860263</v>
      </c>
      <c r="F37" s="294">
        <v>6350</v>
      </c>
      <c r="G37" s="55">
        <v>0</v>
      </c>
      <c r="H37" s="297">
        <f t="shared" si="10"/>
        <v>6350</v>
      </c>
      <c r="I37" s="486">
        <v>0</v>
      </c>
      <c r="J37" s="55">
        <v>0</v>
      </c>
      <c r="K37" s="297">
        <f t="shared" si="11"/>
        <v>0</v>
      </c>
      <c r="L37" s="294">
        <v>0</v>
      </c>
      <c r="M37" s="55">
        <v>0</v>
      </c>
      <c r="N37" s="297">
        <f t="shared" si="12"/>
        <v>0</v>
      </c>
      <c r="O37" s="294">
        <v>0</v>
      </c>
      <c r="P37" s="55">
        <v>0</v>
      </c>
      <c r="Q37" s="55">
        <v>0</v>
      </c>
      <c r="R37" s="297">
        <f t="shared" si="13"/>
        <v>0</v>
      </c>
      <c r="S37" s="294">
        <v>0</v>
      </c>
      <c r="T37" s="55">
        <v>0</v>
      </c>
      <c r="U37" s="55">
        <v>0</v>
      </c>
      <c r="V37" s="297">
        <f t="shared" si="14"/>
        <v>0</v>
      </c>
      <c r="W37" s="294">
        <v>0</v>
      </c>
      <c r="X37" s="297">
        <f t="shared" si="15"/>
        <v>0</v>
      </c>
      <c r="Y37" s="294">
        <v>0</v>
      </c>
      <c r="Z37" s="55">
        <v>0</v>
      </c>
      <c r="AA37" s="297">
        <f t="shared" si="16"/>
        <v>0</v>
      </c>
      <c r="AB37" s="294">
        <v>0</v>
      </c>
      <c r="AC37" s="55">
        <v>0</v>
      </c>
      <c r="AD37" s="297">
        <f t="shared" si="17"/>
        <v>0</v>
      </c>
    </row>
    <row r="38" spans="1:30" x14ac:dyDescent="0.3">
      <c r="A38" s="309" t="s">
        <v>57</v>
      </c>
      <c r="B38" s="308" t="s">
        <v>12</v>
      </c>
      <c r="C38" s="293">
        <v>147000</v>
      </c>
      <c r="D38" s="230"/>
      <c r="E38" s="483">
        <f t="shared" si="9"/>
        <v>147000</v>
      </c>
      <c r="F38" s="298">
        <v>0</v>
      </c>
      <c r="G38" s="230">
        <v>0</v>
      </c>
      <c r="H38" s="297">
        <f t="shared" si="10"/>
        <v>0</v>
      </c>
      <c r="I38" s="487">
        <v>0</v>
      </c>
      <c r="J38" s="55">
        <v>0</v>
      </c>
      <c r="K38" s="297">
        <f t="shared" si="11"/>
        <v>0</v>
      </c>
      <c r="L38" s="300">
        <v>0</v>
      </c>
      <c r="M38" s="55">
        <v>0</v>
      </c>
      <c r="N38" s="297">
        <f t="shared" si="12"/>
        <v>0</v>
      </c>
      <c r="O38" s="298">
        <v>0</v>
      </c>
      <c r="P38" s="55">
        <v>0</v>
      </c>
      <c r="Q38" s="55">
        <v>0</v>
      </c>
      <c r="R38" s="297">
        <f t="shared" si="13"/>
        <v>0</v>
      </c>
      <c r="S38" s="298">
        <v>0</v>
      </c>
      <c r="T38" s="55">
        <v>0</v>
      </c>
      <c r="U38" s="55">
        <v>0</v>
      </c>
      <c r="V38" s="297">
        <f t="shared" si="14"/>
        <v>0</v>
      </c>
      <c r="W38" s="298">
        <v>0</v>
      </c>
      <c r="X38" s="297">
        <f t="shared" si="15"/>
        <v>0</v>
      </c>
      <c r="Y38" s="298">
        <v>0</v>
      </c>
      <c r="Z38" s="55">
        <v>0</v>
      </c>
      <c r="AA38" s="297">
        <f t="shared" si="16"/>
        <v>0</v>
      </c>
      <c r="AB38" s="298">
        <v>0</v>
      </c>
      <c r="AC38" s="55">
        <v>0</v>
      </c>
      <c r="AD38" s="297">
        <f t="shared" si="17"/>
        <v>0</v>
      </c>
    </row>
    <row r="39" spans="1:30" x14ac:dyDescent="0.3">
      <c r="A39" s="309" t="s">
        <v>66</v>
      </c>
      <c r="B39" s="308" t="s">
        <v>120</v>
      </c>
      <c r="C39" s="293">
        <v>0</v>
      </c>
      <c r="D39" s="55"/>
      <c r="E39" s="483">
        <f t="shared" si="9"/>
        <v>0</v>
      </c>
      <c r="F39" s="294">
        <v>0</v>
      </c>
      <c r="G39" s="55">
        <v>0</v>
      </c>
      <c r="H39" s="297">
        <f t="shared" si="10"/>
        <v>0</v>
      </c>
      <c r="I39" s="486">
        <v>0</v>
      </c>
      <c r="J39" s="55">
        <v>0</v>
      </c>
      <c r="K39" s="297">
        <f t="shared" si="11"/>
        <v>0</v>
      </c>
      <c r="L39" s="294">
        <v>0</v>
      </c>
      <c r="M39" s="55">
        <v>0</v>
      </c>
      <c r="N39" s="297">
        <f t="shared" si="12"/>
        <v>0</v>
      </c>
      <c r="O39" s="294">
        <v>0</v>
      </c>
      <c r="P39" s="55">
        <v>0</v>
      </c>
      <c r="Q39" s="55">
        <v>0</v>
      </c>
      <c r="R39" s="297">
        <f t="shared" si="13"/>
        <v>0</v>
      </c>
      <c r="S39" s="294">
        <v>0</v>
      </c>
      <c r="T39" s="55">
        <v>0</v>
      </c>
      <c r="U39" s="55">
        <v>0</v>
      </c>
      <c r="V39" s="297">
        <f t="shared" si="14"/>
        <v>0</v>
      </c>
      <c r="W39" s="294">
        <v>0</v>
      </c>
      <c r="X39" s="297">
        <f t="shared" si="15"/>
        <v>0</v>
      </c>
      <c r="Y39" s="294">
        <v>0</v>
      </c>
      <c r="Z39" s="55">
        <v>0</v>
      </c>
      <c r="AA39" s="297">
        <f t="shared" si="16"/>
        <v>0</v>
      </c>
      <c r="AB39" s="294">
        <v>0</v>
      </c>
      <c r="AC39" s="55">
        <v>0</v>
      </c>
      <c r="AD39" s="297">
        <f t="shared" si="17"/>
        <v>0</v>
      </c>
    </row>
    <row r="40" spans="1:30" x14ac:dyDescent="0.3">
      <c r="A40" s="309" t="s">
        <v>15</v>
      </c>
      <c r="B40" s="310" t="s">
        <v>121</v>
      </c>
      <c r="C40" s="294">
        <f>C29+C36</f>
        <v>3001610</v>
      </c>
      <c r="D40" s="55">
        <f>D29+D36</f>
        <v>87076</v>
      </c>
      <c r="E40" s="483">
        <f t="shared" si="9"/>
        <v>3088686</v>
      </c>
      <c r="F40" s="294">
        <f>F29+F36</f>
        <v>381289</v>
      </c>
      <c r="G40" s="55">
        <f>G29+G36</f>
        <v>11210</v>
      </c>
      <c r="H40" s="297">
        <f t="shared" si="10"/>
        <v>392499</v>
      </c>
      <c r="I40" s="486">
        <f>I29+I36</f>
        <v>60448</v>
      </c>
      <c r="J40" s="55">
        <f>J29+J36</f>
        <v>5699</v>
      </c>
      <c r="K40" s="297">
        <f t="shared" si="11"/>
        <v>66147</v>
      </c>
      <c r="L40" s="294">
        <f>L29+L36</f>
        <v>70383</v>
      </c>
      <c r="M40" s="55">
        <f>M29+M36</f>
        <v>4394</v>
      </c>
      <c r="N40" s="297">
        <f t="shared" si="12"/>
        <v>74777</v>
      </c>
      <c r="O40" s="294">
        <f>O29+O36</f>
        <v>184507</v>
      </c>
      <c r="P40" s="55">
        <f>P29+P36</f>
        <v>13160</v>
      </c>
      <c r="Q40" s="55">
        <f>Q29+Q36</f>
        <v>43815</v>
      </c>
      <c r="R40" s="297">
        <f t="shared" si="13"/>
        <v>241482</v>
      </c>
      <c r="S40" s="294">
        <f>S29+S36</f>
        <v>131592</v>
      </c>
      <c r="T40" s="55">
        <f>T29+T36</f>
        <v>10096</v>
      </c>
      <c r="U40" s="55">
        <f>U29+U36</f>
        <v>31750</v>
      </c>
      <c r="V40" s="297">
        <f t="shared" si="14"/>
        <v>173438</v>
      </c>
      <c r="W40" s="294">
        <f>W29+W36</f>
        <v>48370</v>
      </c>
      <c r="X40" s="297">
        <f t="shared" si="15"/>
        <v>48370</v>
      </c>
      <c r="Y40" s="294">
        <f>Y29+Y36</f>
        <v>20652</v>
      </c>
      <c r="Z40" s="55">
        <f>Z29+Z36</f>
        <v>1300</v>
      </c>
      <c r="AA40" s="297">
        <f t="shared" si="16"/>
        <v>21952</v>
      </c>
      <c r="AB40" s="294">
        <f>AB29+AB36</f>
        <v>33499</v>
      </c>
      <c r="AC40" s="55">
        <f>AC29+AC36</f>
        <v>17920</v>
      </c>
      <c r="AD40" s="297">
        <f t="shared" si="17"/>
        <v>51419</v>
      </c>
    </row>
    <row r="41" spans="1:30" x14ac:dyDescent="0.3">
      <c r="A41" s="304" t="s">
        <v>16</v>
      </c>
      <c r="B41" s="308" t="s">
        <v>122</v>
      </c>
      <c r="C41" s="293">
        <v>46152</v>
      </c>
      <c r="D41" s="55"/>
      <c r="E41" s="483">
        <f t="shared" si="9"/>
        <v>46152</v>
      </c>
      <c r="F41" s="294">
        <v>0</v>
      </c>
      <c r="G41" s="55">
        <v>0</v>
      </c>
      <c r="H41" s="297">
        <f t="shared" si="10"/>
        <v>0</v>
      </c>
      <c r="I41" s="486">
        <v>0</v>
      </c>
      <c r="J41" s="55">
        <v>0</v>
      </c>
      <c r="K41" s="297">
        <f t="shared" si="11"/>
        <v>0</v>
      </c>
      <c r="L41" s="294">
        <v>0</v>
      </c>
      <c r="M41" s="55">
        <v>0</v>
      </c>
      <c r="N41" s="297">
        <f t="shared" si="12"/>
        <v>0</v>
      </c>
      <c r="O41" s="294">
        <v>0</v>
      </c>
      <c r="P41" s="55">
        <v>0</v>
      </c>
      <c r="Q41" s="55">
        <v>0</v>
      </c>
      <c r="R41" s="297">
        <f t="shared" si="13"/>
        <v>0</v>
      </c>
      <c r="S41" s="294">
        <v>0</v>
      </c>
      <c r="T41" s="55">
        <v>0</v>
      </c>
      <c r="U41" s="55">
        <v>0</v>
      </c>
      <c r="V41" s="297">
        <f t="shared" si="14"/>
        <v>0</v>
      </c>
      <c r="W41" s="294">
        <v>0</v>
      </c>
      <c r="X41" s="297">
        <f t="shared" si="15"/>
        <v>0</v>
      </c>
      <c r="Y41" s="294">
        <v>0</v>
      </c>
      <c r="Z41" s="55">
        <v>0</v>
      </c>
      <c r="AA41" s="297">
        <f t="shared" si="16"/>
        <v>0</v>
      </c>
      <c r="AB41" s="294">
        <v>0</v>
      </c>
      <c r="AC41" s="55">
        <v>0</v>
      </c>
      <c r="AD41" s="297">
        <f t="shared" si="17"/>
        <v>0</v>
      </c>
    </row>
    <row r="42" spans="1:30" x14ac:dyDescent="0.3">
      <c r="A42" s="304" t="s">
        <v>17</v>
      </c>
      <c r="B42" s="308" t="s">
        <v>123</v>
      </c>
      <c r="C42" s="293">
        <v>0</v>
      </c>
      <c r="D42" s="55"/>
      <c r="E42" s="483">
        <f t="shared" si="9"/>
        <v>0</v>
      </c>
      <c r="F42" s="294">
        <v>0</v>
      </c>
      <c r="G42" s="55">
        <v>0</v>
      </c>
      <c r="H42" s="297">
        <f t="shared" si="10"/>
        <v>0</v>
      </c>
      <c r="I42" s="486">
        <v>0</v>
      </c>
      <c r="J42" s="55">
        <v>0</v>
      </c>
      <c r="K42" s="297">
        <f t="shared" si="11"/>
        <v>0</v>
      </c>
      <c r="L42" s="294">
        <v>0</v>
      </c>
      <c r="M42" s="55">
        <v>0</v>
      </c>
      <c r="N42" s="297">
        <f t="shared" si="12"/>
        <v>0</v>
      </c>
      <c r="O42" s="294">
        <v>0</v>
      </c>
      <c r="P42" s="55">
        <v>0</v>
      </c>
      <c r="Q42" s="55">
        <v>0</v>
      </c>
      <c r="R42" s="297">
        <f t="shared" si="13"/>
        <v>0</v>
      </c>
      <c r="S42" s="294">
        <v>0</v>
      </c>
      <c r="T42" s="55">
        <v>0</v>
      </c>
      <c r="U42" s="55">
        <v>0</v>
      </c>
      <c r="V42" s="297">
        <f t="shared" si="14"/>
        <v>0</v>
      </c>
      <c r="W42" s="294">
        <v>0</v>
      </c>
      <c r="X42" s="297">
        <f t="shared" si="15"/>
        <v>0</v>
      </c>
      <c r="Y42" s="294">
        <v>0</v>
      </c>
      <c r="Z42" s="55">
        <v>0</v>
      </c>
      <c r="AA42" s="297">
        <f t="shared" si="16"/>
        <v>0</v>
      </c>
      <c r="AB42" s="294">
        <v>0</v>
      </c>
      <c r="AC42" s="55">
        <v>0</v>
      </c>
      <c r="AD42" s="297">
        <f t="shared" si="17"/>
        <v>0</v>
      </c>
    </row>
    <row r="43" spans="1:30" x14ac:dyDescent="0.3">
      <c r="A43" s="304" t="s">
        <v>18</v>
      </c>
      <c r="B43" s="308" t="s">
        <v>198</v>
      </c>
      <c r="C43" s="293">
        <v>1003737</v>
      </c>
      <c r="D43" s="55"/>
      <c r="E43" s="483">
        <f t="shared" si="9"/>
        <v>1003737</v>
      </c>
      <c r="F43" s="294">
        <v>0</v>
      </c>
      <c r="G43" s="55">
        <v>0</v>
      </c>
      <c r="H43" s="297">
        <f t="shared" si="10"/>
        <v>0</v>
      </c>
      <c r="I43" s="486">
        <v>0</v>
      </c>
      <c r="J43" s="55">
        <v>0</v>
      </c>
      <c r="K43" s="297">
        <f t="shared" si="11"/>
        <v>0</v>
      </c>
      <c r="L43" s="294">
        <v>0</v>
      </c>
      <c r="M43" s="55">
        <v>0</v>
      </c>
      <c r="N43" s="297">
        <f t="shared" si="12"/>
        <v>0</v>
      </c>
      <c r="O43" s="294">
        <v>0</v>
      </c>
      <c r="P43" s="55">
        <v>0</v>
      </c>
      <c r="Q43" s="55">
        <v>0</v>
      </c>
      <c r="R43" s="297">
        <f t="shared" si="13"/>
        <v>0</v>
      </c>
      <c r="S43" s="294">
        <v>0</v>
      </c>
      <c r="T43" s="55">
        <v>0</v>
      </c>
      <c r="U43" s="55">
        <v>0</v>
      </c>
      <c r="V43" s="297">
        <f t="shared" si="14"/>
        <v>0</v>
      </c>
      <c r="W43" s="294">
        <v>0</v>
      </c>
      <c r="X43" s="297">
        <f t="shared" si="15"/>
        <v>0</v>
      </c>
      <c r="Y43" s="294">
        <v>0</v>
      </c>
      <c r="Z43" s="55">
        <v>0</v>
      </c>
      <c r="AA43" s="297">
        <f t="shared" si="16"/>
        <v>0</v>
      </c>
      <c r="AB43" s="294">
        <v>0</v>
      </c>
      <c r="AC43" s="55">
        <v>0</v>
      </c>
      <c r="AD43" s="297">
        <f t="shared" si="17"/>
        <v>0</v>
      </c>
    </row>
    <row r="44" spans="1:30" x14ac:dyDescent="0.3">
      <c r="A44" s="304"/>
      <c r="B44" s="308" t="s">
        <v>269</v>
      </c>
      <c r="C44" s="293">
        <v>1003737</v>
      </c>
      <c r="D44" s="55"/>
      <c r="E44" s="483">
        <f t="shared" si="9"/>
        <v>1003737</v>
      </c>
      <c r="F44" s="294">
        <v>0</v>
      </c>
      <c r="G44" s="55">
        <v>0</v>
      </c>
      <c r="H44" s="297">
        <f t="shared" si="10"/>
        <v>0</v>
      </c>
      <c r="I44" s="486">
        <v>0</v>
      </c>
      <c r="J44" s="55">
        <v>0</v>
      </c>
      <c r="K44" s="297">
        <f t="shared" si="11"/>
        <v>0</v>
      </c>
      <c r="L44" s="294">
        <v>0</v>
      </c>
      <c r="M44" s="55">
        <v>0</v>
      </c>
      <c r="N44" s="297">
        <f t="shared" si="12"/>
        <v>0</v>
      </c>
      <c r="O44" s="294">
        <v>0</v>
      </c>
      <c r="P44" s="55">
        <v>0</v>
      </c>
      <c r="Q44" s="55">
        <v>0</v>
      </c>
      <c r="R44" s="297">
        <f t="shared" si="13"/>
        <v>0</v>
      </c>
      <c r="S44" s="294">
        <v>0</v>
      </c>
      <c r="T44" s="55">
        <v>0</v>
      </c>
      <c r="U44" s="55">
        <v>0</v>
      </c>
      <c r="V44" s="297">
        <f t="shared" si="14"/>
        <v>0</v>
      </c>
      <c r="W44" s="294">
        <v>0</v>
      </c>
      <c r="X44" s="297">
        <f t="shared" si="15"/>
        <v>0</v>
      </c>
      <c r="Y44" s="294">
        <v>0</v>
      </c>
      <c r="Z44" s="55">
        <v>0</v>
      </c>
      <c r="AA44" s="297">
        <f t="shared" si="16"/>
        <v>0</v>
      </c>
      <c r="AB44" s="294">
        <v>0</v>
      </c>
      <c r="AC44" s="55">
        <v>0</v>
      </c>
      <c r="AD44" s="297">
        <f t="shared" si="17"/>
        <v>0</v>
      </c>
    </row>
    <row r="45" spans="1:30" x14ac:dyDescent="0.3">
      <c r="A45" s="311"/>
      <c r="B45" s="308" t="s">
        <v>126</v>
      </c>
      <c r="C45" s="293">
        <v>0</v>
      </c>
      <c r="D45" s="55"/>
      <c r="E45" s="483">
        <f t="shared" si="9"/>
        <v>0</v>
      </c>
      <c r="F45" s="294">
        <v>0</v>
      </c>
      <c r="G45" s="55">
        <v>0</v>
      </c>
      <c r="H45" s="297">
        <f t="shared" si="10"/>
        <v>0</v>
      </c>
      <c r="I45" s="486">
        <v>0</v>
      </c>
      <c r="J45" s="55">
        <v>0</v>
      </c>
      <c r="K45" s="297">
        <f t="shared" si="11"/>
        <v>0</v>
      </c>
      <c r="L45" s="294">
        <v>0</v>
      </c>
      <c r="M45" s="55">
        <v>0</v>
      </c>
      <c r="N45" s="297">
        <f t="shared" si="12"/>
        <v>0</v>
      </c>
      <c r="O45" s="294">
        <v>0</v>
      </c>
      <c r="P45" s="55">
        <v>0</v>
      </c>
      <c r="Q45" s="55">
        <v>0</v>
      </c>
      <c r="R45" s="297">
        <f t="shared" si="13"/>
        <v>0</v>
      </c>
      <c r="S45" s="294">
        <v>0</v>
      </c>
      <c r="T45" s="55">
        <v>0</v>
      </c>
      <c r="U45" s="55">
        <v>0</v>
      </c>
      <c r="V45" s="297">
        <f t="shared" si="14"/>
        <v>0</v>
      </c>
      <c r="W45" s="294">
        <v>0</v>
      </c>
      <c r="X45" s="297">
        <f t="shared" si="15"/>
        <v>0</v>
      </c>
      <c r="Y45" s="294">
        <v>0</v>
      </c>
      <c r="Z45" s="55">
        <v>0</v>
      </c>
      <c r="AA45" s="297">
        <f t="shared" si="16"/>
        <v>0</v>
      </c>
      <c r="AB45" s="294">
        <v>0</v>
      </c>
      <c r="AC45" s="55">
        <v>0</v>
      </c>
      <c r="AD45" s="297">
        <f t="shared" si="17"/>
        <v>0</v>
      </c>
    </row>
    <row r="46" spans="1:30" x14ac:dyDescent="0.3">
      <c r="A46" s="304" t="s">
        <v>19</v>
      </c>
      <c r="B46" s="310" t="s">
        <v>127</v>
      </c>
      <c r="C46" s="294">
        <f>C41+C42+C43+C45</f>
        <v>1049889</v>
      </c>
      <c r="D46" s="55"/>
      <c r="E46" s="483">
        <f t="shared" si="9"/>
        <v>1049889</v>
      </c>
      <c r="F46" s="294">
        <f>F41+F42+F43+F45</f>
        <v>0</v>
      </c>
      <c r="G46" s="55">
        <f>G41+G42+G43+G45</f>
        <v>0</v>
      </c>
      <c r="H46" s="297">
        <f t="shared" si="10"/>
        <v>0</v>
      </c>
      <c r="I46" s="486">
        <f>I41+I42+I43+I45</f>
        <v>0</v>
      </c>
      <c r="J46" s="55">
        <f>J41+J42+J43+J45</f>
        <v>0</v>
      </c>
      <c r="K46" s="297">
        <f t="shared" si="11"/>
        <v>0</v>
      </c>
      <c r="L46" s="294">
        <f>L41+L42+L43+L45</f>
        <v>0</v>
      </c>
      <c r="M46" s="55">
        <f>M41+M42+M43+M45</f>
        <v>0</v>
      </c>
      <c r="N46" s="297">
        <f t="shared" si="12"/>
        <v>0</v>
      </c>
      <c r="O46" s="294">
        <f>O41+O42+O43+O45</f>
        <v>0</v>
      </c>
      <c r="P46" s="55">
        <f>P41+P42+P43+P45</f>
        <v>0</v>
      </c>
      <c r="Q46" s="55">
        <f>Q41+Q42+Q43+Q45</f>
        <v>0</v>
      </c>
      <c r="R46" s="297">
        <f t="shared" si="13"/>
        <v>0</v>
      </c>
      <c r="S46" s="294">
        <f>S41+S42+S43+S45</f>
        <v>0</v>
      </c>
      <c r="T46" s="55">
        <f>T41+T42+T43+T45</f>
        <v>0</v>
      </c>
      <c r="U46" s="55">
        <f>U41+U42+U43+U45</f>
        <v>0</v>
      </c>
      <c r="V46" s="297">
        <f t="shared" si="14"/>
        <v>0</v>
      </c>
      <c r="W46" s="294">
        <f>W41+W42+W43+W45</f>
        <v>0</v>
      </c>
      <c r="X46" s="297">
        <f t="shared" si="15"/>
        <v>0</v>
      </c>
      <c r="Y46" s="294">
        <f>Y41+Y42+Y43+Y45</f>
        <v>0</v>
      </c>
      <c r="Z46" s="55">
        <f>Z41+Z42+Z43+Z45</f>
        <v>0</v>
      </c>
      <c r="AA46" s="297">
        <f t="shared" si="16"/>
        <v>0</v>
      </c>
      <c r="AB46" s="294">
        <f>AB41+AB42+AB43+AB45</f>
        <v>0</v>
      </c>
      <c r="AC46" s="55">
        <f>AC41+AC42+AC43+AC45</f>
        <v>0</v>
      </c>
      <c r="AD46" s="297">
        <f t="shared" si="17"/>
        <v>0</v>
      </c>
    </row>
    <row r="47" spans="1:30" ht="22.2" thickBot="1" x14ac:dyDescent="0.35">
      <c r="A47" s="306" t="s">
        <v>20</v>
      </c>
      <c r="B47" s="312" t="s">
        <v>128</v>
      </c>
      <c r="C47" s="295">
        <f>C40+C46</f>
        <v>4051499</v>
      </c>
      <c r="D47" s="296">
        <f>D40+D46</f>
        <v>87076</v>
      </c>
      <c r="E47" s="484">
        <f t="shared" si="9"/>
        <v>4138575</v>
      </c>
      <c r="F47" s="295">
        <f>F40+F46</f>
        <v>381289</v>
      </c>
      <c r="G47" s="296">
        <f>G40+G46</f>
        <v>11210</v>
      </c>
      <c r="H47" s="299">
        <f t="shared" si="10"/>
        <v>392499</v>
      </c>
      <c r="I47" s="488">
        <f>I40+I46</f>
        <v>60448</v>
      </c>
      <c r="J47" s="296">
        <f>J40+J46</f>
        <v>5699</v>
      </c>
      <c r="K47" s="299">
        <f t="shared" si="11"/>
        <v>66147</v>
      </c>
      <c r="L47" s="295">
        <f>L40+L46</f>
        <v>70383</v>
      </c>
      <c r="M47" s="296">
        <f>M40+M46</f>
        <v>4394</v>
      </c>
      <c r="N47" s="299">
        <f t="shared" si="12"/>
        <v>74777</v>
      </c>
      <c r="O47" s="295">
        <f>O40+O46</f>
        <v>184507</v>
      </c>
      <c r="P47" s="296">
        <f>P40+P46</f>
        <v>13160</v>
      </c>
      <c r="Q47" s="296">
        <f>Q40+Q46</f>
        <v>43815</v>
      </c>
      <c r="R47" s="299">
        <f t="shared" si="13"/>
        <v>241482</v>
      </c>
      <c r="S47" s="295">
        <f>S40+S46</f>
        <v>131592</v>
      </c>
      <c r="T47" s="296">
        <f>T40+T46</f>
        <v>10096</v>
      </c>
      <c r="U47" s="296">
        <f>U40+U46</f>
        <v>31750</v>
      </c>
      <c r="V47" s="299">
        <f t="shared" si="14"/>
        <v>173438</v>
      </c>
      <c r="W47" s="295">
        <f>W40+W46</f>
        <v>48370</v>
      </c>
      <c r="X47" s="299">
        <f t="shared" si="15"/>
        <v>48370</v>
      </c>
      <c r="Y47" s="295">
        <f>Y40+Y46</f>
        <v>20652</v>
      </c>
      <c r="Z47" s="296">
        <f>Z40+Z46</f>
        <v>1300</v>
      </c>
      <c r="AA47" s="299">
        <f t="shared" si="16"/>
        <v>21952</v>
      </c>
      <c r="AB47" s="295">
        <f>AB40+AB46</f>
        <v>33499</v>
      </c>
      <c r="AC47" s="296">
        <f>AC40+AC46</f>
        <v>17920</v>
      </c>
      <c r="AD47" s="299">
        <f t="shared" si="17"/>
        <v>51419</v>
      </c>
    </row>
    <row r="48" spans="1:30" x14ac:dyDescent="0.3">
      <c r="E48" s="17">
        <f>+E24-E47</f>
        <v>0</v>
      </c>
      <c r="H48" s="17">
        <f>+H24-H47</f>
        <v>0</v>
      </c>
      <c r="I48" s="17">
        <f t="shared" ref="I48:J48" si="18">+I24-I47</f>
        <v>0</v>
      </c>
      <c r="J48" s="17">
        <f t="shared" si="18"/>
        <v>0</v>
      </c>
      <c r="K48" s="17">
        <f>+K24-K47</f>
        <v>0</v>
      </c>
      <c r="L48" s="17">
        <f t="shared" ref="L48:M48" si="19">+L24-L47</f>
        <v>0</v>
      </c>
      <c r="M48" s="17">
        <f t="shared" si="19"/>
        <v>0</v>
      </c>
      <c r="N48" s="17">
        <f>+N24-N47</f>
        <v>0</v>
      </c>
      <c r="O48" s="17">
        <f>+O47-O24</f>
        <v>0</v>
      </c>
      <c r="P48" s="17">
        <f>+P47-P24</f>
        <v>0</v>
      </c>
      <c r="Q48" s="17">
        <f>+Q47-Q24</f>
        <v>0</v>
      </c>
      <c r="R48" s="17">
        <f>+R24-R47</f>
        <v>0</v>
      </c>
      <c r="S48" s="17">
        <f>+S47-S24</f>
        <v>0</v>
      </c>
      <c r="T48" s="17">
        <f>+T47-T24</f>
        <v>0</v>
      </c>
      <c r="U48" s="17">
        <f>+U47-U24</f>
        <v>0</v>
      </c>
      <c r="V48" s="17">
        <f>+V24-V47</f>
        <v>0</v>
      </c>
      <c r="X48" s="17">
        <f>+X24-X47</f>
        <v>0</v>
      </c>
      <c r="Y48" s="17">
        <f t="shared" ref="Y48:Z48" si="20">+Y24-Y47</f>
        <v>0</v>
      </c>
      <c r="Z48" s="17">
        <f t="shared" si="20"/>
        <v>0</v>
      </c>
      <c r="AA48" s="17">
        <f>+AA24-AA47</f>
        <v>0</v>
      </c>
      <c r="AB48" s="17">
        <f t="shared" ref="AB48:AC48" si="21">+AB24-AB47</f>
        <v>0</v>
      </c>
      <c r="AC48" s="17">
        <f t="shared" si="21"/>
        <v>0</v>
      </c>
      <c r="AD48" s="17">
        <f>+AD24-AD47</f>
        <v>0</v>
      </c>
    </row>
    <row r="49" spans="6:8" x14ac:dyDescent="0.3">
      <c r="F49" s="88"/>
      <c r="G49" s="88"/>
    </row>
    <row r="50" spans="6:8" x14ac:dyDescent="0.3">
      <c r="F50" s="27"/>
      <c r="G50" s="27"/>
    </row>
    <row r="51" spans="6:8" x14ac:dyDescent="0.3">
      <c r="F51" s="75"/>
      <c r="G51" s="75"/>
      <c r="H51" s="75"/>
    </row>
    <row r="52" spans="6:8" x14ac:dyDescent="0.3">
      <c r="F52" s="75"/>
      <c r="G52" s="75"/>
      <c r="H52" s="75"/>
    </row>
    <row r="53" spans="6:8" x14ac:dyDescent="0.3">
      <c r="F53" s="75"/>
      <c r="G53" s="75"/>
      <c r="H53" s="75"/>
    </row>
    <row r="54" spans="6:8" x14ac:dyDescent="0.3">
      <c r="F54" s="78"/>
      <c r="G54" s="78"/>
      <c r="H54" s="279"/>
    </row>
    <row r="55" spans="6:8" x14ac:dyDescent="0.3">
      <c r="F55" s="79"/>
      <c r="G55" s="79"/>
      <c r="H55" s="79"/>
    </row>
    <row r="56" spans="6:8" x14ac:dyDescent="0.3">
      <c r="F56" s="79"/>
      <c r="G56" s="79"/>
      <c r="H56" s="79"/>
    </row>
    <row r="57" spans="6:8" x14ac:dyDescent="0.3">
      <c r="F57" s="79"/>
      <c r="G57" s="79"/>
      <c r="H57" s="79"/>
    </row>
    <row r="58" spans="6:8" x14ac:dyDescent="0.3">
      <c r="F58" s="79"/>
      <c r="G58" s="79"/>
      <c r="H58" s="79"/>
    </row>
    <row r="59" spans="6:8" x14ac:dyDescent="0.3">
      <c r="F59" s="79"/>
      <c r="G59" s="79"/>
      <c r="H59" s="79"/>
    </row>
    <row r="60" spans="6:8" x14ac:dyDescent="0.3">
      <c r="F60" s="79"/>
      <c r="G60" s="79"/>
      <c r="H60" s="79"/>
    </row>
    <row r="61" spans="6:8" x14ac:dyDescent="0.3">
      <c r="F61" s="79"/>
      <c r="G61" s="79"/>
      <c r="H61" s="79"/>
    </row>
    <row r="62" spans="6:8" x14ac:dyDescent="0.3">
      <c r="F62" s="79"/>
      <c r="G62" s="79"/>
      <c r="H62" s="79"/>
    </row>
    <row r="63" spans="6:8" x14ac:dyDescent="0.3">
      <c r="F63" s="79"/>
      <c r="G63" s="79"/>
      <c r="H63" s="79"/>
    </row>
    <row r="64" spans="6:8" x14ac:dyDescent="0.3">
      <c r="F64" s="79"/>
      <c r="G64" s="79"/>
      <c r="H64" s="79"/>
    </row>
    <row r="65" spans="6:8" x14ac:dyDescent="0.3">
      <c r="F65" s="79"/>
      <c r="G65" s="79"/>
      <c r="H65" s="79"/>
    </row>
    <row r="66" spans="6:8" x14ac:dyDescent="0.3">
      <c r="F66" s="88"/>
      <c r="G66" s="88"/>
      <c r="H66" s="88"/>
    </row>
    <row r="67" spans="6:8" x14ac:dyDescent="0.3">
      <c r="F67" s="88"/>
      <c r="G67" s="88"/>
      <c r="H67" s="88"/>
    </row>
    <row r="68" spans="6:8" x14ac:dyDescent="0.3">
      <c r="F68" s="87"/>
      <c r="G68" s="87"/>
      <c r="H68" s="87"/>
    </row>
    <row r="69" spans="6:8" x14ac:dyDescent="0.3">
      <c r="F69" s="277"/>
      <c r="G69" s="367"/>
      <c r="H69" s="278"/>
    </row>
    <row r="70" spans="6:8" x14ac:dyDescent="0.3">
      <c r="F70" s="277"/>
      <c r="G70" s="367"/>
      <c r="H70" s="66"/>
    </row>
    <row r="71" spans="6:8" x14ac:dyDescent="0.3">
      <c r="F71" s="279"/>
      <c r="G71" s="368"/>
      <c r="H71" s="279"/>
    </row>
    <row r="72" spans="6:8" x14ac:dyDescent="0.3">
      <c r="F72" s="71"/>
      <c r="G72" s="71"/>
      <c r="H72" s="280"/>
    </row>
    <row r="73" spans="6:8" x14ac:dyDescent="0.3">
      <c r="F73" s="73"/>
      <c r="G73" s="73"/>
      <c r="H73" s="73"/>
    </row>
    <row r="74" spans="6:8" x14ac:dyDescent="0.3">
      <c r="F74" s="75"/>
      <c r="G74" s="75"/>
      <c r="H74" s="75"/>
    </row>
    <row r="75" spans="6:8" x14ac:dyDescent="0.3">
      <c r="F75" s="75"/>
      <c r="G75" s="75"/>
      <c r="H75" s="75"/>
    </row>
    <row r="76" spans="6:8" x14ac:dyDescent="0.3">
      <c r="F76" s="75"/>
      <c r="G76" s="75"/>
      <c r="H76" s="75"/>
    </row>
    <row r="77" spans="6:8" x14ac:dyDescent="0.3">
      <c r="F77" s="75"/>
      <c r="G77" s="75"/>
      <c r="H77" s="75"/>
    </row>
    <row r="78" spans="6:8" x14ac:dyDescent="0.3">
      <c r="F78" s="75"/>
      <c r="G78" s="75"/>
      <c r="H78" s="75"/>
    </row>
    <row r="79" spans="6:8" x14ac:dyDescent="0.3">
      <c r="F79" s="75"/>
      <c r="G79" s="75"/>
      <c r="H79" s="75"/>
    </row>
    <row r="80" spans="6:8" x14ac:dyDescent="0.3">
      <c r="F80" s="75"/>
      <c r="G80" s="75"/>
      <c r="H80" s="75"/>
    </row>
    <row r="81" spans="6:8" x14ac:dyDescent="0.3">
      <c r="F81" s="75"/>
      <c r="G81" s="75"/>
      <c r="H81" s="75"/>
    </row>
    <row r="82" spans="6:8" x14ac:dyDescent="0.3">
      <c r="F82" s="78"/>
      <c r="G82" s="78"/>
      <c r="H82" s="279"/>
    </row>
    <row r="83" spans="6:8" x14ac:dyDescent="0.3">
      <c r="F83" s="79"/>
      <c r="G83" s="79"/>
      <c r="H83" s="79"/>
    </row>
    <row r="84" spans="6:8" x14ac:dyDescent="0.3">
      <c r="F84" s="79"/>
      <c r="G84" s="79"/>
      <c r="H84" s="79"/>
    </row>
    <row r="85" spans="6:8" x14ac:dyDescent="0.3">
      <c r="F85" s="79"/>
      <c r="G85" s="79"/>
      <c r="H85" s="79"/>
    </row>
    <row r="86" spans="6:8" x14ac:dyDescent="0.3">
      <c r="F86" s="79"/>
      <c r="G86" s="79"/>
      <c r="H86" s="79"/>
    </row>
    <row r="87" spans="6:8" x14ac:dyDescent="0.3">
      <c r="F87" s="79"/>
      <c r="G87" s="79"/>
      <c r="H87" s="79"/>
    </row>
    <row r="88" spans="6:8" x14ac:dyDescent="0.3">
      <c r="F88" s="79"/>
      <c r="G88" s="79"/>
      <c r="H88" s="79"/>
    </row>
    <row r="89" spans="6:8" x14ac:dyDescent="0.3">
      <c r="F89" s="79"/>
      <c r="G89" s="79"/>
      <c r="H89" s="79"/>
    </row>
    <row r="90" spans="6:8" x14ac:dyDescent="0.3">
      <c r="F90" s="79"/>
      <c r="G90" s="79"/>
      <c r="H90" s="79"/>
    </row>
    <row r="91" spans="6:8" x14ac:dyDescent="0.3">
      <c r="F91" s="79"/>
      <c r="G91" s="79"/>
      <c r="H91" s="79"/>
    </row>
    <row r="92" spans="6:8" x14ac:dyDescent="0.3">
      <c r="F92" s="79"/>
      <c r="G92" s="79"/>
      <c r="H92" s="79"/>
    </row>
    <row r="93" spans="6:8" x14ac:dyDescent="0.3">
      <c r="F93" s="79"/>
      <c r="G93" s="79"/>
      <c r="H93" s="79"/>
    </row>
    <row r="94" spans="6:8" x14ac:dyDescent="0.3">
      <c r="F94" s="277"/>
      <c r="G94" s="367"/>
      <c r="H94" s="278"/>
    </row>
    <row r="95" spans="6:8" x14ac:dyDescent="0.3">
      <c r="F95" s="277"/>
      <c r="G95" s="367"/>
      <c r="H95" s="66"/>
    </row>
    <row r="96" spans="6:8" x14ac:dyDescent="0.3">
      <c r="F96" s="279"/>
      <c r="G96" s="368"/>
      <c r="H96" s="279"/>
    </row>
    <row r="97" spans="6:8" x14ac:dyDescent="0.3">
      <c r="F97" s="71"/>
      <c r="G97" s="71"/>
      <c r="H97" s="280"/>
    </row>
    <row r="98" spans="6:8" x14ac:dyDescent="0.3">
      <c r="F98" s="73"/>
      <c r="G98" s="73"/>
      <c r="H98" s="73"/>
    </row>
    <row r="99" spans="6:8" x14ac:dyDescent="0.3">
      <c r="F99" s="75"/>
      <c r="G99" s="75"/>
      <c r="H99" s="75"/>
    </row>
    <row r="100" spans="6:8" x14ac:dyDescent="0.3">
      <c r="F100" s="75"/>
      <c r="G100" s="75"/>
      <c r="H100" s="75"/>
    </row>
    <row r="101" spans="6:8" x14ac:dyDescent="0.3">
      <c r="F101" s="75"/>
      <c r="G101" s="75"/>
      <c r="H101" s="75"/>
    </row>
    <row r="102" spans="6:8" x14ac:dyDescent="0.3">
      <c r="F102" s="75"/>
      <c r="G102" s="75"/>
      <c r="H102" s="75"/>
    </row>
    <row r="103" spans="6:8" x14ac:dyDescent="0.3">
      <c r="F103" s="75"/>
      <c r="G103" s="75"/>
      <c r="H103" s="75"/>
    </row>
    <row r="104" spans="6:8" x14ac:dyDescent="0.3">
      <c r="F104" s="75"/>
      <c r="G104" s="75"/>
      <c r="H104" s="75"/>
    </row>
    <row r="105" spans="6:8" x14ac:dyDescent="0.3">
      <c r="F105" s="75"/>
      <c r="G105" s="75"/>
      <c r="H105" s="75"/>
    </row>
    <row r="106" spans="6:8" x14ac:dyDescent="0.3">
      <c r="F106" s="75"/>
      <c r="G106" s="75"/>
      <c r="H106" s="75"/>
    </row>
    <row r="107" spans="6:8" x14ac:dyDescent="0.3">
      <c r="F107" s="78"/>
      <c r="G107" s="78"/>
      <c r="H107" s="279"/>
    </row>
    <row r="108" spans="6:8" x14ac:dyDescent="0.3">
      <c r="F108" s="79"/>
      <c r="G108" s="79"/>
      <c r="H108" s="79"/>
    </row>
    <row r="109" spans="6:8" x14ac:dyDescent="0.3">
      <c r="F109" s="79"/>
      <c r="G109" s="79"/>
      <c r="H109" s="79"/>
    </row>
    <row r="110" spans="6:8" x14ac:dyDescent="0.3">
      <c r="F110" s="79"/>
      <c r="G110" s="79"/>
      <c r="H110" s="79"/>
    </row>
    <row r="111" spans="6:8" x14ac:dyDescent="0.3">
      <c r="F111" s="79"/>
      <c r="G111" s="79"/>
      <c r="H111" s="79"/>
    </row>
    <row r="112" spans="6:8" x14ac:dyDescent="0.3">
      <c r="F112" s="79"/>
      <c r="G112" s="79"/>
      <c r="H112" s="79"/>
    </row>
    <row r="113" spans="6:8" x14ac:dyDescent="0.3">
      <c r="F113" s="79"/>
      <c r="G113" s="79"/>
      <c r="H113" s="79"/>
    </row>
    <row r="114" spans="6:8" x14ac:dyDescent="0.3">
      <c r="F114" s="79"/>
      <c r="G114" s="79"/>
      <c r="H114" s="79"/>
    </row>
    <row r="115" spans="6:8" x14ac:dyDescent="0.3">
      <c r="F115" s="79"/>
      <c r="G115" s="79"/>
      <c r="H115" s="79"/>
    </row>
    <row r="116" spans="6:8" x14ac:dyDescent="0.3">
      <c r="F116" s="79"/>
      <c r="G116" s="79"/>
      <c r="H116" s="79"/>
    </row>
    <row r="117" spans="6:8" x14ac:dyDescent="0.3">
      <c r="F117" s="79"/>
      <c r="G117" s="79"/>
      <c r="H117" s="79"/>
    </row>
    <row r="118" spans="6:8" x14ac:dyDescent="0.3">
      <c r="F118" s="79"/>
      <c r="G118" s="79"/>
      <c r="H118" s="79"/>
    </row>
    <row r="119" spans="6:8" x14ac:dyDescent="0.3">
      <c r="F119" s="87"/>
      <c r="G119" s="87"/>
      <c r="H119" s="87"/>
    </row>
    <row r="120" spans="6:8" x14ac:dyDescent="0.3">
      <c r="F120" s="87"/>
      <c r="G120" s="87"/>
      <c r="H120" s="87"/>
    </row>
    <row r="121" spans="6:8" x14ac:dyDescent="0.3">
      <c r="F121" s="87"/>
      <c r="G121" s="87"/>
      <c r="H121" s="87"/>
    </row>
    <row r="122" spans="6:8" x14ac:dyDescent="0.3">
      <c r="F122" s="277"/>
      <c r="G122" s="367"/>
      <c r="H122" s="278"/>
    </row>
    <row r="123" spans="6:8" x14ac:dyDescent="0.3">
      <c r="F123" s="277"/>
      <c r="G123" s="367"/>
      <c r="H123" s="66"/>
    </row>
    <row r="124" spans="6:8" x14ac:dyDescent="0.3">
      <c r="F124" s="279"/>
      <c r="G124" s="368"/>
      <c r="H124" s="279"/>
    </row>
    <row r="125" spans="6:8" x14ac:dyDescent="0.3">
      <c r="F125" s="71"/>
      <c r="G125" s="71"/>
      <c r="H125" s="280"/>
    </row>
    <row r="126" spans="6:8" x14ac:dyDescent="0.3">
      <c r="F126" s="73"/>
      <c r="G126" s="73"/>
      <c r="H126" s="73"/>
    </row>
    <row r="127" spans="6:8" x14ac:dyDescent="0.3">
      <c r="F127" s="75"/>
      <c r="G127" s="75"/>
      <c r="H127" s="75"/>
    </row>
    <row r="128" spans="6:8" x14ac:dyDescent="0.3">
      <c r="F128" s="75"/>
      <c r="G128" s="75"/>
      <c r="H128" s="75"/>
    </row>
    <row r="129" spans="6:8" x14ac:dyDescent="0.3">
      <c r="F129" s="75"/>
      <c r="G129" s="75"/>
      <c r="H129" s="75"/>
    </row>
    <row r="130" spans="6:8" x14ac:dyDescent="0.3">
      <c r="F130" s="75"/>
      <c r="G130" s="75"/>
      <c r="H130" s="75"/>
    </row>
    <row r="131" spans="6:8" x14ac:dyDescent="0.3">
      <c r="F131" s="75"/>
      <c r="G131" s="75"/>
      <c r="H131" s="75"/>
    </row>
    <row r="132" spans="6:8" x14ac:dyDescent="0.3">
      <c r="F132" s="75"/>
      <c r="G132" s="75"/>
      <c r="H132" s="75"/>
    </row>
    <row r="133" spans="6:8" x14ac:dyDescent="0.3">
      <c r="F133" s="75"/>
      <c r="G133" s="75"/>
      <c r="H133" s="75"/>
    </row>
    <row r="134" spans="6:8" x14ac:dyDescent="0.3">
      <c r="F134" s="75"/>
      <c r="G134" s="75"/>
      <c r="H134" s="75"/>
    </row>
    <row r="135" spans="6:8" x14ac:dyDescent="0.3">
      <c r="F135" s="78"/>
      <c r="G135" s="78"/>
      <c r="H135" s="279"/>
    </row>
    <row r="136" spans="6:8" x14ac:dyDescent="0.3">
      <c r="F136" s="79"/>
      <c r="G136" s="79"/>
      <c r="H136" s="79"/>
    </row>
    <row r="137" spans="6:8" x14ac:dyDescent="0.3">
      <c r="F137" s="79"/>
      <c r="G137" s="79"/>
      <c r="H137" s="79"/>
    </row>
    <row r="138" spans="6:8" x14ac:dyDescent="0.3">
      <c r="F138" s="79"/>
      <c r="G138" s="79"/>
      <c r="H138" s="79"/>
    </row>
    <row r="139" spans="6:8" x14ac:dyDescent="0.3">
      <c r="F139" s="79"/>
      <c r="G139" s="79"/>
      <c r="H139" s="79"/>
    </row>
    <row r="140" spans="6:8" x14ac:dyDescent="0.3">
      <c r="F140" s="79"/>
      <c r="G140" s="79"/>
      <c r="H140" s="79"/>
    </row>
    <row r="141" spans="6:8" x14ac:dyDescent="0.3">
      <c r="F141" s="79"/>
      <c r="G141" s="79"/>
      <c r="H141" s="79"/>
    </row>
    <row r="142" spans="6:8" x14ac:dyDescent="0.3">
      <c r="F142" s="79"/>
      <c r="G142" s="79"/>
      <c r="H142" s="79"/>
    </row>
    <row r="143" spans="6:8" x14ac:dyDescent="0.3">
      <c r="F143" s="79"/>
      <c r="G143" s="79"/>
      <c r="H143" s="79"/>
    </row>
    <row r="144" spans="6:8" x14ac:dyDescent="0.3">
      <c r="F144" s="79"/>
      <c r="G144" s="79"/>
      <c r="H144" s="79"/>
    </row>
    <row r="145" spans="6:8" x14ac:dyDescent="0.3">
      <c r="F145" s="79"/>
      <c r="G145" s="79"/>
      <c r="H145" s="79"/>
    </row>
    <row r="146" spans="6:8" x14ac:dyDescent="0.3">
      <c r="F146" s="79"/>
      <c r="G146" s="79"/>
      <c r="H146" s="79"/>
    </row>
    <row r="147" spans="6:8" x14ac:dyDescent="0.3">
      <c r="F147" s="277"/>
      <c r="G147" s="367"/>
      <c r="H147" s="278"/>
    </row>
    <row r="148" spans="6:8" x14ac:dyDescent="0.3">
      <c r="F148" s="277"/>
      <c r="G148" s="367"/>
      <c r="H148" s="66"/>
    </row>
    <row r="149" spans="6:8" x14ac:dyDescent="0.3">
      <c r="F149" s="279"/>
      <c r="G149" s="368"/>
      <c r="H149" s="279"/>
    </row>
    <row r="150" spans="6:8" x14ac:dyDescent="0.3">
      <c r="F150" s="71"/>
      <c r="G150" s="71"/>
      <c r="H150" s="280"/>
    </row>
    <row r="151" spans="6:8" x14ac:dyDescent="0.3">
      <c r="F151" s="73"/>
      <c r="G151" s="73"/>
      <c r="H151" s="73"/>
    </row>
    <row r="152" spans="6:8" x14ac:dyDescent="0.3">
      <c r="F152" s="75"/>
      <c r="G152" s="75"/>
      <c r="H152" s="75"/>
    </row>
    <row r="153" spans="6:8" x14ac:dyDescent="0.3">
      <c r="F153" s="75"/>
      <c r="G153" s="75"/>
      <c r="H153" s="75"/>
    </row>
    <row r="154" spans="6:8" x14ac:dyDescent="0.3">
      <c r="F154" s="75"/>
      <c r="G154" s="75"/>
      <c r="H154" s="75"/>
    </row>
    <row r="155" spans="6:8" x14ac:dyDescent="0.3">
      <c r="F155" s="75"/>
      <c r="G155" s="75"/>
      <c r="H155" s="75"/>
    </row>
    <row r="156" spans="6:8" x14ac:dyDescent="0.3">
      <c r="F156" s="75"/>
      <c r="G156" s="75"/>
      <c r="H156" s="75"/>
    </row>
    <row r="157" spans="6:8" x14ac:dyDescent="0.3">
      <c r="F157" s="75"/>
      <c r="G157" s="75"/>
      <c r="H157" s="75"/>
    </row>
    <row r="158" spans="6:8" x14ac:dyDescent="0.3">
      <c r="F158" s="75"/>
      <c r="G158" s="75"/>
      <c r="H158" s="75"/>
    </row>
    <row r="159" spans="6:8" x14ac:dyDescent="0.3">
      <c r="F159" s="75"/>
      <c r="G159" s="75"/>
      <c r="H159" s="75"/>
    </row>
    <row r="160" spans="6:8" x14ac:dyDescent="0.3">
      <c r="F160" s="78"/>
      <c r="G160" s="78"/>
      <c r="H160" s="279"/>
    </row>
    <row r="161" spans="6:8" x14ac:dyDescent="0.3">
      <c r="F161" s="79"/>
      <c r="G161" s="79"/>
      <c r="H161" s="79"/>
    </row>
    <row r="162" spans="6:8" x14ac:dyDescent="0.3">
      <c r="F162" s="79"/>
      <c r="G162" s="79"/>
      <c r="H162" s="79"/>
    </row>
    <row r="163" spans="6:8" x14ac:dyDescent="0.3">
      <c r="F163" s="79"/>
      <c r="G163" s="79"/>
      <c r="H163" s="79"/>
    </row>
    <row r="164" spans="6:8" x14ac:dyDescent="0.3">
      <c r="F164" s="79"/>
      <c r="G164" s="79"/>
      <c r="H164" s="79"/>
    </row>
    <row r="165" spans="6:8" x14ac:dyDescent="0.3">
      <c r="F165" s="79"/>
      <c r="G165" s="79"/>
      <c r="H165" s="79"/>
    </row>
    <row r="166" spans="6:8" x14ac:dyDescent="0.3">
      <c r="F166" s="79"/>
      <c r="G166" s="79"/>
      <c r="H166" s="79"/>
    </row>
    <row r="167" spans="6:8" x14ac:dyDescent="0.3">
      <c r="F167" s="79"/>
      <c r="G167" s="79"/>
      <c r="H167" s="79"/>
    </row>
    <row r="168" spans="6:8" x14ac:dyDescent="0.3">
      <c r="F168" s="79"/>
      <c r="G168" s="79"/>
      <c r="H168" s="79"/>
    </row>
    <row r="169" spans="6:8" x14ac:dyDescent="0.3">
      <c r="F169" s="79"/>
      <c r="G169" s="79"/>
      <c r="H169" s="79"/>
    </row>
    <row r="170" spans="6:8" x14ac:dyDescent="0.3">
      <c r="F170" s="79"/>
      <c r="G170" s="79"/>
      <c r="H170" s="79"/>
    </row>
    <row r="171" spans="6:8" x14ac:dyDescent="0.3">
      <c r="F171" s="79"/>
      <c r="G171" s="79"/>
      <c r="H171" s="79"/>
    </row>
    <row r="172" spans="6:8" x14ac:dyDescent="0.3">
      <c r="F172" s="87"/>
      <c r="G172" s="87"/>
      <c r="H172" s="87"/>
    </row>
    <row r="173" spans="6:8" x14ac:dyDescent="0.3">
      <c r="F173" s="87"/>
      <c r="G173" s="87"/>
      <c r="H173" s="87"/>
    </row>
  </sheetData>
  <mergeCells count="20">
    <mergeCell ref="A1:F2"/>
    <mergeCell ref="X1:AA2"/>
    <mergeCell ref="C27:E27"/>
    <mergeCell ref="F27:H27"/>
    <mergeCell ref="I27:K27"/>
    <mergeCell ref="L27:N27"/>
    <mergeCell ref="O27:R27"/>
    <mergeCell ref="S27:V27"/>
    <mergeCell ref="I5:K5"/>
    <mergeCell ref="C5:E5"/>
    <mergeCell ref="F5:H5"/>
    <mergeCell ref="W5:X5"/>
    <mergeCell ref="L5:N5"/>
    <mergeCell ref="O5:R5"/>
    <mergeCell ref="AB5:AD5"/>
    <mergeCell ref="AB27:AD27"/>
    <mergeCell ref="S5:V5"/>
    <mergeCell ref="Y5:AA5"/>
    <mergeCell ref="W27:X27"/>
    <mergeCell ref="Y27:AA27"/>
  </mergeCells>
  <pageMargins left="0.7" right="0.7" top="0.75" bottom="0.75" header="0.3" footer="0.3"/>
  <pageSetup paperSize="8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H70"/>
  <sheetViews>
    <sheetView showWhiteSpace="0" view="pageLayout" zoomScale="115" zoomScaleNormal="100" zoomScalePageLayoutView="115" workbookViewId="0">
      <selection activeCell="D1" sqref="D1:F2"/>
    </sheetView>
  </sheetViews>
  <sheetFormatPr defaultRowHeight="14.4" x14ac:dyDescent="0.3"/>
  <cols>
    <col min="1" max="1" width="5.21875" style="3" customWidth="1"/>
    <col min="2" max="2" width="46.21875" style="2" customWidth="1"/>
    <col min="3" max="4" width="11.77734375" customWidth="1"/>
    <col min="5" max="5" width="8.77734375" customWidth="1"/>
    <col min="6" max="6" width="12.77734375" customWidth="1"/>
    <col min="7" max="7" width="28.5546875" customWidth="1"/>
  </cols>
  <sheetData>
    <row r="1" spans="1:7" ht="15" customHeight="1" x14ac:dyDescent="0.3">
      <c r="A1" s="491" t="s">
        <v>130</v>
      </c>
      <c r="B1" s="492"/>
      <c r="C1" s="492"/>
      <c r="D1" s="494" t="s">
        <v>436</v>
      </c>
      <c r="E1" s="494"/>
      <c r="F1" s="495"/>
    </row>
    <row r="2" spans="1:7" ht="15" customHeight="1" x14ac:dyDescent="0.3">
      <c r="A2" s="491" t="s">
        <v>354</v>
      </c>
      <c r="B2" s="493"/>
      <c r="C2" s="493"/>
      <c r="D2" s="495"/>
      <c r="E2" s="495"/>
      <c r="F2" s="495"/>
    </row>
    <row r="3" spans="1:7" ht="23.25" customHeight="1" x14ac:dyDescent="0.3">
      <c r="A3" s="117"/>
      <c r="B3" s="152" t="s">
        <v>44</v>
      </c>
      <c r="C3" s="153"/>
      <c r="D3" s="80"/>
      <c r="E3" s="80"/>
      <c r="F3" s="80" t="s">
        <v>34</v>
      </c>
    </row>
    <row r="4" spans="1:7" ht="20.399999999999999" x14ac:dyDescent="0.3">
      <c r="A4" s="210" t="s">
        <v>32</v>
      </c>
      <c r="B4" s="211" t="s">
        <v>33</v>
      </c>
      <c r="C4" s="211" t="s">
        <v>227</v>
      </c>
      <c r="D4" s="211" t="s">
        <v>228</v>
      </c>
      <c r="E4" s="211" t="s">
        <v>229</v>
      </c>
      <c r="F4" s="210" t="s">
        <v>230</v>
      </c>
    </row>
    <row r="5" spans="1:7" ht="12.75" customHeight="1" x14ac:dyDescent="0.3">
      <c r="A5" s="54" t="s">
        <v>13</v>
      </c>
      <c r="B5" s="25" t="s">
        <v>83</v>
      </c>
      <c r="C5" s="23">
        <v>811595</v>
      </c>
      <c r="D5" s="23">
        <v>0</v>
      </c>
      <c r="E5" s="23">
        <v>0</v>
      </c>
      <c r="F5" s="23">
        <f>C5+D5+E5</f>
        <v>811595</v>
      </c>
    </row>
    <row r="6" spans="1:7" ht="12.75" customHeight="1" x14ac:dyDescent="0.3">
      <c r="A6" s="54" t="s">
        <v>14</v>
      </c>
      <c r="B6" s="25" t="s">
        <v>191</v>
      </c>
      <c r="C6" s="83">
        <f>+C7</f>
        <v>97331</v>
      </c>
      <c r="D6" s="83">
        <v>0</v>
      </c>
      <c r="E6" s="83">
        <v>0</v>
      </c>
      <c r="F6" s="23">
        <f t="shared" ref="F6:F18" si="0">C6+D6+E6</f>
        <v>97331</v>
      </c>
    </row>
    <row r="7" spans="1:7" ht="12.75" customHeight="1" x14ac:dyDescent="0.3">
      <c r="A7" s="54" t="s">
        <v>56</v>
      </c>
      <c r="B7" s="25" t="s">
        <v>85</v>
      </c>
      <c r="C7" s="230">
        <f>+C8+C10</f>
        <v>97331</v>
      </c>
      <c r="D7" s="83">
        <f>D8+D9+D10</f>
        <v>0</v>
      </c>
      <c r="E7" s="83">
        <f>E8+E9+E10</f>
        <v>0</v>
      </c>
      <c r="F7" s="23">
        <f t="shared" si="0"/>
        <v>97331</v>
      </c>
    </row>
    <row r="8" spans="1:7" ht="12.75" customHeight="1" x14ac:dyDescent="0.3">
      <c r="A8" s="54" t="s">
        <v>86</v>
      </c>
      <c r="B8" s="25" t="s">
        <v>186</v>
      </c>
      <c r="C8" s="230">
        <v>38472</v>
      </c>
      <c r="D8" s="83">
        <v>0</v>
      </c>
      <c r="E8" s="83">
        <v>0</v>
      </c>
      <c r="F8" s="23">
        <f t="shared" si="0"/>
        <v>38472</v>
      </c>
    </row>
    <row r="9" spans="1:7" ht="12.75" customHeight="1" x14ac:dyDescent="0.3">
      <c r="A9" s="54" t="s">
        <v>87</v>
      </c>
      <c r="B9" s="25" t="s">
        <v>90</v>
      </c>
      <c r="C9" s="83">
        <v>0</v>
      </c>
      <c r="D9" s="83">
        <v>0</v>
      </c>
      <c r="E9" s="83">
        <v>0</v>
      </c>
      <c r="F9" s="23">
        <f t="shared" si="0"/>
        <v>0</v>
      </c>
      <c r="G9" s="58"/>
    </row>
    <row r="10" spans="1:7" ht="12.75" customHeight="1" x14ac:dyDescent="0.3">
      <c r="A10" s="54" t="s">
        <v>88</v>
      </c>
      <c r="B10" s="25" t="s">
        <v>401</v>
      </c>
      <c r="C10" s="83">
        <v>58859</v>
      </c>
      <c r="D10" s="83">
        <v>0</v>
      </c>
      <c r="E10" s="83">
        <v>0</v>
      </c>
      <c r="F10" s="23">
        <f t="shared" si="0"/>
        <v>58859</v>
      </c>
      <c r="G10" s="58"/>
    </row>
    <row r="11" spans="1:7" ht="12.75" customHeight="1" x14ac:dyDescent="0.3">
      <c r="A11" s="54" t="s">
        <v>15</v>
      </c>
      <c r="B11" s="25" t="s">
        <v>92</v>
      </c>
      <c r="C11" s="83">
        <v>944992</v>
      </c>
      <c r="D11" s="83">
        <v>0</v>
      </c>
      <c r="E11" s="83">
        <v>0</v>
      </c>
      <c r="F11" s="23">
        <f t="shared" si="0"/>
        <v>944992</v>
      </c>
      <c r="G11" s="58"/>
    </row>
    <row r="12" spans="1:7" ht="12.75" customHeight="1" x14ac:dyDescent="0.3">
      <c r="A12" s="54" t="s">
        <v>16</v>
      </c>
      <c r="B12" s="25" t="s">
        <v>93</v>
      </c>
      <c r="C12" s="83">
        <f>951700-28300</f>
        <v>923400</v>
      </c>
      <c r="D12" s="230">
        <v>28300</v>
      </c>
      <c r="E12" s="83">
        <v>0</v>
      </c>
      <c r="F12" s="23">
        <f t="shared" si="0"/>
        <v>951700</v>
      </c>
      <c r="G12" s="58"/>
    </row>
    <row r="13" spans="1:7" ht="12.75" customHeight="1" x14ac:dyDescent="0.3">
      <c r="A13" s="54"/>
      <c r="B13" s="25" t="s">
        <v>39</v>
      </c>
      <c r="C13" s="83">
        <v>275000</v>
      </c>
      <c r="D13" s="83">
        <v>0</v>
      </c>
      <c r="E13" s="83">
        <v>0</v>
      </c>
      <c r="F13" s="23">
        <f t="shared" si="0"/>
        <v>275000</v>
      </c>
      <c r="G13" s="58"/>
    </row>
    <row r="14" spans="1:7" ht="12.75" customHeight="1" x14ac:dyDescent="0.3">
      <c r="A14" s="54"/>
      <c r="B14" s="25" t="s">
        <v>40</v>
      </c>
      <c r="C14" s="83">
        <v>75000</v>
      </c>
      <c r="D14" s="83">
        <v>0</v>
      </c>
      <c r="E14" s="83">
        <v>0</v>
      </c>
      <c r="F14" s="23">
        <f t="shared" si="0"/>
        <v>75000</v>
      </c>
      <c r="G14" s="58"/>
    </row>
    <row r="15" spans="1:7" ht="12.75" customHeight="1" x14ac:dyDescent="0.3">
      <c r="A15" s="54"/>
      <c r="B15" s="25" t="s">
        <v>41</v>
      </c>
      <c r="C15" s="230">
        <f>555000-28300</f>
        <v>526700</v>
      </c>
      <c r="D15" s="230">
        <v>28300</v>
      </c>
      <c r="E15" s="83">
        <v>0</v>
      </c>
      <c r="F15" s="23">
        <f t="shared" si="0"/>
        <v>555000</v>
      </c>
      <c r="G15" s="58"/>
    </row>
    <row r="16" spans="1:7" ht="12.75" customHeight="1" x14ac:dyDescent="0.3">
      <c r="A16" s="54"/>
      <c r="B16" s="25" t="s">
        <v>72</v>
      </c>
      <c r="C16" s="83">
        <v>2000</v>
      </c>
      <c r="D16" s="230">
        <v>0</v>
      </c>
      <c r="E16" s="230">
        <v>0</v>
      </c>
      <c r="F16" s="23">
        <f t="shared" si="0"/>
        <v>2000</v>
      </c>
      <c r="G16" s="58"/>
    </row>
    <row r="17" spans="1:7" ht="12.75" customHeight="1" x14ac:dyDescent="0.3">
      <c r="A17" s="54"/>
      <c r="B17" s="25" t="s">
        <v>42</v>
      </c>
      <c r="C17" s="83">
        <v>40000</v>
      </c>
      <c r="D17" s="83">
        <v>0</v>
      </c>
      <c r="E17" s="230">
        <v>0</v>
      </c>
      <c r="F17" s="23">
        <f t="shared" si="0"/>
        <v>40000</v>
      </c>
      <c r="G17" s="58"/>
    </row>
    <row r="18" spans="1:7" ht="12.75" customHeight="1" x14ac:dyDescent="0.3">
      <c r="A18" s="218"/>
      <c r="B18" s="25" t="s">
        <v>310</v>
      </c>
      <c r="C18" s="230">
        <v>4700</v>
      </c>
      <c r="D18" s="230">
        <v>0</v>
      </c>
      <c r="E18" s="230">
        <v>0</v>
      </c>
      <c r="F18" s="224">
        <f t="shared" si="0"/>
        <v>4700</v>
      </c>
      <c r="G18" s="58"/>
    </row>
    <row r="19" spans="1:7" ht="12.75" customHeight="1" x14ac:dyDescent="0.3">
      <c r="A19" s="54" t="s">
        <v>17</v>
      </c>
      <c r="B19" s="25" t="s">
        <v>94</v>
      </c>
      <c r="C19" s="83">
        <v>249957</v>
      </c>
      <c r="D19" s="230">
        <v>0</v>
      </c>
      <c r="E19" s="230">
        <v>0</v>
      </c>
      <c r="F19" s="23">
        <f t="shared" ref="F19:F33" si="1">C19+D19+E19</f>
        <v>249957</v>
      </c>
      <c r="G19" s="58"/>
    </row>
    <row r="20" spans="1:7" ht="12.75" customHeight="1" x14ac:dyDescent="0.3">
      <c r="A20" s="54" t="s">
        <v>18</v>
      </c>
      <c r="B20" s="25" t="s">
        <v>95</v>
      </c>
      <c r="C20" s="83">
        <v>187000</v>
      </c>
      <c r="D20" s="230">
        <v>0</v>
      </c>
      <c r="E20" s="230">
        <v>0</v>
      </c>
      <c r="F20" s="23">
        <f t="shared" si="1"/>
        <v>187000</v>
      </c>
      <c r="G20" s="58"/>
    </row>
    <row r="21" spans="1:7" ht="12.75" customHeight="1" x14ac:dyDescent="0.3">
      <c r="A21" s="54" t="s">
        <v>19</v>
      </c>
      <c r="B21" s="25" t="s">
        <v>96</v>
      </c>
      <c r="C21" s="83">
        <v>0</v>
      </c>
      <c r="D21" s="83">
        <v>0</v>
      </c>
      <c r="E21" s="83">
        <v>0</v>
      </c>
      <c r="F21" s="23">
        <f t="shared" si="1"/>
        <v>0</v>
      </c>
      <c r="G21" s="58"/>
    </row>
    <row r="22" spans="1:7" ht="12.75" customHeight="1" x14ac:dyDescent="0.3">
      <c r="A22" s="54" t="s">
        <v>20</v>
      </c>
      <c r="B22" s="25" t="s">
        <v>97</v>
      </c>
      <c r="C22" s="83">
        <v>0</v>
      </c>
      <c r="D22" s="83">
        <v>0</v>
      </c>
      <c r="E22" s="83">
        <v>0</v>
      </c>
      <c r="F22" s="23">
        <v>0</v>
      </c>
      <c r="G22" s="58"/>
    </row>
    <row r="23" spans="1:7" ht="12.75" customHeight="1" x14ac:dyDescent="0.3">
      <c r="A23" s="159" t="s">
        <v>21</v>
      </c>
      <c r="B23" s="24" t="s">
        <v>98</v>
      </c>
      <c r="C23" s="83">
        <f>C5+C6+C11+C12+C19+C20+C21+C22</f>
        <v>3214275</v>
      </c>
      <c r="D23" s="83">
        <f>D5+D6+D11+D12+D19+D20+D21+D22</f>
        <v>28300</v>
      </c>
      <c r="E23" s="83">
        <f>E5+E6+E11+E12+E19+E20+E21+E22</f>
        <v>0</v>
      </c>
      <c r="F23" s="23">
        <f t="shared" si="1"/>
        <v>3242575</v>
      </c>
      <c r="G23" s="58"/>
    </row>
    <row r="24" spans="1:7" ht="12.75" customHeight="1" x14ac:dyDescent="0.3">
      <c r="A24" s="54" t="s">
        <v>22</v>
      </c>
      <c r="B24" s="25" t="s">
        <v>99</v>
      </c>
      <c r="C24" s="83">
        <v>206000</v>
      </c>
      <c r="D24" s="83">
        <v>0</v>
      </c>
      <c r="E24" s="83">
        <v>0</v>
      </c>
      <c r="F24" s="23">
        <f t="shared" si="1"/>
        <v>206000</v>
      </c>
      <c r="G24" s="58"/>
    </row>
    <row r="25" spans="1:7" ht="12.75" customHeight="1" x14ac:dyDescent="0.3">
      <c r="A25" s="54" t="s">
        <v>23</v>
      </c>
      <c r="B25" s="25" t="s">
        <v>100</v>
      </c>
      <c r="C25" s="83">
        <v>0</v>
      </c>
      <c r="D25" s="83">
        <v>0</v>
      </c>
      <c r="E25" s="83">
        <v>0</v>
      </c>
      <c r="F25" s="23">
        <f t="shared" si="1"/>
        <v>0</v>
      </c>
      <c r="G25" s="58"/>
    </row>
    <row r="26" spans="1:7" ht="12.75" customHeight="1" x14ac:dyDescent="0.3">
      <c r="A26" s="54" t="s">
        <v>24</v>
      </c>
      <c r="B26" s="25" t="s">
        <v>187</v>
      </c>
      <c r="C26" s="83">
        <v>690000</v>
      </c>
      <c r="D26" s="83">
        <v>0</v>
      </c>
      <c r="E26" s="83">
        <v>0</v>
      </c>
      <c r="F26" s="23">
        <f t="shared" si="1"/>
        <v>690000</v>
      </c>
      <c r="G26" s="58"/>
    </row>
    <row r="27" spans="1:7" ht="12.75" customHeight="1" x14ac:dyDescent="0.3">
      <c r="A27" s="54" t="s">
        <v>25</v>
      </c>
      <c r="B27" s="25" t="s">
        <v>102</v>
      </c>
      <c r="C27" s="83">
        <v>0</v>
      </c>
      <c r="D27" s="83">
        <v>0</v>
      </c>
      <c r="E27" s="83">
        <v>0</v>
      </c>
      <c r="F27" s="23">
        <f t="shared" si="1"/>
        <v>0</v>
      </c>
      <c r="G27" s="58"/>
    </row>
    <row r="28" spans="1:7" ht="12.75" customHeight="1" x14ac:dyDescent="0.3">
      <c r="A28" s="54"/>
      <c r="B28" s="25" t="s">
        <v>103</v>
      </c>
      <c r="C28" s="83">
        <v>0</v>
      </c>
      <c r="D28" s="83">
        <v>0</v>
      </c>
      <c r="E28" s="83">
        <v>0</v>
      </c>
      <c r="F28" s="23">
        <f t="shared" si="1"/>
        <v>0</v>
      </c>
      <c r="G28" s="58"/>
    </row>
    <row r="29" spans="1:7" ht="12.75" customHeight="1" x14ac:dyDescent="0.3">
      <c r="A29" s="218"/>
      <c r="B29" s="25" t="s">
        <v>267</v>
      </c>
      <c r="C29" s="230">
        <v>0</v>
      </c>
      <c r="D29" s="1"/>
      <c r="E29" s="1"/>
      <c r="F29" s="224">
        <f t="shared" si="1"/>
        <v>0</v>
      </c>
      <c r="G29" s="58"/>
    </row>
    <row r="30" spans="1:7" ht="12.75" customHeight="1" x14ac:dyDescent="0.3">
      <c r="A30" s="54" t="s">
        <v>26</v>
      </c>
      <c r="B30" s="25" t="s">
        <v>104</v>
      </c>
      <c r="C30" s="83">
        <v>0</v>
      </c>
      <c r="D30" s="83">
        <v>0</v>
      </c>
      <c r="E30" s="83">
        <v>0</v>
      </c>
      <c r="F30" s="23">
        <f t="shared" si="1"/>
        <v>0</v>
      </c>
      <c r="G30" s="58"/>
    </row>
    <row r="31" spans="1:7" ht="12.75" customHeight="1" x14ac:dyDescent="0.3">
      <c r="A31" s="54" t="s">
        <v>27</v>
      </c>
      <c r="B31" s="25" t="s">
        <v>105</v>
      </c>
      <c r="C31" s="83">
        <v>0</v>
      </c>
      <c r="D31" s="83">
        <v>0</v>
      </c>
      <c r="E31" s="83">
        <v>0</v>
      </c>
      <c r="F31" s="23">
        <f t="shared" si="1"/>
        <v>0</v>
      </c>
      <c r="G31" s="58"/>
    </row>
    <row r="32" spans="1:7" ht="12.75" customHeight="1" x14ac:dyDescent="0.3">
      <c r="A32" s="54" t="s">
        <v>28</v>
      </c>
      <c r="B32" s="24" t="s">
        <v>106</v>
      </c>
      <c r="C32" s="83">
        <f>C24+C25+C26+C27+C30+C31</f>
        <v>896000</v>
      </c>
      <c r="D32" s="83">
        <f>D24+D25+D26+D27+D30+D31</f>
        <v>0</v>
      </c>
      <c r="E32" s="83">
        <f>E24+E25+E26+E27+E30+E31</f>
        <v>0</v>
      </c>
      <c r="F32" s="23">
        <f t="shared" si="1"/>
        <v>896000</v>
      </c>
      <c r="G32" s="58"/>
    </row>
    <row r="33" spans="1:8" ht="12.75" customHeight="1" x14ac:dyDescent="0.3">
      <c r="A33" s="54" t="s">
        <v>29</v>
      </c>
      <c r="B33" s="24" t="s">
        <v>107</v>
      </c>
      <c r="C33" s="83">
        <f>C23+C32</f>
        <v>4110275</v>
      </c>
      <c r="D33" s="83">
        <f>D23+D320</f>
        <v>28300</v>
      </c>
      <c r="E33" s="83">
        <f>E23+E32</f>
        <v>0</v>
      </c>
      <c r="F33" s="23">
        <f t="shared" si="1"/>
        <v>4138575</v>
      </c>
      <c r="G33" s="58"/>
    </row>
    <row r="34" spans="1:8" ht="12.75" customHeight="1" x14ac:dyDescent="0.3">
      <c r="A34" s="116"/>
      <c r="B34" s="29"/>
      <c r="C34" s="23"/>
      <c r="D34" s="23"/>
      <c r="E34" s="83"/>
      <c r="F34" s="23"/>
      <c r="G34" s="58"/>
    </row>
    <row r="35" spans="1:8" ht="28.5" customHeight="1" x14ac:dyDescent="0.3">
      <c r="B35" s="77" t="s">
        <v>7</v>
      </c>
      <c r="C35" s="78"/>
      <c r="F35" s="80" t="s">
        <v>34</v>
      </c>
    </row>
    <row r="36" spans="1:8" ht="20.399999999999999" x14ac:dyDescent="0.3">
      <c r="A36" s="210" t="s">
        <v>32</v>
      </c>
      <c r="B36" s="211" t="s">
        <v>33</v>
      </c>
      <c r="C36" s="211" t="s">
        <v>227</v>
      </c>
      <c r="D36" s="211" t="s">
        <v>228</v>
      </c>
      <c r="E36" s="211" t="s">
        <v>229</v>
      </c>
      <c r="F36" s="210" t="s">
        <v>230</v>
      </c>
      <c r="G36" s="58"/>
      <c r="H36" s="58"/>
    </row>
    <row r="37" spans="1:8" ht="12.75" customHeight="1" x14ac:dyDescent="0.3">
      <c r="A37" s="146" t="s">
        <v>13</v>
      </c>
      <c r="B37" s="161" t="s">
        <v>109</v>
      </c>
      <c r="C37" s="192">
        <f>C38+C39+C40+C41+C42+C45</f>
        <v>1053123</v>
      </c>
      <c r="D37" s="192">
        <f>D38+D39+D40+D41+D42+D45</f>
        <v>28300</v>
      </c>
      <c r="E37" s="192">
        <f>E38+E39+E40+E41+E42+E45</f>
        <v>0</v>
      </c>
      <c r="F37" s="23">
        <f>C37+D37+E37</f>
        <v>1081423</v>
      </c>
    </row>
    <row r="38" spans="1:8" ht="12.75" customHeight="1" x14ac:dyDescent="0.3">
      <c r="A38" s="54" t="s">
        <v>61</v>
      </c>
      <c r="B38" s="25" t="s">
        <v>8</v>
      </c>
      <c r="C38" s="55">
        <v>62427</v>
      </c>
      <c r="D38" s="55">
        <v>0</v>
      </c>
      <c r="E38" s="55">
        <v>0</v>
      </c>
      <c r="F38" s="23">
        <f t="shared" ref="F38:F56" si="2">C38+D38+E38</f>
        <v>62427</v>
      </c>
      <c r="G38" s="65"/>
    </row>
    <row r="39" spans="1:8" ht="12.75" customHeight="1" x14ac:dyDescent="0.3">
      <c r="A39" s="54" t="s">
        <v>62</v>
      </c>
      <c r="B39" s="25" t="s">
        <v>113</v>
      </c>
      <c r="C39" s="55">
        <v>12358</v>
      </c>
      <c r="D39" s="55">
        <v>0</v>
      </c>
      <c r="E39" s="55">
        <v>0</v>
      </c>
      <c r="F39" s="23">
        <f t="shared" si="2"/>
        <v>12358</v>
      </c>
    </row>
    <row r="40" spans="1:8" ht="12.75" customHeight="1" x14ac:dyDescent="0.3">
      <c r="A40" s="54" t="s">
        <v>63</v>
      </c>
      <c r="B40" s="25" t="s">
        <v>114</v>
      </c>
      <c r="C40" s="230">
        <v>403457</v>
      </c>
      <c r="D40" s="55">
        <v>0</v>
      </c>
      <c r="E40" s="55">
        <v>0</v>
      </c>
      <c r="F40" s="23">
        <f t="shared" si="2"/>
        <v>403457</v>
      </c>
    </row>
    <row r="41" spans="1:8" ht="12.75" customHeight="1" x14ac:dyDescent="0.3">
      <c r="A41" s="54" t="s">
        <v>64</v>
      </c>
      <c r="B41" s="25" t="s">
        <v>115</v>
      </c>
      <c r="C41" s="55"/>
      <c r="D41" s="55">
        <v>17000</v>
      </c>
      <c r="E41" s="55">
        <v>0</v>
      </c>
      <c r="F41" s="23">
        <f t="shared" si="2"/>
        <v>17000</v>
      </c>
    </row>
    <row r="42" spans="1:8" ht="12.75" customHeight="1" x14ac:dyDescent="0.3">
      <c r="A42" s="54" t="s">
        <v>65</v>
      </c>
      <c r="B42" s="25" t="s">
        <v>116</v>
      </c>
      <c r="C42" s="55">
        <f>C43+C44</f>
        <v>469881</v>
      </c>
      <c r="D42" s="55">
        <f>D43+D44</f>
        <v>11300</v>
      </c>
      <c r="E42" s="55">
        <f>E43+E44</f>
        <v>0</v>
      </c>
      <c r="F42" s="23">
        <f t="shared" si="2"/>
        <v>481181</v>
      </c>
      <c r="G42" s="58"/>
    </row>
    <row r="43" spans="1:8" ht="12.75" customHeight="1" x14ac:dyDescent="0.3">
      <c r="A43" s="160" t="s">
        <v>110</v>
      </c>
      <c r="B43" s="25" t="s">
        <v>117</v>
      </c>
      <c r="C43" s="55">
        <v>221272</v>
      </c>
      <c r="D43" s="55">
        <v>11300</v>
      </c>
      <c r="E43" s="55">
        <v>0</v>
      </c>
      <c r="F43" s="23">
        <f t="shared" si="2"/>
        <v>232572</v>
      </c>
    </row>
    <row r="44" spans="1:8" ht="12.75" customHeight="1" x14ac:dyDescent="0.3">
      <c r="A44" s="160" t="s">
        <v>111</v>
      </c>
      <c r="B44" s="25" t="s">
        <v>118</v>
      </c>
      <c r="C44" s="55">
        <v>248609</v>
      </c>
      <c r="D44" s="55">
        <v>0</v>
      </c>
      <c r="E44" s="55">
        <v>0</v>
      </c>
      <c r="F44" s="23">
        <f t="shared" si="2"/>
        <v>248609</v>
      </c>
    </row>
    <row r="45" spans="1:8" ht="12.75" customHeight="1" x14ac:dyDescent="0.3">
      <c r="A45" s="160" t="s">
        <v>112</v>
      </c>
      <c r="B45" s="25" t="s">
        <v>10</v>
      </c>
      <c r="C45" s="55">
        <v>105000</v>
      </c>
      <c r="D45" s="55">
        <v>0</v>
      </c>
      <c r="E45" s="55">
        <v>0</v>
      </c>
      <c r="F45" s="23">
        <f t="shared" si="2"/>
        <v>105000</v>
      </c>
    </row>
    <row r="46" spans="1:8" ht="12.75" customHeight="1" x14ac:dyDescent="0.3">
      <c r="A46" s="160"/>
      <c r="B46" s="25" t="s">
        <v>311</v>
      </c>
      <c r="C46" s="230">
        <v>86000</v>
      </c>
      <c r="D46" s="55"/>
      <c r="E46" s="55"/>
      <c r="F46" s="224">
        <v>86000</v>
      </c>
    </row>
    <row r="47" spans="1:8" ht="12.75" customHeight="1" x14ac:dyDescent="0.3">
      <c r="A47" s="160" t="s">
        <v>14</v>
      </c>
      <c r="B47" s="25" t="s">
        <v>119</v>
      </c>
      <c r="C47" s="55">
        <f>+C48+C49+C50</f>
        <v>2007263</v>
      </c>
      <c r="D47" s="55">
        <f>D48+D49+D50</f>
        <v>0</v>
      </c>
      <c r="E47" s="55">
        <f>E48+E49+E50</f>
        <v>0</v>
      </c>
      <c r="F47" s="23">
        <f t="shared" si="2"/>
        <v>2007263</v>
      </c>
    </row>
    <row r="48" spans="1:8" ht="12.75" customHeight="1" x14ac:dyDescent="0.3">
      <c r="A48" s="160" t="s">
        <v>56</v>
      </c>
      <c r="B48" s="25" t="s">
        <v>11</v>
      </c>
      <c r="C48" s="55">
        <v>1860263</v>
      </c>
      <c r="D48" s="55">
        <v>0</v>
      </c>
      <c r="E48" s="55">
        <v>0</v>
      </c>
      <c r="F48" s="23">
        <f t="shared" si="2"/>
        <v>1860263</v>
      </c>
      <c r="G48" s="65"/>
    </row>
    <row r="49" spans="1:7" ht="12.75" customHeight="1" x14ac:dyDescent="0.3">
      <c r="A49" s="160" t="s">
        <v>57</v>
      </c>
      <c r="B49" s="25" t="s">
        <v>12</v>
      </c>
      <c r="C49" s="83">
        <v>147000</v>
      </c>
      <c r="D49" s="55">
        <v>0</v>
      </c>
      <c r="E49" s="55">
        <v>0</v>
      </c>
      <c r="F49" s="23">
        <f t="shared" si="2"/>
        <v>147000</v>
      </c>
    </row>
    <row r="50" spans="1:7" ht="12.75" customHeight="1" x14ac:dyDescent="0.3">
      <c r="A50" s="160" t="s">
        <v>66</v>
      </c>
      <c r="B50" s="25" t="s">
        <v>120</v>
      </c>
      <c r="C50" s="55">
        <v>0</v>
      </c>
      <c r="D50" s="55">
        <v>0</v>
      </c>
      <c r="E50" s="55">
        <v>0</v>
      </c>
      <c r="F50" s="23">
        <f t="shared" si="2"/>
        <v>0</v>
      </c>
    </row>
    <row r="51" spans="1:7" ht="12.75" customHeight="1" x14ac:dyDescent="0.3">
      <c r="A51" s="160" t="s">
        <v>15</v>
      </c>
      <c r="B51" s="24" t="s">
        <v>121</v>
      </c>
      <c r="C51" s="55">
        <f>C37+C47</f>
        <v>3060386</v>
      </c>
      <c r="D51" s="55">
        <f>D37+D47</f>
        <v>28300</v>
      </c>
      <c r="E51" s="55">
        <f>E37+E47</f>
        <v>0</v>
      </c>
      <c r="F51" s="23">
        <f t="shared" si="2"/>
        <v>3088686</v>
      </c>
      <c r="G51" s="58"/>
    </row>
    <row r="52" spans="1:7" ht="12.75" customHeight="1" x14ac:dyDescent="0.3">
      <c r="A52" s="54" t="s">
        <v>16</v>
      </c>
      <c r="B52" s="25" t="s">
        <v>122</v>
      </c>
      <c r="C52" s="55">
        <v>46152</v>
      </c>
      <c r="D52" s="55">
        <v>0</v>
      </c>
      <c r="E52" s="55">
        <v>0</v>
      </c>
      <c r="F52" s="23">
        <f t="shared" si="2"/>
        <v>46152</v>
      </c>
      <c r="G52" s="58"/>
    </row>
    <row r="53" spans="1:7" ht="12.75" customHeight="1" x14ac:dyDescent="0.3">
      <c r="A53" s="54" t="s">
        <v>17</v>
      </c>
      <c r="B53" s="25" t="s">
        <v>123</v>
      </c>
      <c r="C53" s="55">
        <v>0</v>
      </c>
      <c r="D53" s="55">
        <v>0</v>
      </c>
      <c r="E53" s="55">
        <v>0</v>
      </c>
      <c r="F53" s="23">
        <f t="shared" si="2"/>
        <v>0</v>
      </c>
    </row>
    <row r="54" spans="1:7" ht="12.75" customHeight="1" x14ac:dyDescent="0.3">
      <c r="A54" s="54" t="s">
        <v>18</v>
      </c>
      <c r="B54" s="25" t="s">
        <v>124</v>
      </c>
      <c r="C54" s="55">
        <v>0</v>
      </c>
      <c r="D54" s="55">
        <v>0</v>
      </c>
      <c r="E54" s="55">
        <v>0</v>
      </c>
      <c r="F54" s="23">
        <f t="shared" si="2"/>
        <v>0</v>
      </c>
    </row>
    <row r="55" spans="1:7" ht="12.75" customHeight="1" x14ac:dyDescent="0.3">
      <c r="A55" s="54"/>
      <c r="B55" s="25" t="s">
        <v>269</v>
      </c>
      <c r="C55" s="55">
        <v>1003737</v>
      </c>
      <c r="D55" s="55">
        <v>0</v>
      </c>
      <c r="E55" s="55">
        <v>0</v>
      </c>
      <c r="F55" s="224">
        <f t="shared" si="2"/>
        <v>1003737</v>
      </c>
    </row>
    <row r="56" spans="1:7" ht="12.75" customHeight="1" x14ac:dyDescent="0.3">
      <c r="A56" s="218"/>
      <c r="B56" s="25" t="s">
        <v>268</v>
      </c>
      <c r="C56" s="55">
        <v>0</v>
      </c>
      <c r="D56" s="1"/>
      <c r="E56" s="1"/>
      <c r="F56" s="224">
        <f t="shared" si="2"/>
        <v>0</v>
      </c>
    </row>
    <row r="57" spans="1:7" ht="12.75" customHeight="1" x14ac:dyDescent="0.3">
      <c r="A57" s="54" t="s">
        <v>19</v>
      </c>
      <c r="B57" s="25" t="s">
        <v>126</v>
      </c>
      <c r="C57" s="55">
        <v>0</v>
      </c>
      <c r="D57" s="55">
        <v>0</v>
      </c>
      <c r="E57" s="55">
        <v>0</v>
      </c>
      <c r="F57" s="23">
        <f>C57+D57+E57</f>
        <v>0</v>
      </c>
    </row>
    <row r="58" spans="1:7" ht="12.75" customHeight="1" x14ac:dyDescent="0.3">
      <c r="A58" s="54" t="s">
        <v>20</v>
      </c>
      <c r="B58" s="24" t="s">
        <v>127</v>
      </c>
      <c r="C58" s="55">
        <f>SUM(C52:C57)</f>
        <v>1049889</v>
      </c>
      <c r="D58" s="55">
        <f>D52+D53+D54+D57</f>
        <v>0</v>
      </c>
      <c r="E58" s="55">
        <f>E52+E53+E54+E57</f>
        <v>0</v>
      </c>
      <c r="F58" s="224">
        <f>C58+D58+E58</f>
        <v>1049889</v>
      </c>
      <c r="G58" s="58"/>
    </row>
    <row r="59" spans="1:7" ht="12.75" customHeight="1" x14ac:dyDescent="0.3">
      <c r="A59" s="54" t="s">
        <v>21</v>
      </c>
      <c r="B59" s="24" t="s">
        <v>128</v>
      </c>
      <c r="C59" s="55">
        <f>C51+C58</f>
        <v>4110275</v>
      </c>
      <c r="D59" s="55">
        <f>D51+D58</f>
        <v>28300</v>
      </c>
      <c r="E59" s="55">
        <f>E51+E58</f>
        <v>0</v>
      </c>
      <c r="F59" s="23">
        <f>C59+D59+E59</f>
        <v>4138575</v>
      </c>
    </row>
    <row r="60" spans="1:7" ht="12.75" customHeight="1" x14ac:dyDescent="0.3">
      <c r="A60" s="54"/>
      <c r="B60" s="48"/>
      <c r="C60" s="55"/>
      <c r="D60" s="55"/>
      <c r="E60" s="55"/>
      <c r="F60" s="162"/>
    </row>
    <row r="61" spans="1:7" ht="12.75" customHeight="1" x14ac:dyDescent="0.3">
      <c r="A61" s="54"/>
      <c r="B61" s="31"/>
      <c r="C61" s="57"/>
      <c r="D61" s="57"/>
      <c r="E61" s="57"/>
      <c r="F61" s="162">
        <f>+F59-F33</f>
        <v>0</v>
      </c>
    </row>
    <row r="62" spans="1:7" ht="12.75" customHeight="1" x14ac:dyDescent="0.3">
      <c r="A62" s="160"/>
      <c r="B62" s="147"/>
      <c r="C62" s="122"/>
      <c r="D62" s="122"/>
      <c r="E62" s="148"/>
      <c r="F62" s="122"/>
    </row>
    <row r="63" spans="1:7" x14ac:dyDescent="0.3">
      <c r="A63" s="8"/>
      <c r="B63" s="9"/>
      <c r="C63" s="28"/>
      <c r="F63" s="17"/>
    </row>
    <row r="64" spans="1:7" x14ac:dyDescent="0.3">
      <c r="A64" s="8"/>
      <c r="B64" s="26"/>
      <c r="C64" s="27"/>
    </row>
    <row r="65" spans="1:5" x14ac:dyDescent="0.3">
      <c r="A65" s="8"/>
      <c r="B65" s="26"/>
      <c r="C65" s="27"/>
    </row>
    <row r="66" spans="1:5" ht="30" customHeight="1" x14ac:dyDescent="0.3">
      <c r="A66" s="11"/>
      <c r="B66" s="32"/>
      <c r="C66" s="33"/>
      <c r="D66" s="12"/>
      <c r="E66" s="12"/>
    </row>
    <row r="67" spans="1:5" x14ac:dyDescent="0.3">
      <c r="A67" s="11"/>
      <c r="B67" s="34"/>
      <c r="C67" s="35"/>
      <c r="D67" s="12"/>
      <c r="E67" s="12"/>
    </row>
    <row r="68" spans="1:5" x14ac:dyDescent="0.3">
      <c r="A68" s="11"/>
      <c r="B68" s="32"/>
      <c r="C68" s="36"/>
      <c r="D68" s="12"/>
      <c r="E68" s="12"/>
    </row>
    <row r="69" spans="1:5" x14ac:dyDescent="0.3">
      <c r="A69" s="11"/>
      <c r="B69" s="32"/>
      <c r="C69" s="36"/>
      <c r="D69" s="12"/>
      <c r="E69" s="12"/>
    </row>
    <row r="70" spans="1:5" x14ac:dyDescent="0.3">
      <c r="A70" s="8"/>
      <c r="B70" s="9"/>
      <c r="C70" s="10"/>
    </row>
  </sheetData>
  <mergeCells count="3">
    <mergeCell ref="A2:C2"/>
    <mergeCell ref="A1:C1"/>
    <mergeCell ref="D1:F2"/>
  </mergeCells>
  <phoneticPr fontId="3" type="noConversion"/>
  <pageMargins left="0.31496062992125984" right="0.31496062992125984" top="0.19685039370078741" bottom="0.23622047244094491" header="0.23622047244094491" footer="0.2362204724409449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BG173"/>
  <sheetViews>
    <sheetView view="pageBreakPreview" topLeftCell="AN1" zoomScale="115" zoomScaleNormal="100" zoomScaleSheetLayoutView="115" workbookViewId="0">
      <pane ySplit="4" topLeftCell="A5" activePane="bottomLeft" state="frozen"/>
      <selection activeCell="D1" sqref="D1"/>
      <selection pane="bottomLeft" activeCell="AT1" sqref="AT1:AV2"/>
    </sheetView>
  </sheetViews>
  <sheetFormatPr defaultRowHeight="14.4" x14ac:dyDescent="0.3"/>
  <cols>
    <col min="1" max="1" width="7.77734375" customWidth="1"/>
    <col min="2" max="2" width="39.77734375" customWidth="1"/>
    <col min="3" max="3" width="10.5546875" customWidth="1"/>
    <col min="4" max="4" width="10" customWidth="1"/>
    <col min="6" max="6" width="10.21875" customWidth="1"/>
    <col min="7" max="7" width="7.77734375" customWidth="1"/>
    <col min="8" max="8" width="39.77734375" customWidth="1"/>
    <col min="9" max="9" width="10.5546875" customWidth="1"/>
    <col min="10" max="10" width="10" customWidth="1"/>
    <col min="12" max="12" width="10.21875" customWidth="1"/>
    <col min="13" max="13" width="7.77734375" customWidth="1"/>
    <col min="14" max="14" width="39.77734375" customWidth="1"/>
    <col min="15" max="15" width="10.5546875" customWidth="1"/>
    <col min="16" max="16" width="10" customWidth="1"/>
    <col min="18" max="18" width="10.21875" customWidth="1"/>
    <col min="19" max="19" width="7.77734375" customWidth="1"/>
    <col min="20" max="20" width="39.77734375" customWidth="1"/>
    <col min="21" max="21" width="10.5546875" customWidth="1"/>
    <col min="22" max="22" width="10" customWidth="1"/>
    <col min="24" max="24" width="10.21875" customWidth="1"/>
    <col min="25" max="25" width="7.77734375" customWidth="1"/>
    <col min="26" max="26" width="39.77734375" customWidth="1"/>
    <col min="27" max="27" width="10.5546875" customWidth="1"/>
    <col min="28" max="28" width="10" customWidth="1"/>
    <col min="30" max="30" width="10.21875" customWidth="1"/>
    <col min="31" max="31" width="7.77734375" customWidth="1"/>
    <col min="32" max="32" width="39.77734375" customWidth="1"/>
    <col min="33" max="33" width="10.5546875" customWidth="1"/>
    <col min="34" max="34" width="10" customWidth="1"/>
    <col min="36" max="36" width="10.21875" customWidth="1"/>
    <col min="37" max="37" width="7.77734375" customWidth="1"/>
    <col min="38" max="38" width="39.77734375" customWidth="1"/>
    <col min="39" max="39" width="10.5546875" customWidth="1"/>
    <col min="40" max="40" width="10" customWidth="1"/>
    <col min="42" max="42" width="12" customWidth="1"/>
    <col min="43" max="43" width="7.77734375" style="285" customWidth="1"/>
    <col min="44" max="44" width="39.77734375" style="285" customWidth="1"/>
    <col min="45" max="45" width="10.5546875" style="285" customWidth="1"/>
    <col min="46" max="46" width="10" style="285" customWidth="1"/>
    <col min="47" max="47" width="8.77734375" style="285"/>
    <col min="48" max="48" width="12" style="285" customWidth="1"/>
    <col min="49" max="49" width="9.21875" bestFit="1" customWidth="1"/>
    <col min="50" max="50" width="39.77734375" customWidth="1"/>
    <col min="51" max="51" width="9.21875" bestFit="1" customWidth="1"/>
    <col min="52" max="52" width="6" bestFit="1" customWidth="1"/>
    <col min="53" max="53" width="8" bestFit="1" customWidth="1"/>
    <col min="54" max="54" width="10.5546875" customWidth="1"/>
    <col min="55" max="55" width="10" customWidth="1"/>
    <col min="57" max="57" width="10.21875" customWidth="1"/>
  </cols>
  <sheetData>
    <row r="1" spans="1:59" s="12" customFormat="1" ht="30.45" customHeight="1" x14ac:dyDescent="0.3">
      <c r="A1" s="496" t="s">
        <v>135</v>
      </c>
      <c r="B1" s="497"/>
      <c r="C1" s="497"/>
      <c r="D1" s="494" t="s">
        <v>438</v>
      </c>
      <c r="E1" s="494"/>
      <c r="F1" s="495"/>
      <c r="G1" s="496" t="s">
        <v>136</v>
      </c>
      <c r="H1" s="497"/>
      <c r="I1" s="497"/>
      <c r="J1" s="494" t="s">
        <v>439</v>
      </c>
      <c r="K1" s="494"/>
      <c r="L1" s="495"/>
      <c r="M1" s="496" t="s">
        <v>222</v>
      </c>
      <c r="N1" s="497"/>
      <c r="O1" s="497"/>
      <c r="P1" s="494" t="s">
        <v>440</v>
      </c>
      <c r="Q1" s="494"/>
      <c r="R1" s="495"/>
      <c r="S1" s="496" t="s">
        <v>137</v>
      </c>
      <c r="T1" s="497"/>
      <c r="U1" s="497"/>
      <c r="V1" s="494" t="s">
        <v>441</v>
      </c>
      <c r="W1" s="494"/>
      <c r="X1" s="495"/>
      <c r="Y1" s="496" t="s">
        <v>138</v>
      </c>
      <c r="Z1" s="497"/>
      <c r="AA1" s="497"/>
      <c r="AB1" s="494" t="s">
        <v>442</v>
      </c>
      <c r="AC1" s="494"/>
      <c r="AD1" s="495"/>
      <c r="AE1" s="496" t="s">
        <v>139</v>
      </c>
      <c r="AF1" s="497"/>
      <c r="AG1" s="497"/>
      <c r="AH1" s="494" t="s">
        <v>443</v>
      </c>
      <c r="AI1" s="494"/>
      <c r="AJ1" s="495"/>
      <c r="AK1" s="496" t="s">
        <v>45</v>
      </c>
      <c r="AL1" s="497"/>
      <c r="AM1" s="497"/>
      <c r="AN1" s="494" t="s">
        <v>444</v>
      </c>
      <c r="AO1" s="494"/>
      <c r="AP1" s="495"/>
      <c r="AQ1" s="496" t="s">
        <v>355</v>
      </c>
      <c r="AR1" s="497"/>
      <c r="AS1" s="497"/>
      <c r="AT1" s="494" t="s">
        <v>437</v>
      </c>
      <c r="AU1" s="494"/>
      <c r="AV1" s="495"/>
      <c r="AW1" s="504"/>
      <c r="AX1" s="505"/>
      <c r="AY1" s="505"/>
      <c r="AZ1" s="505"/>
      <c r="BA1" s="505"/>
      <c r="BB1" s="505"/>
      <c r="BC1" s="502"/>
      <c r="BD1" s="503"/>
      <c r="BE1" s="503"/>
    </row>
    <row r="2" spans="1:59" ht="21" customHeight="1" x14ac:dyDescent="0.3">
      <c r="A2" s="491" t="s">
        <v>329</v>
      </c>
      <c r="B2" s="493"/>
      <c r="C2" s="493"/>
      <c r="D2" s="495"/>
      <c r="E2" s="495"/>
      <c r="F2" s="495"/>
      <c r="G2" s="491" t="s">
        <v>329</v>
      </c>
      <c r="H2" s="493"/>
      <c r="I2" s="493"/>
      <c r="J2" s="495"/>
      <c r="K2" s="495"/>
      <c r="L2" s="495"/>
      <c r="M2" s="491" t="s">
        <v>354</v>
      </c>
      <c r="N2" s="493"/>
      <c r="O2" s="493"/>
      <c r="P2" s="495"/>
      <c r="Q2" s="495"/>
      <c r="R2" s="495"/>
      <c r="S2" s="491" t="s">
        <v>354</v>
      </c>
      <c r="T2" s="493"/>
      <c r="U2" s="493"/>
      <c r="V2" s="495"/>
      <c r="W2" s="495"/>
      <c r="X2" s="495"/>
      <c r="Y2" s="491" t="s">
        <v>354</v>
      </c>
      <c r="Z2" s="493"/>
      <c r="AA2" s="493"/>
      <c r="AB2" s="495"/>
      <c r="AC2" s="495"/>
      <c r="AD2" s="495"/>
      <c r="AE2" s="491" t="s">
        <v>354</v>
      </c>
      <c r="AF2" s="493"/>
      <c r="AG2" s="493"/>
      <c r="AH2" s="495"/>
      <c r="AI2" s="495"/>
      <c r="AJ2" s="495"/>
      <c r="AK2" s="491" t="s">
        <v>354</v>
      </c>
      <c r="AL2" s="493"/>
      <c r="AM2" s="493"/>
      <c r="AN2" s="495"/>
      <c r="AO2" s="495"/>
      <c r="AP2" s="495"/>
      <c r="AQ2" s="491" t="s">
        <v>354</v>
      </c>
      <c r="AR2" s="493"/>
      <c r="AS2" s="493"/>
      <c r="AT2" s="495"/>
      <c r="AU2" s="495"/>
      <c r="AV2" s="495"/>
      <c r="AW2" s="506"/>
      <c r="AX2" s="507"/>
      <c r="AY2" s="507"/>
      <c r="AZ2" s="507"/>
      <c r="BA2" s="507"/>
      <c r="BB2" s="507"/>
      <c r="BC2" s="503"/>
      <c r="BD2" s="503"/>
      <c r="BE2" s="503"/>
    </row>
    <row r="3" spans="1:59" ht="32.25" customHeight="1" x14ac:dyDescent="0.3">
      <c r="A3" s="117"/>
      <c r="B3" s="152" t="s">
        <v>44</v>
      </c>
      <c r="C3" s="153"/>
      <c r="D3" s="80"/>
      <c r="E3" s="498" t="s">
        <v>34</v>
      </c>
      <c r="F3" s="499"/>
      <c r="G3" s="117"/>
      <c r="H3" s="154" t="s">
        <v>44</v>
      </c>
      <c r="I3" s="158"/>
      <c r="J3" s="80"/>
      <c r="K3" s="498" t="s">
        <v>34</v>
      </c>
      <c r="L3" s="499"/>
      <c r="M3" s="117"/>
      <c r="N3" s="206" t="s">
        <v>44</v>
      </c>
      <c r="O3" s="207"/>
      <c r="P3" s="80"/>
      <c r="Q3" s="498" t="s">
        <v>34</v>
      </c>
      <c r="R3" s="499"/>
      <c r="S3" s="117"/>
      <c r="T3" s="154" t="s">
        <v>44</v>
      </c>
      <c r="U3" s="158"/>
      <c r="V3" s="80"/>
      <c r="W3" s="498" t="s">
        <v>34</v>
      </c>
      <c r="X3" s="499"/>
      <c r="Y3" s="117"/>
      <c r="Z3" s="154" t="s">
        <v>44</v>
      </c>
      <c r="AA3" s="158"/>
      <c r="AB3" s="80"/>
      <c r="AC3" s="498" t="s">
        <v>34</v>
      </c>
      <c r="AD3" s="499"/>
      <c r="AE3" s="117"/>
      <c r="AF3" s="154" t="s">
        <v>44</v>
      </c>
      <c r="AG3" s="158"/>
      <c r="AH3" s="80"/>
      <c r="AI3" s="498" t="s">
        <v>34</v>
      </c>
      <c r="AJ3" s="499"/>
      <c r="AK3" s="117"/>
      <c r="AL3" s="154" t="s">
        <v>44</v>
      </c>
      <c r="AM3" s="158"/>
      <c r="AN3" s="80"/>
      <c r="AO3" s="498" t="s">
        <v>34</v>
      </c>
      <c r="AP3" s="499"/>
      <c r="AQ3" s="117"/>
      <c r="AR3" s="359" t="s">
        <v>44</v>
      </c>
      <c r="AS3" s="361"/>
      <c r="AT3" s="80"/>
      <c r="AU3" s="498" t="s">
        <v>34</v>
      </c>
      <c r="AV3" s="499"/>
      <c r="AW3" s="155"/>
      <c r="AX3" s="157"/>
      <c r="AY3" s="209"/>
      <c r="AZ3" s="209"/>
      <c r="BA3" s="209"/>
      <c r="BB3" s="156"/>
      <c r="BC3" s="66"/>
      <c r="BD3" s="66"/>
      <c r="BE3" s="156"/>
    </row>
    <row r="4" spans="1:59" s="138" customFormat="1" ht="20.399999999999999" x14ac:dyDescent="0.3">
      <c r="A4" s="210" t="s">
        <v>32</v>
      </c>
      <c r="B4" s="211" t="s">
        <v>33</v>
      </c>
      <c r="C4" s="211" t="s">
        <v>227</v>
      </c>
      <c r="D4" s="211" t="s">
        <v>228</v>
      </c>
      <c r="E4" s="211" t="s">
        <v>229</v>
      </c>
      <c r="F4" s="210" t="s">
        <v>230</v>
      </c>
      <c r="G4" s="210" t="s">
        <v>32</v>
      </c>
      <c r="H4" s="211" t="s">
        <v>33</v>
      </c>
      <c r="I4" s="211" t="s">
        <v>227</v>
      </c>
      <c r="J4" s="211" t="s">
        <v>228</v>
      </c>
      <c r="K4" s="211" t="s">
        <v>229</v>
      </c>
      <c r="L4" s="210" t="s">
        <v>230</v>
      </c>
      <c r="M4" s="210" t="s">
        <v>32</v>
      </c>
      <c r="N4" s="211" t="s">
        <v>33</v>
      </c>
      <c r="O4" s="211" t="s">
        <v>227</v>
      </c>
      <c r="P4" s="211" t="s">
        <v>228</v>
      </c>
      <c r="Q4" s="211" t="s">
        <v>229</v>
      </c>
      <c r="R4" s="210" t="s">
        <v>230</v>
      </c>
      <c r="S4" s="210" t="s">
        <v>32</v>
      </c>
      <c r="T4" s="211" t="s">
        <v>33</v>
      </c>
      <c r="U4" s="211" t="s">
        <v>227</v>
      </c>
      <c r="V4" s="211" t="s">
        <v>228</v>
      </c>
      <c r="W4" s="211" t="s">
        <v>229</v>
      </c>
      <c r="X4" s="210" t="s">
        <v>230</v>
      </c>
      <c r="Y4" s="210" t="s">
        <v>32</v>
      </c>
      <c r="Z4" s="211" t="s">
        <v>33</v>
      </c>
      <c r="AA4" s="211" t="s">
        <v>227</v>
      </c>
      <c r="AB4" s="211" t="s">
        <v>228</v>
      </c>
      <c r="AC4" s="211" t="s">
        <v>229</v>
      </c>
      <c r="AD4" s="210" t="s">
        <v>230</v>
      </c>
      <c r="AE4" s="210" t="s">
        <v>32</v>
      </c>
      <c r="AF4" s="211" t="s">
        <v>33</v>
      </c>
      <c r="AG4" s="211" t="s">
        <v>227</v>
      </c>
      <c r="AH4" s="211" t="s">
        <v>228</v>
      </c>
      <c r="AI4" s="211" t="s">
        <v>229</v>
      </c>
      <c r="AJ4" s="210" t="s">
        <v>230</v>
      </c>
      <c r="AK4" s="210" t="s">
        <v>32</v>
      </c>
      <c r="AL4" s="211" t="s">
        <v>33</v>
      </c>
      <c r="AM4" s="211" t="s">
        <v>227</v>
      </c>
      <c r="AN4" s="211" t="s">
        <v>228</v>
      </c>
      <c r="AO4" s="211" t="s">
        <v>229</v>
      </c>
      <c r="AP4" s="210" t="s">
        <v>230</v>
      </c>
      <c r="AQ4" s="210" t="s">
        <v>32</v>
      </c>
      <c r="AR4" s="211" t="s">
        <v>33</v>
      </c>
      <c r="AS4" s="211" t="s">
        <v>227</v>
      </c>
      <c r="AT4" s="211" t="s">
        <v>228</v>
      </c>
      <c r="AU4" s="211" t="s">
        <v>229</v>
      </c>
      <c r="AV4" s="210" t="s">
        <v>230</v>
      </c>
      <c r="AW4" s="210" t="s">
        <v>32</v>
      </c>
      <c r="AX4" s="211" t="s">
        <v>33</v>
      </c>
      <c r="AY4" s="211" t="s">
        <v>231</v>
      </c>
      <c r="AZ4" s="211" t="s">
        <v>232</v>
      </c>
      <c r="BA4" s="211" t="s">
        <v>233</v>
      </c>
      <c r="BB4" s="20"/>
      <c r="BC4" s="70"/>
      <c r="BD4" s="70"/>
      <c r="BE4" s="69"/>
      <c r="BF4" s="69"/>
      <c r="BG4" s="69"/>
    </row>
    <row r="5" spans="1:59" ht="15" customHeight="1" x14ac:dyDescent="0.3">
      <c r="A5" s="54" t="s">
        <v>13</v>
      </c>
      <c r="B5" s="25" t="s">
        <v>83</v>
      </c>
      <c r="C5" s="83">
        <v>0</v>
      </c>
      <c r="D5" s="83">
        <v>0</v>
      </c>
      <c r="E5" s="83">
        <v>0</v>
      </c>
      <c r="F5" s="23">
        <f>C5+D5+E5</f>
        <v>0</v>
      </c>
      <c r="G5" s="54" t="s">
        <v>13</v>
      </c>
      <c r="H5" s="25" t="s">
        <v>83</v>
      </c>
      <c r="I5" s="83">
        <v>0</v>
      </c>
      <c r="J5" s="83">
        <v>0</v>
      </c>
      <c r="K5" s="83">
        <v>0</v>
      </c>
      <c r="L5" s="23">
        <f>I5+J5+K5</f>
        <v>0</v>
      </c>
      <c r="M5" s="54" t="s">
        <v>13</v>
      </c>
      <c r="N5" s="25" t="s">
        <v>83</v>
      </c>
      <c r="O5" s="83">
        <v>0</v>
      </c>
      <c r="P5" s="83">
        <v>0</v>
      </c>
      <c r="Q5" s="83">
        <v>0</v>
      </c>
      <c r="R5" s="23">
        <f>O5+P5+Q5</f>
        <v>0</v>
      </c>
      <c r="S5" s="54" t="s">
        <v>13</v>
      </c>
      <c r="T5" s="25" t="s">
        <v>83</v>
      </c>
      <c r="U5" s="83">
        <v>0</v>
      </c>
      <c r="V5" s="83">
        <v>0</v>
      </c>
      <c r="W5" s="83">
        <v>0</v>
      </c>
      <c r="X5" s="23">
        <f>U5+V5+W5</f>
        <v>0</v>
      </c>
      <c r="Y5" s="54" t="s">
        <v>13</v>
      </c>
      <c r="Z5" s="25" t="s">
        <v>83</v>
      </c>
      <c r="AA5" s="83">
        <v>0</v>
      </c>
      <c r="AB5" s="83">
        <v>0</v>
      </c>
      <c r="AC5" s="83">
        <v>0</v>
      </c>
      <c r="AD5" s="23">
        <f>AA5+AB5+AC5</f>
        <v>0</v>
      </c>
      <c r="AE5" s="54" t="s">
        <v>13</v>
      </c>
      <c r="AF5" s="25" t="s">
        <v>83</v>
      </c>
      <c r="AG5" s="83">
        <v>0</v>
      </c>
      <c r="AH5" s="83">
        <v>0</v>
      </c>
      <c r="AI5" s="23">
        <v>0</v>
      </c>
      <c r="AJ5" s="23">
        <f>AG5+AH5+AI5</f>
        <v>0</v>
      </c>
      <c r="AK5" s="54" t="s">
        <v>13</v>
      </c>
      <c r="AL5" s="25" t="s">
        <v>83</v>
      </c>
      <c r="AM5" s="230">
        <v>0</v>
      </c>
      <c r="AN5" s="230">
        <v>0</v>
      </c>
      <c r="AO5" s="230">
        <v>0</v>
      </c>
      <c r="AP5" s="224">
        <f>AM5+AN5+AO5</f>
        <v>0</v>
      </c>
      <c r="AQ5" s="54" t="s">
        <v>13</v>
      </c>
      <c r="AR5" s="25" t="s">
        <v>83</v>
      </c>
      <c r="AS5" s="230">
        <v>0</v>
      </c>
      <c r="AT5" s="230">
        <v>0</v>
      </c>
      <c r="AU5" s="230">
        <v>0</v>
      </c>
      <c r="AV5" s="224">
        <f>AS5+AT5+AU5</f>
        <v>0</v>
      </c>
      <c r="AW5" s="54" t="s">
        <v>13</v>
      </c>
      <c r="AX5" s="25" t="s">
        <v>83</v>
      </c>
      <c r="AY5" s="148">
        <f>+AM5+AG5+AA5+U5+O5+I5+C5+AS5</f>
        <v>0</v>
      </c>
      <c r="AZ5" s="148">
        <f t="shared" ref="AZ5:BB5" si="0">+AN5+AH5+AB5+V5+P5+J5+D5+AT5</f>
        <v>0</v>
      </c>
      <c r="BA5" s="148">
        <f t="shared" si="0"/>
        <v>0</v>
      </c>
      <c r="BB5" s="148">
        <f t="shared" si="0"/>
        <v>0</v>
      </c>
      <c r="BC5" s="72"/>
      <c r="BD5" s="73"/>
      <c r="BE5" s="73"/>
      <c r="BF5" s="73"/>
      <c r="BG5" s="73"/>
    </row>
    <row r="6" spans="1:59" ht="15" customHeight="1" x14ac:dyDescent="0.3">
      <c r="A6" s="54" t="s">
        <v>14</v>
      </c>
      <c r="B6" s="25" t="s">
        <v>200</v>
      </c>
      <c r="C6" s="83">
        <v>13165</v>
      </c>
      <c r="D6" s="83">
        <v>0</v>
      </c>
      <c r="E6" s="83">
        <v>0</v>
      </c>
      <c r="F6" s="23">
        <f t="shared" ref="F6:F22" si="1">C6+D6+E6</f>
        <v>13165</v>
      </c>
      <c r="G6" s="54" t="s">
        <v>14</v>
      </c>
      <c r="H6" s="25" t="s">
        <v>84</v>
      </c>
      <c r="I6" s="83">
        <v>0</v>
      </c>
      <c r="J6" s="83">
        <v>0</v>
      </c>
      <c r="K6" s="83">
        <v>0</v>
      </c>
      <c r="L6" s="23">
        <f t="shared" ref="L6:L22" si="2">I6+J6+K6</f>
        <v>0</v>
      </c>
      <c r="M6" s="54" t="s">
        <v>14</v>
      </c>
      <c r="N6" s="25" t="s">
        <v>84</v>
      </c>
      <c r="O6" s="83">
        <v>0</v>
      </c>
      <c r="P6" s="83">
        <v>0</v>
      </c>
      <c r="Q6" s="83">
        <v>0</v>
      </c>
      <c r="R6" s="23">
        <f t="shared" ref="R6:R22" si="3">O6+P6+Q6</f>
        <v>0</v>
      </c>
      <c r="S6" s="54" t="s">
        <v>14</v>
      </c>
      <c r="T6" s="25" t="s">
        <v>84</v>
      </c>
      <c r="U6" s="83">
        <v>0</v>
      </c>
      <c r="V6" s="83">
        <v>0</v>
      </c>
      <c r="W6" s="83">
        <v>0</v>
      </c>
      <c r="X6" s="23">
        <f t="shared" ref="X6:X22" si="4">U6+V6+W6</f>
        <v>0</v>
      </c>
      <c r="Y6" s="54" t="s">
        <v>14</v>
      </c>
      <c r="Z6" s="25" t="s">
        <v>84</v>
      </c>
      <c r="AA6" s="83">
        <v>0</v>
      </c>
      <c r="AB6" s="83">
        <v>0</v>
      </c>
      <c r="AC6" s="83">
        <v>0</v>
      </c>
      <c r="AD6" s="23">
        <f t="shared" ref="AD6:AD22" si="5">AA6+AB6+AC6</f>
        <v>0</v>
      </c>
      <c r="AE6" s="54" t="s">
        <v>14</v>
      </c>
      <c r="AF6" s="25" t="s">
        <v>84</v>
      </c>
      <c r="AG6" s="83">
        <v>6000</v>
      </c>
      <c r="AH6" s="83">
        <v>0</v>
      </c>
      <c r="AI6" s="83">
        <v>0</v>
      </c>
      <c r="AJ6" s="23">
        <f t="shared" ref="AJ6:AJ22" si="6">AG6+AH6+AI6</f>
        <v>6000</v>
      </c>
      <c r="AK6" s="54" t="s">
        <v>14</v>
      </c>
      <c r="AL6" s="25" t="s">
        <v>84</v>
      </c>
      <c r="AM6" s="230">
        <v>0</v>
      </c>
      <c r="AN6" s="230">
        <v>0</v>
      </c>
      <c r="AO6" s="230">
        <v>0</v>
      </c>
      <c r="AP6" s="224">
        <f t="shared" ref="AP6:AP22" si="7">AM6+AN6+AO6</f>
        <v>0</v>
      </c>
      <c r="AQ6" s="54" t="s">
        <v>14</v>
      </c>
      <c r="AR6" s="25" t="s">
        <v>84</v>
      </c>
      <c r="AS6" s="230">
        <v>0</v>
      </c>
      <c r="AT6" s="230">
        <v>0</v>
      </c>
      <c r="AU6" s="230">
        <v>0</v>
      </c>
      <c r="AV6" s="224">
        <f t="shared" ref="AV6:AV22" si="8">AS6+AT6+AU6</f>
        <v>0</v>
      </c>
      <c r="AW6" s="54" t="s">
        <v>14</v>
      </c>
      <c r="AX6" s="25" t="s">
        <v>84</v>
      </c>
      <c r="AY6" s="148">
        <f t="shared" ref="AY6:AY22" si="9">+AM6+AG6+AA6+U6+O6+I6+C6+AS6</f>
        <v>19165</v>
      </c>
      <c r="AZ6" s="148">
        <f t="shared" ref="AZ6:AZ22" si="10">+AN6+AH6+AB6+V6+P6+J6+D6+AT6</f>
        <v>0</v>
      </c>
      <c r="BA6" s="148">
        <f t="shared" ref="BA6:BA22" si="11">+AO6+AI6+AC6+W6+Q6+K6+E6+AU6</f>
        <v>0</v>
      </c>
      <c r="BB6" s="148">
        <f t="shared" ref="BB6:BB22" si="12">+AP6+AJ6+AD6+X6+R6+L6+F6+AV6</f>
        <v>19165</v>
      </c>
      <c r="BC6" s="74"/>
      <c r="BD6" s="75"/>
      <c r="BE6" s="75"/>
      <c r="BF6" s="75"/>
      <c r="BG6" s="73"/>
    </row>
    <row r="7" spans="1:59" ht="15" customHeight="1" x14ac:dyDescent="0.3">
      <c r="A7" s="54" t="s">
        <v>15</v>
      </c>
      <c r="B7" s="25" t="s">
        <v>134</v>
      </c>
      <c r="C7" s="83">
        <v>0</v>
      </c>
      <c r="D7" s="83">
        <v>0</v>
      </c>
      <c r="E7" s="83">
        <v>0</v>
      </c>
      <c r="F7" s="23">
        <f t="shared" si="1"/>
        <v>0</v>
      </c>
      <c r="G7" s="54" t="s">
        <v>15</v>
      </c>
      <c r="H7" s="25" t="s">
        <v>134</v>
      </c>
      <c r="I7" s="83">
        <v>0</v>
      </c>
      <c r="J7" s="83">
        <v>0</v>
      </c>
      <c r="K7" s="83">
        <v>0</v>
      </c>
      <c r="L7" s="23">
        <f t="shared" si="2"/>
        <v>0</v>
      </c>
      <c r="M7" s="54" t="s">
        <v>15</v>
      </c>
      <c r="N7" s="25" t="s">
        <v>134</v>
      </c>
      <c r="O7" s="83">
        <v>0</v>
      </c>
      <c r="P7" s="83">
        <v>0</v>
      </c>
      <c r="Q7" s="83">
        <v>0</v>
      </c>
      <c r="R7" s="23">
        <f t="shared" si="3"/>
        <v>0</v>
      </c>
      <c r="S7" s="54" t="s">
        <v>15</v>
      </c>
      <c r="T7" s="25" t="s">
        <v>134</v>
      </c>
      <c r="U7" s="83">
        <v>0</v>
      </c>
      <c r="V7" s="83">
        <v>0</v>
      </c>
      <c r="W7" s="83">
        <v>0</v>
      </c>
      <c r="X7" s="23">
        <f t="shared" si="4"/>
        <v>0</v>
      </c>
      <c r="Y7" s="54" t="s">
        <v>15</v>
      </c>
      <c r="Z7" s="25" t="s">
        <v>134</v>
      </c>
      <c r="AA7" s="83">
        <v>0</v>
      </c>
      <c r="AB7" s="83">
        <v>0</v>
      </c>
      <c r="AC7" s="83">
        <v>0</v>
      </c>
      <c r="AD7" s="23">
        <f t="shared" si="5"/>
        <v>0</v>
      </c>
      <c r="AE7" s="54" t="s">
        <v>15</v>
      </c>
      <c r="AF7" s="25" t="s">
        <v>134</v>
      </c>
      <c r="AG7" s="83">
        <v>0</v>
      </c>
      <c r="AH7" s="83">
        <v>0</v>
      </c>
      <c r="AI7" s="83">
        <v>0</v>
      </c>
      <c r="AJ7" s="23">
        <f t="shared" si="6"/>
        <v>0</v>
      </c>
      <c r="AK7" s="54" t="s">
        <v>15</v>
      </c>
      <c r="AL7" s="25" t="s">
        <v>134</v>
      </c>
      <c r="AM7" s="230">
        <v>0</v>
      </c>
      <c r="AN7" s="230">
        <v>0</v>
      </c>
      <c r="AO7" s="230">
        <v>0</v>
      </c>
      <c r="AP7" s="224">
        <f t="shared" si="7"/>
        <v>0</v>
      </c>
      <c r="AQ7" s="54" t="s">
        <v>15</v>
      </c>
      <c r="AR7" s="25" t="s">
        <v>134</v>
      </c>
      <c r="AS7" s="230">
        <v>0</v>
      </c>
      <c r="AT7" s="230">
        <v>0</v>
      </c>
      <c r="AU7" s="230">
        <v>0</v>
      </c>
      <c r="AV7" s="224">
        <f t="shared" si="8"/>
        <v>0</v>
      </c>
      <c r="AW7" s="54" t="s">
        <v>15</v>
      </c>
      <c r="AX7" s="25" t="s">
        <v>134</v>
      </c>
      <c r="AY7" s="148">
        <f t="shared" si="9"/>
        <v>0</v>
      </c>
      <c r="AZ7" s="148">
        <f t="shared" si="10"/>
        <v>0</v>
      </c>
      <c r="BA7" s="148">
        <f t="shared" si="11"/>
        <v>0</v>
      </c>
      <c r="BB7" s="148">
        <f t="shared" si="12"/>
        <v>0</v>
      </c>
      <c r="BC7" s="74"/>
      <c r="BD7" s="75"/>
      <c r="BE7" s="75"/>
      <c r="BF7" s="75"/>
      <c r="BG7" s="73"/>
    </row>
    <row r="8" spans="1:59" ht="15" customHeight="1" x14ac:dyDescent="0.3">
      <c r="A8" s="54" t="s">
        <v>16</v>
      </c>
      <c r="B8" s="25" t="s">
        <v>93</v>
      </c>
      <c r="C8" s="83">
        <v>0</v>
      </c>
      <c r="D8" s="83">
        <v>0</v>
      </c>
      <c r="E8" s="83">
        <v>0</v>
      </c>
      <c r="F8" s="23">
        <f t="shared" si="1"/>
        <v>0</v>
      </c>
      <c r="G8" s="54" t="s">
        <v>16</v>
      </c>
      <c r="H8" s="25" t="s">
        <v>93</v>
      </c>
      <c r="I8" s="83">
        <v>0</v>
      </c>
      <c r="J8" s="83">
        <v>0</v>
      </c>
      <c r="K8" s="83">
        <v>0</v>
      </c>
      <c r="L8" s="23">
        <f t="shared" si="2"/>
        <v>0</v>
      </c>
      <c r="M8" s="54" t="s">
        <v>16</v>
      </c>
      <c r="N8" s="25" t="s">
        <v>93</v>
      </c>
      <c r="O8" s="83">
        <v>0</v>
      </c>
      <c r="P8" s="83">
        <v>0</v>
      </c>
      <c r="Q8" s="83">
        <v>0</v>
      </c>
      <c r="R8" s="23">
        <f t="shared" si="3"/>
        <v>0</v>
      </c>
      <c r="S8" s="54" t="s">
        <v>16</v>
      </c>
      <c r="T8" s="25" t="s">
        <v>93</v>
      </c>
      <c r="U8" s="83">
        <v>0</v>
      </c>
      <c r="V8" s="83">
        <v>0</v>
      </c>
      <c r="W8" s="83">
        <v>0</v>
      </c>
      <c r="X8" s="23">
        <f t="shared" si="4"/>
        <v>0</v>
      </c>
      <c r="Y8" s="54" t="s">
        <v>16</v>
      </c>
      <c r="Z8" s="25" t="s">
        <v>93</v>
      </c>
      <c r="AA8" s="83">
        <v>0</v>
      </c>
      <c r="AB8" s="83">
        <v>0</v>
      </c>
      <c r="AC8" s="83">
        <v>0</v>
      </c>
      <c r="AD8" s="23">
        <f t="shared" si="5"/>
        <v>0</v>
      </c>
      <c r="AE8" s="54" t="s">
        <v>16</v>
      </c>
      <c r="AF8" s="25" t="s">
        <v>93</v>
      </c>
      <c r="AG8" s="83">
        <v>0</v>
      </c>
      <c r="AH8" s="83">
        <v>0</v>
      </c>
      <c r="AI8" s="83">
        <v>0</v>
      </c>
      <c r="AJ8" s="23">
        <f t="shared" si="6"/>
        <v>0</v>
      </c>
      <c r="AK8" s="54" t="s">
        <v>16</v>
      </c>
      <c r="AL8" s="25" t="s">
        <v>93</v>
      </c>
      <c r="AM8" s="230">
        <v>0</v>
      </c>
      <c r="AN8" s="230">
        <v>0</v>
      </c>
      <c r="AO8" s="230">
        <v>0</v>
      </c>
      <c r="AP8" s="224">
        <f t="shared" si="7"/>
        <v>0</v>
      </c>
      <c r="AQ8" s="54" t="s">
        <v>16</v>
      </c>
      <c r="AR8" s="25" t="s">
        <v>93</v>
      </c>
      <c r="AS8" s="230">
        <v>0</v>
      </c>
      <c r="AT8" s="230">
        <v>0</v>
      </c>
      <c r="AU8" s="230">
        <v>0</v>
      </c>
      <c r="AV8" s="224">
        <f t="shared" si="8"/>
        <v>0</v>
      </c>
      <c r="AW8" s="54" t="s">
        <v>16</v>
      </c>
      <c r="AX8" s="25" t="s">
        <v>93</v>
      </c>
      <c r="AY8" s="148">
        <f t="shared" si="9"/>
        <v>0</v>
      </c>
      <c r="AZ8" s="148">
        <f t="shared" si="10"/>
        <v>0</v>
      </c>
      <c r="BA8" s="148">
        <f t="shared" si="11"/>
        <v>0</v>
      </c>
      <c r="BB8" s="148">
        <f t="shared" si="12"/>
        <v>0</v>
      </c>
      <c r="BC8" s="74"/>
      <c r="BD8" s="75"/>
      <c r="BE8" s="75"/>
      <c r="BF8" s="75"/>
      <c r="BG8" s="73"/>
    </row>
    <row r="9" spans="1:59" ht="15" customHeight="1" x14ac:dyDescent="0.3">
      <c r="A9" s="54" t="s">
        <v>17</v>
      </c>
      <c r="B9" s="25" t="s">
        <v>190</v>
      </c>
      <c r="C9" s="83">
        <v>8334</v>
      </c>
      <c r="D9" s="83">
        <v>0</v>
      </c>
      <c r="E9" s="83">
        <v>0</v>
      </c>
      <c r="F9" s="23">
        <f t="shared" si="1"/>
        <v>8334</v>
      </c>
      <c r="G9" s="54" t="s">
        <v>17</v>
      </c>
      <c r="H9" s="25" t="s">
        <v>94</v>
      </c>
      <c r="I9" s="83">
        <v>4250</v>
      </c>
      <c r="J9" s="83">
        <v>0</v>
      </c>
      <c r="K9" s="83">
        <v>0</v>
      </c>
      <c r="L9" s="23">
        <f t="shared" si="2"/>
        <v>4250</v>
      </c>
      <c r="M9" s="54" t="s">
        <v>17</v>
      </c>
      <c r="N9" s="25" t="s">
        <v>94</v>
      </c>
      <c r="O9" s="83">
        <v>1500</v>
      </c>
      <c r="P9" s="83">
        <v>0</v>
      </c>
      <c r="Q9" s="83">
        <v>0</v>
      </c>
      <c r="R9" s="23">
        <f t="shared" si="3"/>
        <v>1500</v>
      </c>
      <c r="S9" s="54" t="s">
        <v>17</v>
      </c>
      <c r="T9" s="25" t="s">
        <v>94</v>
      </c>
      <c r="U9" s="83">
        <v>12390</v>
      </c>
      <c r="V9" s="83">
        <v>0</v>
      </c>
      <c r="W9" s="83">
        <v>0</v>
      </c>
      <c r="X9" s="23">
        <f t="shared" si="4"/>
        <v>12390</v>
      </c>
      <c r="Y9" s="54" t="s">
        <v>17</v>
      </c>
      <c r="Z9" s="25" t="s">
        <v>94</v>
      </c>
      <c r="AA9" s="230">
        <v>4508</v>
      </c>
      <c r="AB9" s="83">
        <v>0</v>
      </c>
      <c r="AC9" s="83">
        <v>0</v>
      </c>
      <c r="AD9" s="23">
        <f t="shared" si="5"/>
        <v>4508</v>
      </c>
      <c r="AE9" s="54" t="s">
        <v>17</v>
      </c>
      <c r="AF9" s="25" t="s">
        <v>94</v>
      </c>
      <c r="AG9" s="83">
        <v>14900</v>
      </c>
      <c r="AH9" s="83">
        <v>0</v>
      </c>
      <c r="AI9" s="83">
        <v>0</v>
      </c>
      <c r="AJ9" s="23">
        <f t="shared" si="6"/>
        <v>14900</v>
      </c>
      <c r="AK9" s="54" t="s">
        <v>17</v>
      </c>
      <c r="AL9" s="25" t="s">
        <v>94</v>
      </c>
      <c r="AM9" s="230">
        <v>1300</v>
      </c>
      <c r="AN9" s="230">
        <v>0</v>
      </c>
      <c r="AO9" s="230">
        <v>0</v>
      </c>
      <c r="AP9" s="224">
        <f t="shared" si="7"/>
        <v>1300</v>
      </c>
      <c r="AQ9" s="54" t="s">
        <v>17</v>
      </c>
      <c r="AR9" s="25" t="s">
        <v>94</v>
      </c>
      <c r="AS9" s="230">
        <v>0</v>
      </c>
      <c r="AT9" s="230">
        <v>0</v>
      </c>
      <c r="AU9" s="230">
        <v>0</v>
      </c>
      <c r="AV9" s="224">
        <f t="shared" si="8"/>
        <v>0</v>
      </c>
      <c r="AW9" s="54" t="s">
        <v>17</v>
      </c>
      <c r="AX9" s="25" t="s">
        <v>94</v>
      </c>
      <c r="AY9" s="148">
        <f t="shared" si="9"/>
        <v>47182</v>
      </c>
      <c r="AZ9" s="148">
        <f t="shared" si="10"/>
        <v>0</v>
      </c>
      <c r="BA9" s="148">
        <f t="shared" si="11"/>
        <v>0</v>
      </c>
      <c r="BB9" s="148">
        <f t="shared" si="12"/>
        <v>47182</v>
      </c>
      <c r="BC9" s="74"/>
      <c r="BD9" s="79"/>
      <c r="BE9" s="79"/>
      <c r="BF9" s="79"/>
      <c r="BG9" s="79"/>
    </row>
    <row r="10" spans="1:59" ht="15" customHeight="1" x14ac:dyDescent="0.3">
      <c r="A10" s="54" t="s">
        <v>18</v>
      </c>
      <c r="B10" s="25" t="s">
        <v>95</v>
      </c>
      <c r="C10" s="83">
        <v>0</v>
      </c>
      <c r="D10" s="83">
        <v>0</v>
      </c>
      <c r="E10" s="83">
        <v>0</v>
      </c>
      <c r="F10" s="23">
        <f t="shared" si="1"/>
        <v>0</v>
      </c>
      <c r="G10" s="54" t="s">
        <v>18</v>
      </c>
      <c r="H10" s="25" t="s">
        <v>95</v>
      </c>
      <c r="I10" s="83">
        <v>0</v>
      </c>
      <c r="J10" s="83">
        <v>0</v>
      </c>
      <c r="K10" s="83">
        <v>0</v>
      </c>
      <c r="L10" s="23">
        <f t="shared" si="2"/>
        <v>0</v>
      </c>
      <c r="M10" s="54" t="s">
        <v>18</v>
      </c>
      <c r="N10" s="25" t="s">
        <v>95</v>
      </c>
      <c r="O10" s="83">
        <v>0</v>
      </c>
      <c r="P10" s="83">
        <v>0</v>
      </c>
      <c r="Q10" s="83">
        <v>0</v>
      </c>
      <c r="R10" s="23">
        <f t="shared" si="3"/>
        <v>0</v>
      </c>
      <c r="S10" s="54" t="s">
        <v>18</v>
      </c>
      <c r="T10" s="25" t="s">
        <v>95</v>
      </c>
      <c r="U10" s="83">
        <v>0</v>
      </c>
      <c r="V10" s="83">
        <v>0</v>
      </c>
      <c r="W10" s="83">
        <v>0</v>
      </c>
      <c r="X10" s="23">
        <f t="shared" si="4"/>
        <v>0</v>
      </c>
      <c r="Y10" s="54" t="s">
        <v>18</v>
      </c>
      <c r="Z10" s="25" t="s">
        <v>95</v>
      </c>
      <c r="AA10" s="83">
        <v>0</v>
      </c>
      <c r="AB10" s="83">
        <v>0</v>
      </c>
      <c r="AC10" s="83">
        <v>0</v>
      </c>
      <c r="AD10" s="23">
        <f t="shared" si="5"/>
        <v>0</v>
      </c>
      <c r="AE10" s="54" t="s">
        <v>18</v>
      </c>
      <c r="AF10" s="25" t="s">
        <v>95</v>
      </c>
      <c r="AG10" s="83">
        <v>0</v>
      </c>
      <c r="AH10" s="83">
        <v>0</v>
      </c>
      <c r="AI10" s="83">
        <v>0</v>
      </c>
      <c r="AJ10" s="23">
        <f t="shared" si="6"/>
        <v>0</v>
      </c>
      <c r="AK10" s="54" t="s">
        <v>18</v>
      </c>
      <c r="AL10" s="25" t="s">
        <v>95</v>
      </c>
      <c r="AM10" s="230">
        <v>0</v>
      </c>
      <c r="AN10" s="230">
        <v>0</v>
      </c>
      <c r="AO10" s="230">
        <v>0</v>
      </c>
      <c r="AP10" s="224">
        <f t="shared" si="7"/>
        <v>0</v>
      </c>
      <c r="AQ10" s="54" t="s">
        <v>18</v>
      </c>
      <c r="AR10" s="25" t="s">
        <v>95</v>
      </c>
      <c r="AS10" s="230">
        <v>0</v>
      </c>
      <c r="AT10" s="230">
        <v>0</v>
      </c>
      <c r="AU10" s="230">
        <v>0</v>
      </c>
      <c r="AV10" s="224">
        <f t="shared" si="8"/>
        <v>0</v>
      </c>
      <c r="AW10" s="54" t="s">
        <v>18</v>
      </c>
      <c r="AX10" s="25" t="s">
        <v>95</v>
      </c>
      <c r="AY10" s="148">
        <f t="shared" si="9"/>
        <v>0</v>
      </c>
      <c r="AZ10" s="148">
        <f t="shared" si="10"/>
        <v>0</v>
      </c>
      <c r="BA10" s="148">
        <f t="shared" si="11"/>
        <v>0</v>
      </c>
      <c r="BB10" s="148">
        <f t="shared" si="12"/>
        <v>0</v>
      </c>
      <c r="BC10" s="74"/>
      <c r="BD10" s="79"/>
      <c r="BE10" s="79"/>
      <c r="BF10" s="79"/>
      <c r="BG10" s="79"/>
    </row>
    <row r="11" spans="1:59" ht="15" customHeight="1" x14ac:dyDescent="0.3">
      <c r="A11" s="54" t="s">
        <v>19</v>
      </c>
      <c r="B11" s="25" t="s">
        <v>96</v>
      </c>
      <c r="C11" s="83">
        <v>0</v>
      </c>
      <c r="D11" s="83">
        <v>0</v>
      </c>
      <c r="E11" s="83">
        <v>0</v>
      </c>
      <c r="F11" s="23">
        <f t="shared" si="1"/>
        <v>0</v>
      </c>
      <c r="G11" s="54" t="s">
        <v>19</v>
      </c>
      <c r="H11" s="25" t="s">
        <v>96</v>
      </c>
      <c r="I11" s="83">
        <v>0</v>
      </c>
      <c r="J11" s="83">
        <v>0</v>
      </c>
      <c r="K11" s="83">
        <v>0</v>
      </c>
      <c r="L11" s="23">
        <f t="shared" si="2"/>
        <v>0</v>
      </c>
      <c r="M11" s="54" t="s">
        <v>19</v>
      </c>
      <c r="N11" s="25" t="s">
        <v>96</v>
      </c>
      <c r="O11" s="83">
        <v>0</v>
      </c>
      <c r="P11" s="83">
        <v>0</v>
      </c>
      <c r="Q11" s="83">
        <v>0</v>
      </c>
      <c r="R11" s="23">
        <f t="shared" si="3"/>
        <v>0</v>
      </c>
      <c r="S11" s="54" t="s">
        <v>19</v>
      </c>
      <c r="T11" s="25" t="s">
        <v>96</v>
      </c>
      <c r="U11" s="83">
        <v>0</v>
      </c>
      <c r="V11" s="83">
        <v>0</v>
      </c>
      <c r="W11" s="83">
        <v>0</v>
      </c>
      <c r="X11" s="23">
        <f t="shared" si="4"/>
        <v>0</v>
      </c>
      <c r="Y11" s="54" t="s">
        <v>19</v>
      </c>
      <c r="Z11" s="25" t="s">
        <v>96</v>
      </c>
      <c r="AA11" s="83">
        <v>0</v>
      </c>
      <c r="AB11" s="83">
        <v>0</v>
      </c>
      <c r="AC11" s="83">
        <v>0</v>
      </c>
      <c r="AD11" s="23">
        <f t="shared" si="5"/>
        <v>0</v>
      </c>
      <c r="AE11" s="54" t="s">
        <v>19</v>
      </c>
      <c r="AF11" s="25" t="s">
        <v>96</v>
      </c>
      <c r="AG11" s="83">
        <v>0</v>
      </c>
      <c r="AH11" s="83">
        <v>0</v>
      </c>
      <c r="AI11" s="83">
        <v>0</v>
      </c>
      <c r="AJ11" s="23">
        <f t="shared" si="6"/>
        <v>0</v>
      </c>
      <c r="AK11" s="54" t="s">
        <v>19</v>
      </c>
      <c r="AL11" s="25" t="s">
        <v>96</v>
      </c>
      <c r="AM11" s="230">
        <v>0</v>
      </c>
      <c r="AN11" s="230">
        <v>0</v>
      </c>
      <c r="AO11" s="230">
        <v>0</v>
      </c>
      <c r="AP11" s="224">
        <f t="shared" si="7"/>
        <v>0</v>
      </c>
      <c r="AQ11" s="54" t="s">
        <v>19</v>
      </c>
      <c r="AR11" s="25" t="s">
        <v>96</v>
      </c>
      <c r="AS11" s="230">
        <v>0</v>
      </c>
      <c r="AT11" s="230">
        <v>0</v>
      </c>
      <c r="AU11" s="230">
        <v>0</v>
      </c>
      <c r="AV11" s="224">
        <f t="shared" si="8"/>
        <v>0</v>
      </c>
      <c r="AW11" s="54" t="s">
        <v>19</v>
      </c>
      <c r="AX11" s="25" t="s">
        <v>96</v>
      </c>
      <c r="AY11" s="148">
        <f t="shared" si="9"/>
        <v>0</v>
      </c>
      <c r="AZ11" s="148">
        <f t="shared" si="10"/>
        <v>0</v>
      </c>
      <c r="BA11" s="148">
        <f t="shared" si="11"/>
        <v>0</v>
      </c>
      <c r="BB11" s="148">
        <f t="shared" si="12"/>
        <v>0</v>
      </c>
      <c r="BC11" s="72"/>
      <c r="BD11" s="79"/>
      <c r="BE11" s="79"/>
      <c r="BF11" s="79"/>
      <c r="BG11" s="79"/>
    </row>
    <row r="12" spans="1:59" ht="15" customHeight="1" x14ac:dyDescent="0.3">
      <c r="A12" s="54" t="s">
        <v>20</v>
      </c>
      <c r="B12" s="25" t="s">
        <v>97</v>
      </c>
      <c r="C12" s="83">
        <v>0</v>
      </c>
      <c r="D12" s="83">
        <v>0</v>
      </c>
      <c r="E12" s="83">
        <v>0</v>
      </c>
      <c r="F12" s="23">
        <f t="shared" si="1"/>
        <v>0</v>
      </c>
      <c r="G12" s="54" t="s">
        <v>20</v>
      </c>
      <c r="H12" s="25" t="s">
        <v>97</v>
      </c>
      <c r="I12" s="83">
        <v>0</v>
      </c>
      <c r="J12" s="83">
        <v>0</v>
      </c>
      <c r="K12" s="83">
        <v>0</v>
      </c>
      <c r="L12" s="23">
        <f t="shared" si="2"/>
        <v>0</v>
      </c>
      <c r="M12" s="54" t="s">
        <v>20</v>
      </c>
      <c r="N12" s="25" t="s">
        <v>97</v>
      </c>
      <c r="O12" s="83">
        <v>0</v>
      </c>
      <c r="P12" s="83">
        <v>0</v>
      </c>
      <c r="Q12" s="83">
        <v>0</v>
      </c>
      <c r="R12" s="23">
        <f t="shared" si="3"/>
        <v>0</v>
      </c>
      <c r="S12" s="54" t="s">
        <v>20</v>
      </c>
      <c r="T12" s="25" t="s">
        <v>97</v>
      </c>
      <c r="U12" s="83">
        <v>0</v>
      </c>
      <c r="V12" s="83">
        <v>0</v>
      </c>
      <c r="W12" s="83">
        <v>0</v>
      </c>
      <c r="X12" s="23">
        <f t="shared" si="4"/>
        <v>0</v>
      </c>
      <c r="Y12" s="54" t="s">
        <v>20</v>
      </c>
      <c r="Z12" s="25" t="s">
        <v>97</v>
      </c>
      <c r="AA12" s="83">
        <v>0</v>
      </c>
      <c r="AB12" s="83">
        <v>0</v>
      </c>
      <c r="AC12" s="83">
        <v>0</v>
      </c>
      <c r="AD12" s="23">
        <f t="shared" si="5"/>
        <v>0</v>
      </c>
      <c r="AE12" s="54" t="s">
        <v>20</v>
      </c>
      <c r="AF12" s="25" t="s">
        <v>97</v>
      </c>
      <c r="AG12" s="83">
        <v>0</v>
      </c>
      <c r="AH12" s="83">
        <v>0</v>
      </c>
      <c r="AI12" s="83">
        <v>0</v>
      </c>
      <c r="AJ12" s="23">
        <f t="shared" si="6"/>
        <v>0</v>
      </c>
      <c r="AK12" s="54" t="s">
        <v>20</v>
      </c>
      <c r="AL12" s="25" t="s">
        <v>97</v>
      </c>
      <c r="AM12" s="230">
        <v>0</v>
      </c>
      <c r="AN12" s="230">
        <v>0</v>
      </c>
      <c r="AO12" s="230">
        <v>0</v>
      </c>
      <c r="AP12" s="224">
        <f t="shared" si="7"/>
        <v>0</v>
      </c>
      <c r="AQ12" s="54" t="s">
        <v>20</v>
      </c>
      <c r="AR12" s="25" t="s">
        <v>97</v>
      </c>
      <c r="AS12" s="230">
        <v>0</v>
      </c>
      <c r="AT12" s="230">
        <v>0</v>
      </c>
      <c r="AU12" s="230">
        <v>0</v>
      </c>
      <c r="AV12" s="224">
        <f t="shared" si="8"/>
        <v>0</v>
      </c>
      <c r="AW12" s="54" t="s">
        <v>20</v>
      </c>
      <c r="AX12" s="25" t="s">
        <v>97</v>
      </c>
      <c r="AY12" s="148">
        <f t="shared" si="9"/>
        <v>0</v>
      </c>
      <c r="AZ12" s="148">
        <f t="shared" si="10"/>
        <v>0</v>
      </c>
      <c r="BA12" s="148">
        <f t="shared" si="11"/>
        <v>0</v>
      </c>
      <c r="BB12" s="148">
        <f t="shared" si="12"/>
        <v>0</v>
      </c>
      <c r="BC12" s="74"/>
      <c r="BD12" s="79"/>
      <c r="BE12" s="79"/>
      <c r="BF12" s="79"/>
      <c r="BG12" s="79"/>
    </row>
    <row r="13" spans="1:59" ht="15" customHeight="1" x14ac:dyDescent="0.3">
      <c r="A13" s="159" t="s">
        <v>21</v>
      </c>
      <c r="B13" s="24" t="s">
        <v>98</v>
      </c>
      <c r="C13" s="83">
        <f>C5+C6+C7+C8+C9+C10+C11+C12</f>
        <v>21499</v>
      </c>
      <c r="D13" s="83">
        <v>0</v>
      </c>
      <c r="E13" s="83">
        <f>E5+E6+E7+E8+E9+E10+E11+E12</f>
        <v>0</v>
      </c>
      <c r="F13" s="23">
        <f t="shared" si="1"/>
        <v>21499</v>
      </c>
      <c r="G13" s="159" t="s">
        <v>21</v>
      </c>
      <c r="H13" s="24" t="s">
        <v>98</v>
      </c>
      <c r="I13" s="83">
        <f>I5+I6+I7+I8+I9+I10+I11+I12</f>
        <v>4250</v>
      </c>
      <c r="J13" s="83">
        <f>J5+J6+J7+J8+J9+J10+J11+J12</f>
        <v>0</v>
      </c>
      <c r="K13" s="83">
        <f>K5+K6+K7+K8+K9+K10+K11+K12</f>
        <v>0</v>
      </c>
      <c r="L13" s="23">
        <f t="shared" si="2"/>
        <v>4250</v>
      </c>
      <c r="M13" s="159" t="s">
        <v>21</v>
      </c>
      <c r="N13" s="24" t="s">
        <v>98</v>
      </c>
      <c r="O13" s="83">
        <f>O5+O6+O7+O8+O9+O10+O11+O12</f>
        <v>1500</v>
      </c>
      <c r="P13" s="83">
        <f>P5+P6+P7+P8+P9+P10+P11+P12</f>
        <v>0</v>
      </c>
      <c r="Q13" s="83">
        <f>Q5+Q6+Q7+Q8+Q9+Q10+Q11+Q12</f>
        <v>0</v>
      </c>
      <c r="R13" s="23">
        <f t="shared" si="3"/>
        <v>1500</v>
      </c>
      <c r="S13" s="159" t="s">
        <v>21</v>
      </c>
      <c r="T13" s="24" t="s">
        <v>98</v>
      </c>
      <c r="U13" s="83">
        <f>U5+U6+U7+U8+U9+U10+U11+U12</f>
        <v>12390</v>
      </c>
      <c r="V13" s="83">
        <f>V5+V6+V7+V8+V9+V10+V11+V12</f>
        <v>0</v>
      </c>
      <c r="W13" s="83">
        <f>W5+W6+W7+W8+W9+W10+W11+W12</f>
        <v>0</v>
      </c>
      <c r="X13" s="23">
        <f t="shared" si="4"/>
        <v>12390</v>
      </c>
      <c r="Y13" s="159" t="s">
        <v>21</v>
      </c>
      <c r="Z13" s="24" t="s">
        <v>98</v>
      </c>
      <c r="AA13" s="83">
        <v>4508</v>
      </c>
      <c r="AB13" s="83">
        <f>AB5+AB6+AB7+AB8+AB9+AB10+AB11+AB12</f>
        <v>0</v>
      </c>
      <c r="AC13" s="83">
        <f>AC5+AC6+AC7+AC8+AC9+AC10+AC11+AC12</f>
        <v>0</v>
      </c>
      <c r="AD13" s="23">
        <f t="shared" si="5"/>
        <v>4508</v>
      </c>
      <c r="AE13" s="159" t="s">
        <v>21</v>
      </c>
      <c r="AF13" s="24" t="s">
        <v>98</v>
      </c>
      <c r="AG13" s="83">
        <f>AG5+AG6+AG7+AG8+AG9+AG10+AG11+AG12</f>
        <v>20900</v>
      </c>
      <c r="AH13" s="83">
        <f>AH5+AH6+AH7+AH8+AH9+AH10+AH11+AH12</f>
        <v>0</v>
      </c>
      <c r="AI13" s="83">
        <f>AI5+AI6+AI7+AI8+AI9+AI10+AI11+AI12</f>
        <v>0</v>
      </c>
      <c r="AJ13" s="23">
        <f t="shared" si="6"/>
        <v>20900</v>
      </c>
      <c r="AK13" s="159" t="s">
        <v>21</v>
      </c>
      <c r="AL13" s="245" t="s">
        <v>98</v>
      </c>
      <c r="AM13" s="230">
        <f>AM5+AM6+AM7+AM8+AM9+AM10+AM11+AM12</f>
        <v>1300</v>
      </c>
      <c r="AN13" s="230">
        <f>AN5+AN6+AN7+AN8+AN9+AN10+AN11+AN12</f>
        <v>0</v>
      </c>
      <c r="AO13" s="230">
        <f>AO5+AO6+AO7+AO8+AO9+AO10+AO11+AO12</f>
        <v>0</v>
      </c>
      <c r="AP13" s="224">
        <f t="shared" si="7"/>
        <v>1300</v>
      </c>
      <c r="AQ13" s="159" t="s">
        <v>21</v>
      </c>
      <c r="AR13" s="245" t="s">
        <v>98</v>
      </c>
      <c r="AS13" s="230">
        <f>AS5+AS6+AS7+AS8+AS9+AS10+AS11+AS12</f>
        <v>0</v>
      </c>
      <c r="AT13" s="230">
        <f>AT5+AT6+AT7+AT8+AT9+AT10+AT11+AT12</f>
        <v>0</v>
      </c>
      <c r="AU13" s="230">
        <f>AU5+AU6+AU7+AU8+AU9+AU10+AU11+AU12</f>
        <v>0</v>
      </c>
      <c r="AV13" s="224">
        <f t="shared" si="8"/>
        <v>0</v>
      </c>
      <c r="AW13" s="159" t="s">
        <v>21</v>
      </c>
      <c r="AX13" s="24" t="s">
        <v>98</v>
      </c>
      <c r="AY13" s="148">
        <f t="shared" si="9"/>
        <v>66347</v>
      </c>
      <c r="AZ13" s="148">
        <f t="shared" si="10"/>
        <v>0</v>
      </c>
      <c r="BA13" s="148">
        <f t="shared" si="11"/>
        <v>0</v>
      </c>
      <c r="BB13" s="148">
        <f t="shared" si="12"/>
        <v>66347</v>
      </c>
      <c r="BC13" s="74"/>
      <c r="BD13" s="79"/>
      <c r="BE13" s="79"/>
      <c r="BF13" s="79"/>
      <c r="BG13" s="79"/>
    </row>
    <row r="14" spans="1:59" ht="15" customHeight="1" x14ac:dyDescent="0.3">
      <c r="A14" s="54" t="s">
        <v>22</v>
      </c>
      <c r="B14" s="25" t="s">
        <v>99</v>
      </c>
      <c r="C14" s="83">
        <v>0</v>
      </c>
      <c r="D14" s="83">
        <v>0</v>
      </c>
      <c r="E14" s="83">
        <v>0</v>
      </c>
      <c r="F14" s="23">
        <f t="shared" si="1"/>
        <v>0</v>
      </c>
      <c r="G14" s="54" t="s">
        <v>22</v>
      </c>
      <c r="H14" s="25" t="s">
        <v>99</v>
      </c>
      <c r="I14" s="83">
        <v>0</v>
      </c>
      <c r="J14" s="83">
        <v>0</v>
      </c>
      <c r="K14" s="83">
        <v>0</v>
      </c>
      <c r="L14" s="23">
        <f t="shared" si="2"/>
        <v>0</v>
      </c>
      <c r="M14" s="54" t="s">
        <v>22</v>
      </c>
      <c r="N14" s="25" t="s">
        <v>99</v>
      </c>
      <c r="O14" s="83">
        <v>0</v>
      </c>
      <c r="P14" s="83">
        <v>0</v>
      </c>
      <c r="Q14" s="83">
        <v>0</v>
      </c>
      <c r="R14" s="23">
        <f t="shared" si="3"/>
        <v>0</v>
      </c>
      <c r="S14" s="54" t="s">
        <v>22</v>
      </c>
      <c r="T14" s="25" t="s">
        <v>99</v>
      </c>
      <c r="U14" s="83">
        <v>0</v>
      </c>
      <c r="V14" s="83">
        <v>0</v>
      </c>
      <c r="W14" s="83">
        <v>0</v>
      </c>
      <c r="X14" s="23">
        <f t="shared" si="4"/>
        <v>0</v>
      </c>
      <c r="Y14" s="54" t="s">
        <v>22</v>
      </c>
      <c r="Z14" s="25" t="s">
        <v>99</v>
      </c>
      <c r="AA14" s="83">
        <v>0</v>
      </c>
      <c r="AB14" s="83">
        <v>0</v>
      </c>
      <c r="AC14" s="83">
        <v>0</v>
      </c>
      <c r="AD14" s="23">
        <f t="shared" si="5"/>
        <v>0</v>
      </c>
      <c r="AE14" s="54" t="s">
        <v>22</v>
      </c>
      <c r="AF14" s="25" t="s">
        <v>99</v>
      </c>
      <c r="AG14" s="83">
        <v>0</v>
      </c>
      <c r="AH14" s="83">
        <v>0</v>
      </c>
      <c r="AI14" s="83">
        <v>0</v>
      </c>
      <c r="AJ14" s="23">
        <f t="shared" si="6"/>
        <v>0</v>
      </c>
      <c r="AK14" s="54" t="s">
        <v>22</v>
      </c>
      <c r="AL14" s="25" t="s">
        <v>99</v>
      </c>
      <c r="AM14" s="230">
        <v>0</v>
      </c>
      <c r="AN14" s="230">
        <v>0</v>
      </c>
      <c r="AO14" s="230">
        <v>0</v>
      </c>
      <c r="AP14" s="224">
        <f t="shared" si="7"/>
        <v>0</v>
      </c>
      <c r="AQ14" s="54" t="s">
        <v>22</v>
      </c>
      <c r="AR14" s="25" t="s">
        <v>99</v>
      </c>
      <c r="AS14" s="230">
        <v>0</v>
      </c>
      <c r="AT14" s="230">
        <v>0</v>
      </c>
      <c r="AU14" s="230">
        <v>0</v>
      </c>
      <c r="AV14" s="224">
        <f t="shared" si="8"/>
        <v>0</v>
      </c>
      <c r="AW14" s="54" t="s">
        <v>22</v>
      </c>
      <c r="AX14" s="25" t="s">
        <v>99</v>
      </c>
      <c r="AY14" s="148">
        <f t="shared" si="9"/>
        <v>0</v>
      </c>
      <c r="AZ14" s="148">
        <f t="shared" si="10"/>
        <v>0</v>
      </c>
      <c r="BA14" s="148">
        <f t="shared" si="11"/>
        <v>0</v>
      </c>
      <c r="BB14" s="148">
        <f t="shared" si="12"/>
        <v>0</v>
      </c>
      <c r="BC14" s="74"/>
      <c r="BD14" s="79"/>
      <c r="BE14" s="79"/>
      <c r="BF14" s="79"/>
      <c r="BG14" s="79"/>
    </row>
    <row r="15" spans="1:59" ht="15" customHeight="1" x14ac:dyDescent="0.3">
      <c r="A15" s="54" t="s">
        <v>23</v>
      </c>
      <c r="B15" s="25" t="s">
        <v>100</v>
      </c>
      <c r="C15" s="83">
        <v>0</v>
      </c>
      <c r="D15" s="83">
        <v>0</v>
      </c>
      <c r="E15" s="83">
        <v>0</v>
      </c>
      <c r="F15" s="23">
        <f t="shared" si="1"/>
        <v>0</v>
      </c>
      <c r="G15" s="54" t="s">
        <v>23</v>
      </c>
      <c r="H15" s="25" t="s">
        <v>100</v>
      </c>
      <c r="I15" s="83">
        <v>0</v>
      </c>
      <c r="J15" s="83">
        <v>0</v>
      </c>
      <c r="K15" s="83">
        <v>0</v>
      </c>
      <c r="L15" s="23">
        <f t="shared" si="2"/>
        <v>0</v>
      </c>
      <c r="M15" s="54" t="s">
        <v>23</v>
      </c>
      <c r="N15" s="25" t="s">
        <v>100</v>
      </c>
      <c r="O15" s="83">
        <v>0</v>
      </c>
      <c r="P15" s="83">
        <v>0</v>
      </c>
      <c r="Q15" s="83">
        <v>0</v>
      </c>
      <c r="R15" s="23">
        <f t="shared" si="3"/>
        <v>0</v>
      </c>
      <c r="S15" s="54" t="s">
        <v>23</v>
      </c>
      <c r="T15" s="25" t="s">
        <v>100</v>
      </c>
      <c r="U15" s="83">
        <v>0</v>
      </c>
      <c r="V15" s="83">
        <v>0</v>
      </c>
      <c r="W15" s="83">
        <v>0</v>
      </c>
      <c r="X15" s="23">
        <f t="shared" si="4"/>
        <v>0</v>
      </c>
      <c r="Y15" s="54" t="s">
        <v>23</v>
      </c>
      <c r="Z15" s="25" t="s">
        <v>100</v>
      </c>
      <c r="AA15" s="83">
        <v>0</v>
      </c>
      <c r="AB15" s="83">
        <v>0</v>
      </c>
      <c r="AC15" s="83">
        <v>0</v>
      </c>
      <c r="AD15" s="23">
        <f t="shared" si="5"/>
        <v>0</v>
      </c>
      <c r="AE15" s="54" t="s">
        <v>23</v>
      </c>
      <c r="AF15" s="25" t="s">
        <v>100</v>
      </c>
      <c r="AG15" s="83">
        <v>0</v>
      </c>
      <c r="AH15" s="83">
        <v>0</v>
      </c>
      <c r="AI15" s="83">
        <v>0</v>
      </c>
      <c r="AJ15" s="23">
        <f t="shared" si="6"/>
        <v>0</v>
      </c>
      <c r="AK15" s="54" t="s">
        <v>23</v>
      </c>
      <c r="AL15" s="25" t="s">
        <v>100</v>
      </c>
      <c r="AM15" s="230">
        <v>0</v>
      </c>
      <c r="AN15" s="230">
        <v>0</v>
      </c>
      <c r="AO15" s="230">
        <v>0</v>
      </c>
      <c r="AP15" s="224">
        <f t="shared" si="7"/>
        <v>0</v>
      </c>
      <c r="AQ15" s="54" t="s">
        <v>23</v>
      </c>
      <c r="AR15" s="25" t="s">
        <v>100</v>
      </c>
      <c r="AS15" s="230">
        <v>0</v>
      </c>
      <c r="AT15" s="230">
        <v>0</v>
      </c>
      <c r="AU15" s="230">
        <v>0</v>
      </c>
      <c r="AV15" s="224">
        <f t="shared" si="8"/>
        <v>0</v>
      </c>
      <c r="AW15" s="54" t="s">
        <v>23</v>
      </c>
      <c r="AX15" s="25" t="s">
        <v>100</v>
      </c>
      <c r="AY15" s="148">
        <f t="shared" si="9"/>
        <v>0</v>
      </c>
      <c r="AZ15" s="148">
        <f t="shared" si="10"/>
        <v>0</v>
      </c>
      <c r="BA15" s="148">
        <f t="shared" si="11"/>
        <v>0</v>
      </c>
      <c r="BB15" s="148">
        <f t="shared" si="12"/>
        <v>0</v>
      </c>
      <c r="BC15" s="72"/>
      <c r="BD15" s="79"/>
      <c r="BE15" s="79"/>
      <c r="BF15" s="79"/>
      <c r="BG15" s="79"/>
    </row>
    <row r="16" spans="1:59" ht="15" customHeight="1" x14ac:dyDescent="0.3">
      <c r="A16" s="54" t="s">
        <v>24</v>
      </c>
      <c r="B16" s="25" t="s">
        <v>101</v>
      </c>
      <c r="C16" s="83">
        <v>0</v>
      </c>
      <c r="D16" s="83">
        <v>0</v>
      </c>
      <c r="E16" s="83">
        <v>0</v>
      </c>
      <c r="F16" s="23">
        <f t="shared" si="1"/>
        <v>0</v>
      </c>
      <c r="G16" s="54" t="s">
        <v>24</v>
      </c>
      <c r="H16" s="25" t="s">
        <v>101</v>
      </c>
      <c r="I16" s="83">
        <v>0</v>
      </c>
      <c r="J16" s="83">
        <v>0</v>
      </c>
      <c r="K16" s="83">
        <v>0</v>
      </c>
      <c r="L16" s="23">
        <f t="shared" si="2"/>
        <v>0</v>
      </c>
      <c r="M16" s="54" t="s">
        <v>24</v>
      </c>
      <c r="N16" s="25" t="s">
        <v>101</v>
      </c>
      <c r="O16" s="83">
        <v>0</v>
      </c>
      <c r="P16" s="83">
        <v>0</v>
      </c>
      <c r="Q16" s="83">
        <v>0</v>
      </c>
      <c r="R16" s="23">
        <f t="shared" si="3"/>
        <v>0</v>
      </c>
      <c r="S16" s="54" t="s">
        <v>24</v>
      </c>
      <c r="T16" s="25" t="s">
        <v>101</v>
      </c>
      <c r="U16" s="83">
        <v>0</v>
      </c>
      <c r="V16" s="83">
        <v>0</v>
      </c>
      <c r="W16" s="83">
        <v>0</v>
      </c>
      <c r="X16" s="23">
        <f t="shared" si="4"/>
        <v>0</v>
      </c>
      <c r="Y16" s="54" t="s">
        <v>24</v>
      </c>
      <c r="Z16" s="25" t="s">
        <v>101</v>
      </c>
      <c r="AA16" s="83">
        <v>0</v>
      </c>
      <c r="AB16" s="83">
        <v>0</v>
      </c>
      <c r="AC16" s="83">
        <v>0</v>
      </c>
      <c r="AD16" s="23">
        <f t="shared" si="5"/>
        <v>0</v>
      </c>
      <c r="AE16" s="54" t="s">
        <v>24</v>
      </c>
      <c r="AF16" s="25" t="s">
        <v>101</v>
      </c>
      <c r="AG16" s="83">
        <v>0</v>
      </c>
      <c r="AH16" s="83">
        <v>0</v>
      </c>
      <c r="AI16" s="83">
        <v>0</v>
      </c>
      <c r="AJ16" s="23">
        <f t="shared" si="6"/>
        <v>0</v>
      </c>
      <c r="AK16" s="54" t="s">
        <v>24</v>
      </c>
      <c r="AL16" s="25" t="s">
        <v>101</v>
      </c>
      <c r="AM16" s="230">
        <v>0</v>
      </c>
      <c r="AN16" s="230">
        <v>0</v>
      </c>
      <c r="AO16" s="230">
        <v>0</v>
      </c>
      <c r="AP16" s="224">
        <f t="shared" si="7"/>
        <v>0</v>
      </c>
      <c r="AQ16" s="54" t="s">
        <v>24</v>
      </c>
      <c r="AR16" s="25" t="s">
        <v>101</v>
      </c>
      <c r="AS16" s="230">
        <v>0</v>
      </c>
      <c r="AT16" s="230">
        <v>0</v>
      </c>
      <c r="AU16" s="230">
        <v>0</v>
      </c>
      <c r="AV16" s="224">
        <f t="shared" si="8"/>
        <v>0</v>
      </c>
      <c r="AW16" s="54" t="s">
        <v>24</v>
      </c>
      <c r="AX16" s="25" t="s">
        <v>101</v>
      </c>
      <c r="AY16" s="148">
        <f t="shared" si="9"/>
        <v>0</v>
      </c>
      <c r="AZ16" s="148">
        <f t="shared" si="10"/>
        <v>0</v>
      </c>
      <c r="BA16" s="148">
        <f t="shared" si="11"/>
        <v>0</v>
      </c>
      <c r="BB16" s="148">
        <f t="shared" si="12"/>
        <v>0</v>
      </c>
      <c r="BC16" s="39"/>
      <c r="BD16" s="79"/>
      <c r="BE16" s="79"/>
      <c r="BF16" s="79"/>
      <c r="BG16" s="79"/>
    </row>
    <row r="17" spans="1:59" ht="15" customHeight="1" x14ac:dyDescent="0.3">
      <c r="A17" s="54" t="s">
        <v>25</v>
      </c>
      <c r="B17" s="25" t="s">
        <v>102</v>
      </c>
      <c r="C17" s="230">
        <v>371000</v>
      </c>
      <c r="D17" s="83">
        <v>0</v>
      </c>
      <c r="E17" s="83">
        <v>0</v>
      </c>
      <c r="F17" s="23">
        <f t="shared" si="1"/>
        <v>371000</v>
      </c>
      <c r="G17" s="54" t="s">
        <v>25</v>
      </c>
      <c r="H17" s="25" t="s">
        <v>102</v>
      </c>
      <c r="I17" s="83">
        <v>61897</v>
      </c>
      <c r="J17" s="83">
        <v>0</v>
      </c>
      <c r="K17" s="83">
        <v>0</v>
      </c>
      <c r="L17" s="23">
        <f t="shared" si="2"/>
        <v>61897</v>
      </c>
      <c r="M17" s="54" t="s">
        <v>25</v>
      </c>
      <c r="N17" s="25" t="s">
        <v>102</v>
      </c>
      <c r="O17" s="83">
        <v>73277</v>
      </c>
      <c r="P17" s="83">
        <v>0</v>
      </c>
      <c r="Q17" s="83">
        <v>0</v>
      </c>
      <c r="R17" s="23">
        <f t="shared" si="3"/>
        <v>73277</v>
      </c>
      <c r="S17" s="54" t="s">
        <v>25</v>
      </c>
      <c r="T17" s="25" t="s">
        <v>102</v>
      </c>
      <c r="U17" s="83">
        <v>229092</v>
      </c>
      <c r="V17" s="83">
        <v>0</v>
      </c>
      <c r="W17" s="83">
        <v>0</v>
      </c>
      <c r="X17" s="23">
        <f t="shared" si="4"/>
        <v>229092</v>
      </c>
      <c r="Y17" s="54" t="s">
        <v>25</v>
      </c>
      <c r="Z17" s="25" t="s">
        <v>102</v>
      </c>
      <c r="AA17" s="230">
        <v>168930</v>
      </c>
      <c r="AB17" s="83">
        <v>0</v>
      </c>
      <c r="AC17" s="83">
        <v>0</v>
      </c>
      <c r="AD17" s="23">
        <f t="shared" si="5"/>
        <v>168930</v>
      </c>
      <c r="AE17" s="54" t="s">
        <v>25</v>
      </c>
      <c r="AF17" s="25" t="s">
        <v>102</v>
      </c>
      <c r="AG17" s="230">
        <v>27470</v>
      </c>
      <c r="AH17" s="83">
        <v>0</v>
      </c>
      <c r="AI17" s="83">
        <v>0</v>
      </c>
      <c r="AJ17" s="23">
        <f t="shared" si="6"/>
        <v>27470</v>
      </c>
      <c r="AK17" s="54" t="s">
        <v>25</v>
      </c>
      <c r="AL17" s="25" t="s">
        <v>102</v>
      </c>
      <c r="AM17" s="230">
        <v>20652</v>
      </c>
      <c r="AN17" s="230">
        <v>0</v>
      </c>
      <c r="AO17" s="230">
        <v>0</v>
      </c>
      <c r="AP17" s="224">
        <f t="shared" si="7"/>
        <v>20652</v>
      </c>
      <c r="AQ17" s="54" t="s">
        <v>25</v>
      </c>
      <c r="AR17" s="25" t="s">
        <v>102</v>
      </c>
      <c r="AS17" s="230">
        <v>51419</v>
      </c>
      <c r="AT17" s="230">
        <v>0</v>
      </c>
      <c r="AU17" s="230">
        <v>0</v>
      </c>
      <c r="AV17" s="224">
        <f t="shared" si="8"/>
        <v>51419</v>
      </c>
      <c r="AW17" s="54" t="s">
        <v>25</v>
      </c>
      <c r="AX17" s="25" t="s">
        <v>102</v>
      </c>
      <c r="AY17" s="148">
        <f t="shared" si="9"/>
        <v>1003737</v>
      </c>
      <c r="AZ17" s="148">
        <f t="shared" si="10"/>
        <v>0</v>
      </c>
      <c r="BA17" s="148">
        <f t="shared" si="11"/>
        <v>0</v>
      </c>
      <c r="BB17" s="148">
        <f t="shared" si="12"/>
        <v>1003737</v>
      </c>
      <c r="BC17" s="87"/>
      <c r="BD17" s="87"/>
      <c r="BE17" s="87"/>
      <c r="BF17" s="87"/>
      <c r="BG17" s="87"/>
    </row>
    <row r="18" spans="1:59" ht="15" customHeight="1" x14ac:dyDescent="0.3">
      <c r="A18" s="54"/>
      <c r="B18" s="25" t="s">
        <v>103</v>
      </c>
      <c r="C18" s="83">
        <v>371000</v>
      </c>
      <c r="D18" s="83">
        <v>0</v>
      </c>
      <c r="E18" s="83">
        <v>0</v>
      </c>
      <c r="F18" s="23">
        <f t="shared" si="1"/>
        <v>371000</v>
      </c>
      <c r="G18" s="54"/>
      <c r="H18" s="25" t="s">
        <v>103</v>
      </c>
      <c r="I18" s="230">
        <v>61897</v>
      </c>
      <c r="J18" s="83">
        <v>0</v>
      </c>
      <c r="K18" s="83">
        <v>0</v>
      </c>
      <c r="L18" s="23">
        <f t="shared" si="2"/>
        <v>61897</v>
      </c>
      <c r="M18" s="54"/>
      <c r="N18" s="25" t="s">
        <v>103</v>
      </c>
      <c r="O18" s="83">
        <v>73277</v>
      </c>
      <c r="P18" s="83">
        <v>0</v>
      </c>
      <c r="Q18" s="83">
        <v>0</v>
      </c>
      <c r="R18" s="23">
        <f t="shared" si="3"/>
        <v>73277</v>
      </c>
      <c r="S18" s="54"/>
      <c r="T18" s="25" t="s">
        <v>103</v>
      </c>
      <c r="U18" s="83">
        <v>229092</v>
      </c>
      <c r="V18" s="83">
        <v>0</v>
      </c>
      <c r="W18" s="83">
        <v>0</v>
      </c>
      <c r="X18" s="23">
        <f t="shared" si="4"/>
        <v>229092</v>
      </c>
      <c r="Y18" s="54"/>
      <c r="Z18" s="25" t="s">
        <v>103</v>
      </c>
      <c r="AA18" s="83">
        <v>168930</v>
      </c>
      <c r="AB18" s="83">
        <v>0</v>
      </c>
      <c r="AC18" s="83">
        <v>0</v>
      </c>
      <c r="AD18" s="23">
        <f t="shared" si="5"/>
        <v>168930</v>
      </c>
      <c r="AE18" s="54"/>
      <c r="AF18" s="25" t="s">
        <v>103</v>
      </c>
      <c r="AG18" s="230">
        <v>27470</v>
      </c>
      <c r="AH18" s="83">
        <v>0</v>
      </c>
      <c r="AI18" s="83">
        <v>0</v>
      </c>
      <c r="AJ18" s="23">
        <f t="shared" si="6"/>
        <v>27470</v>
      </c>
      <c r="AK18" s="54"/>
      <c r="AL18" s="25" t="s">
        <v>103</v>
      </c>
      <c r="AM18" s="230">
        <v>20652</v>
      </c>
      <c r="AN18" s="230">
        <v>0</v>
      </c>
      <c r="AO18" s="230">
        <v>0</v>
      </c>
      <c r="AP18" s="224">
        <f t="shared" si="7"/>
        <v>20652</v>
      </c>
      <c r="AQ18" s="54"/>
      <c r="AR18" s="25" t="s">
        <v>103</v>
      </c>
      <c r="AS18" s="230">
        <v>51419</v>
      </c>
      <c r="AT18" s="230">
        <v>0</v>
      </c>
      <c r="AU18" s="230">
        <v>0</v>
      </c>
      <c r="AV18" s="224">
        <f t="shared" si="8"/>
        <v>51419</v>
      </c>
      <c r="AW18" s="54"/>
      <c r="AX18" s="25" t="s">
        <v>103</v>
      </c>
      <c r="AY18" s="148">
        <f t="shared" si="9"/>
        <v>1003737</v>
      </c>
      <c r="AZ18" s="148">
        <f t="shared" si="10"/>
        <v>0</v>
      </c>
      <c r="BA18" s="148">
        <f t="shared" si="11"/>
        <v>0</v>
      </c>
      <c r="BB18" s="148">
        <f t="shared" si="12"/>
        <v>1003737</v>
      </c>
    </row>
    <row r="19" spans="1:59" ht="15" customHeight="1" x14ac:dyDescent="0.3">
      <c r="A19" s="54" t="s">
        <v>26</v>
      </c>
      <c r="B19" s="25" t="s">
        <v>104</v>
      </c>
      <c r="C19" s="83">
        <v>0</v>
      </c>
      <c r="D19" s="83">
        <v>0</v>
      </c>
      <c r="E19" s="83">
        <v>0</v>
      </c>
      <c r="F19" s="23">
        <f t="shared" si="1"/>
        <v>0</v>
      </c>
      <c r="G19" s="54" t="s">
        <v>26</v>
      </c>
      <c r="H19" s="25" t="s">
        <v>104</v>
      </c>
      <c r="I19" s="83">
        <v>0</v>
      </c>
      <c r="J19" s="83">
        <v>0</v>
      </c>
      <c r="K19" s="83">
        <v>0</v>
      </c>
      <c r="L19" s="23">
        <f t="shared" si="2"/>
        <v>0</v>
      </c>
      <c r="M19" s="54" t="s">
        <v>26</v>
      </c>
      <c r="N19" s="25" t="s">
        <v>104</v>
      </c>
      <c r="O19" s="83">
        <v>0</v>
      </c>
      <c r="P19" s="83">
        <v>0</v>
      </c>
      <c r="Q19" s="83">
        <v>0</v>
      </c>
      <c r="R19" s="23">
        <f t="shared" si="3"/>
        <v>0</v>
      </c>
      <c r="S19" s="54" t="s">
        <v>26</v>
      </c>
      <c r="T19" s="25" t="s">
        <v>104</v>
      </c>
      <c r="U19" s="83">
        <v>0</v>
      </c>
      <c r="V19" s="83">
        <v>0</v>
      </c>
      <c r="W19" s="83">
        <v>0</v>
      </c>
      <c r="X19" s="23">
        <f t="shared" si="4"/>
        <v>0</v>
      </c>
      <c r="Y19" s="54" t="s">
        <v>26</v>
      </c>
      <c r="Z19" s="25" t="s">
        <v>104</v>
      </c>
      <c r="AA19" s="83">
        <v>0</v>
      </c>
      <c r="AB19" s="83">
        <v>0</v>
      </c>
      <c r="AC19" s="83">
        <v>0</v>
      </c>
      <c r="AD19" s="23">
        <f t="shared" si="5"/>
        <v>0</v>
      </c>
      <c r="AE19" s="54" t="s">
        <v>26</v>
      </c>
      <c r="AF19" s="25" t="s">
        <v>104</v>
      </c>
      <c r="AG19" s="83">
        <v>0</v>
      </c>
      <c r="AH19" s="83">
        <v>0</v>
      </c>
      <c r="AI19" s="83">
        <v>0</v>
      </c>
      <c r="AJ19" s="23">
        <f t="shared" si="6"/>
        <v>0</v>
      </c>
      <c r="AK19" s="54" t="s">
        <v>26</v>
      </c>
      <c r="AL19" s="25" t="s">
        <v>104</v>
      </c>
      <c r="AM19" s="230">
        <v>0</v>
      </c>
      <c r="AN19" s="230">
        <v>0</v>
      </c>
      <c r="AO19" s="230">
        <v>0</v>
      </c>
      <c r="AP19" s="224">
        <f t="shared" si="7"/>
        <v>0</v>
      </c>
      <c r="AQ19" s="54" t="s">
        <v>26</v>
      </c>
      <c r="AR19" s="25" t="s">
        <v>104</v>
      </c>
      <c r="AS19" s="230">
        <v>0</v>
      </c>
      <c r="AT19" s="230">
        <v>0</v>
      </c>
      <c r="AU19" s="230">
        <v>0</v>
      </c>
      <c r="AV19" s="224">
        <f t="shared" si="8"/>
        <v>0</v>
      </c>
      <c r="AW19" s="54" t="s">
        <v>26</v>
      </c>
      <c r="AX19" s="25" t="s">
        <v>104</v>
      </c>
      <c r="AY19" s="148">
        <f t="shared" si="9"/>
        <v>0</v>
      </c>
      <c r="AZ19" s="148">
        <f t="shared" si="10"/>
        <v>0</v>
      </c>
      <c r="BA19" s="148">
        <f t="shared" si="11"/>
        <v>0</v>
      </c>
      <c r="BB19" s="148">
        <f t="shared" si="12"/>
        <v>0</v>
      </c>
    </row>
    <row r="20" spans="1:59" ht="25.5" customHeight="1" x14ac:dyDescent="0.3">
      <c r="A20" s="54" t="s">
        <v>27</v>
      </c>
      <c r="B20" s="25" t="s">
        <v>105</v>
      </c>
      <c r="C20" s="83">
        <v>0</v>
      </c>
      <c r="D20" s="83">
        <v>0</v>
      </c>
      <c r="E20" s="83">
        <v>0</v>
      </c>
      <c r="F20" s="23">
        <f t="shared" si="1"/>
        <v>0</v>
      </c>
      <c r="G20" s="54" t="s">
        <v>27</v>
      </c>
      <c r="H20" s="25" t="s">
        <v>105</v>
      </c>
      <c r="I20" s="83">
        <v>0</v>
      </c>
      <c r="J20" s="83">
        <v>0</v>
      </c>
      <c r="K20" s="83">
        <v>0</v>
      </c>
      <c r="L20" s="23">
        <f t="shared" si="2"/>
        <v>0</v>
      </c>
      <c r="M20" s="54" t="s">
        <v>27</v>
      </c>
      <c r="N20" s="25" t="s">
        <v>105</v>
      </c>
      <c r="O20" s="83">
        <v>0</v>
      </c>
      <c r="P20" s="83">
        <v>0</v>
      </c>
      <c r="Q20" s="83">
        <v>0</v>
      </c>
      <c r="R20" s="23">
        <f t="shared" si="3"/>
        <v>0</v>
      </c>
      <c r="S20" s="54" t="s">
        <v>27</v>
      </c>
      <c r="T20" s="25" t="s">
        <v>105</v>
      </c>
      <c r="U20" s="83">
        <v>0</v>
      </c>
      <c r="V20" s="83">
        <v>0</v>
      </c>
      <c r="W20" s="83">
        <v>0</v>
      </c>
      <c r="X20" s="23">
        <f t="shared" si="4"/>
        <v>0</v>
      </c>
      <c r="Y20" s="54" t="s">
        <v>27</v>
      </c>
      <c r="Z20" s="25" t="s">
        <v>105</v>
      </c>
      <c r="AA20" s="83">
        <v>0</v>
      </c>
      <c r="AB20" s="83">
        <v>0</v>
      </c>
      <c r="AC20" s="83">
        <v>0</v>
      </c>
      <c r="AD20" s="23">
        <f t="shared" si="5"/>
        <v>0</v>
      </c>
      <c r="AE20" s="54" t="s">
        <v>27</v>
      </c>
      <c r="AF20" s="25" t="s">
        <v>105</v>
      </c>
      <c r="AG20" s="83">
        <v>0</v>
      </c>
      <c r="AH20" s="83">
        <v>0</v>
      </c>
      <c r="AI20" s="83">
        <v>0</v>
      </c>
      <c r="AJ20" s="23">
        <f t="shared" si="6"/>
        <v>0</v>
      </c>
      <c r="AK20" s="54" t="s">
        <v>27</v>
      </c>
      <c r="AL20" s="25" t="s">
        <v>105</v>
      </c>
      <c r="AM20" s="230">
        <v>0</v>
      </c>
      <c r="AN20" s="230">
        <v>0</v>
      </c>
      <c r="AO20" s="230">
        <v>0</v>
      </c>
      <c r="AP20" s="224">
        <f t="shared" si="7"/>
        <v>0</v>
      </c>
      <c r="AQ20" s="54" t="s">
        <v>27</v>
      </c>
      <c r="AR20" s="25" t="s">
        <v>105</v>
      </c>
      <c r="AS20" s="230">
        <v>0</v>
      </c>
      <c r="AT20" s="230">
        <v>0</v>
      </c>
      <c r="AU20" s="230">
        <v>0</v>
      </c>
      <c r="AV20" s="224">
        <f t="shared" si="8"/>
        <v>0</v>
      </c>
      <c r="AW20" s="54" t="s">
        <v>27</v>
      </c>
      <c r="AX20" s="25" t="s">
        <v>105</v>
      </c>
      <c r="AY20" s="148">
        <f t="shared" si="9"/>
        <v>0</v>
      </c>
      <c r="AZ20" s="148">
        <f t="shared" si="10"/>
        <v>0</v>
      </c>
      <c r="BA20" s="148">
        <f t="shared" si="11"/>
        <v>0</v>
      </c>
      <c r="BB20" s="148">
        <f t="shared" si="12"/>
        <v>0</v>
      </c>
    </row>
    <row r="21" spans="1:59" ht="15" customHeight="1" x14ac:dyDescent="0.3">
      <c r="A21" s="54" t="s">
        <v>28</v>
      </c>
      <c r="B21" s="24" t="s">
        <v>106</v>
      </c>
      <c r="C21" s="83">
        <f>C14+C15+C16+C17+C19+C20</f>
        <v>371000</v>
      </c>
      <c r="D21" s="83">
        <f>D14+D15+D16+D17+D19+D20</f>
        <v>0</v>
      </c>
      <c r="E21" s="83">
        <f>E14+E15+E16+E17+E19+E20</f>
        <v>0</v>
      </c>
      <c r="F21" s="23">
        <f t="shared" si="1"/>
        <v>371000</v>
      </c>
      <c r="G21" s="54" t="s">
        <v>28</v>
      </c>
      <c r="H21" s="24" t="s">
        <v>106</v>
      </c>
      <c r="I21" s="83">
        <f>I14+I15+I16+I17+I19+I20</f>
        <v>61897</v>
      </c>
      <c r="J21" s="83">
        <f>J14+J15+J16+J17+J19+J20</f>
        <v>0</v>
      </c>
      <c r="K21" s="83">
        <f>K14+K15+K16+K17+K19+K20</f>
        <v>0</v>
      </c>
      <c r="L21" s="23">
        <f t="shared" si="2"/>
        <v>61897</v>
      </c>
      <c r="M21" s="54" t="s">
        <v>28</v>
      </c>
      <c r="N21" s="24" t="s">
        <v>106</v>
      </c>
      <c r="O21" s="83">
        <f>O14+O15+O16+O17+O19+O20</f>
        <v>73277</v>
      </c>
      <c r="P21" s="83">
        <f>P14+P15+P16+P17+P19+P20</f>
        <v>0</v>
      </c>
      <c r="Q21" s="83">
        <f>Q14+Q15+Q16+Q17+Q19+Q20</f>
        <v>0</v>
      </c>
      <c r="R21" s="23">
        <f t="shared" si="3"/>
        <v>73277</v>
      </c>
      <c r="S21" s="54" t="s">
        <v>28</v>
      </c>
      <c r="T21" s="24" t="s">
        <v>106</v>
      </c>
      <c r="U21" s="83">
        <f>U14+U15+U16+U17+U19+U20</f>
        <v>229092</v>
      </c>
      <c r="V21" s="83">
        <f>V14+V15+V16+V17+V19+V20</f>
        <v>0</v>
      </c>
      <c r="W21" s="83">
        <f>W14+W15+W16+W17+W19+W20</f>
        <v>0</v>
      </c>
      <c r="X21" s="23">
        <f t="shared" si="4"/>
        <v>229092</v>
      </c>
      <c r="Y21" s="54" t="s">
        <v>28</v>
      </c>
      <c r="Z21" s="24" t="s">
        <v>106</v>
      </c>
      <c r="AA21" s="83">
        <f>AA14+AA15+AA16+AA17+AA19+AA20</f>
        <v>168930</v>
      </c>
      <c r="AB21" s="83">
        <f>AB14+AB15+AB16+AB17+AB19+AB20</f>
        <v>0</v>
      </c>
      <c r="AC21" s="83">
        <f>AC14+AC15+AC16+AC17+AC19+AC20</f>
        <v>0</v>
      </c>
      <c r="AD21" s="23">
        <f t="shared" si="5"/>
        <v>168930</v>
      </c>
      <c r="AE21" s="54" t="s">
        <v>28</v>
      </c>
      <c r="AF21" s="24" t="s">
        <v>106</v>
      </c>
      <c r="AG21" s="83">
        <f>AG14+AG15+AG16+AG17+AG19+AG20</f>
        <v>27470</v>
      </c>
      <c r="AH21" s="83">
        <f>AH14+AH15+AH16+AH17+AH19+AH20</f>
        <v>0</v>
      </c>
      <c r="AI21" s="83">
        <f>AI14+AI15+AI16+AI17+AI19+AI20</f>
        <v>0</v>
      </c>
      <c r="AJ21" s="23">
        <f t="shared" si="6"/>
        <v>27470</v>
      </c>
      <c r="AK21" s="54" t="s">
        <v>28</v>
      </c>
      <c r="AL21" s="245" t="s">
        <v>106</v>
      </c>
      <c r="AM21" s="230">
        <f>AM14+AM15+AM16+AM17+AM19+AM20</f>
        <v>20652</v>
      </c>
      <c r="AN21" s="230">
        <f>AN14+AN15+AN16+AN17+AN19+AN20</f>
        <v>0</v>
      </c>
      <c r="AO21" s="230">
        <f>AO14+AO15+AO16+AO17+AO19+AO20</f>
        <v>0</v>
      </c>
      <c r="AP21" s="224">
        <f t="shared" si="7"/>
        <v>20652</v>
      </c>
      <c r="AQ21" s="54" t="s">
        <v>28</v>
      </c>
      <c r="AR21" s="245" t="s">
        <v>106</v>
      </c>
      <c r="AS21" s="230">
        <f>AS14+AS15+AS16+AS17+AS19+AS20</f>
        <v>51419</v>
      </c>
      <c r="AT21" s="230">
        <f>AT14+AT15+AT16+AT17+AT19+AT20</f>
        <v>0</v>
      </c>
      <c r="AU21" s="230">
        <f>AU14+AU15+AU16+AU17+AU19+AU20</f>
        <v>0</v>
      </c>
      <c r="AV21" s="224">
        <f t="shared" si="8"/>
        <v>51419</v>
      </c>
      <c r="AW21" s="54" t="s">
        <v>28</v>
      </c>
      <c r="AX21" s="24" t="s">
        <v>106</v>
      </c>
      <c r="AY21" s="148">
        <f t="shared" si="9"/>
        <v>1003737</v>
      </c>
      <c r="AZ21" s="148">
        <f t="shared" si="10"/>
        <v>0</v>
      </c>
      <c r="BA21" s="148">
        <f t="shared" si="11"/>
        <v>0</v>
      </c>
      <c r="BB21" s="148">
        <f t="shared" si="12"/>
        <v>1003737</v>
      </c>
    </row>
    <row r="22" spans="1:59" ht="15" customHeight="1" x14ac:dyDescent="0.3">
      <c r="A22" s="54" t="s">
        <v>29</v>
      </c>
      <c r="B22" s="24" t="s">
        <v>107</v>
      </c>
      <c r="C22" s="83">
        <f>C13+C21</f>
        <v>392499</v>
      </c>
      <c r="D22" s="83">
        <f>D13+D21</f>
        <v>0</v>
      </c>
      <c r="E22" s="83">
        <f>E13+E21</f>
        <v>0</v>
      </c>
      <c r="F22" s="23">
        <f t="shared" si="1"/>
        <v>392499</v>
      </c>
      <c r="G22" s="54" t="s">
        <v>29</v>
      </c>
      <c r="H22" s="24" t="s">
        <v>107</v>
      </c>
      <c r="I22" s="83">
        <f>I13+I21</f>
        <v>66147</v>
      </c>
      <c r="J22" s="83">
        <f>J13+J21</f>
        <v>0</v>
      </c>
      <c r="K22" s="83">
        <f>K13+K21</f>
        <v>0</v>
      </c>
      <c r="L22" s="23">
        <f t="shared" si="2"/>
        <v>66147</v>
      </c>
      <c r="M22" s="54" t="s">
        <v>29</v>
      </c>
      <c r="N22" s="24" t="s">
        <v>107</v>
      </c>
      <c r="O22" s="83">
        <f>O13+O21</f>
        <v>74777</v>
      </c>
      <c r="P22" s="83">
        <f>P13+P21</f>
        <v>0</v>
      </c>
      <c r="Q22" s="83">
        <f>Q13+Q21</f>
        <v>0</v>
      </c>
      <c r="R22" s="23">
        <f t="shared" si="3"/>
        <v>74777</v>
      </c>
      <c r="S22" s="54" t="s">
        <v>29</v>
      </c>
      <c r="T22" s="24" t="s">
        <v>107</v>
      </c>
      <c r="U22" s="83">
        <f>U13+U21</f>
        <v>241482</v>
      </c>
      <c r="V22" s="83">
        <f>V13+V21</f>
        <v>0</v>
      </c>
      <c r="W22" s="83">
        <f>W13+W21</f>
        <v>0</v>
      </c>
      <c r="X22" s="23">
        <f t="shared" si="4"/>
        <v>241482</v>
      </c>
      <c r="Y22" s="54" t="s">
        <v>29</v>
      </c>
      <c r="Z22" s="24" t="s">
        <v>107</v>
      </c>
      <c r="AA22" s="83">
        <f>AA13+AA21</f>
        <v>173438</v>
      </c>
      <c r="AB22" s="83">
        <f>AB13+AB21</f>
        <v>0</v>
      </c>
      <c r="AC22" s="83">
        <f>AC13+AC21</f>
        <v>0</v>
      </c>
      <c r="AD22" s="23">
        <f t="shared" si="5"/>
        <v>173438</v>
      </c>
      <c r="AE22" s="54" t="s">
        <v>29</v>
      </c>
      <c r="AF22" s="24" t="s">
        <v>107</v>
      </c>
      <c r="AG22" s="83">
        <f>AG13+AG21</f>
        <v>48370</v>
      </c>
      <c r="AH22" s="83">
        <f>AH13+AH21</f>
        <v>0</v>
      </c>
      <c r="AI22" s="83">
        <f>AI13+AI21</f>
        <v>0</v>
      </c>
      <c r="AJ22" s="23">
        <f t="shared" si="6"/>
        <v>48370</v>
      </c>
      <c r="AK22" s="54" t="s">
        <v>29</v>
      </c>
      <c r="AL22" s="245" t="s">
        <v>107</v>
      </c>
      <c r="AM22" s="230">
        <f>AM13+AM21</f>
        <v>21952</v>
      </c>
      <c r="AN22" s="230">
        <f>AN13+AN21</f>
        <v>0</v>
      </c>
      <c r="AO22" s="230">
        <f>AO13+AO21</f>
        <v>0</v>
      </c>
      <c r="AP22" s="224">
        <f t="shared" si="7"/>
        <v>21952</v>
      </c>
      <c r="AQ22" s="54" t="s">
        <v>29</v>
      </c>
      <c r="AR22" s="245" t="s">
        <v>107</v>
      </c>
      <c r="AS22" s="230">
        <f>AS13+AS21</f>
        <v>51419</v>
      </c>
      <c r="AT22" s="230">
        <f>AT13+AT21</f>
        <v>0</v>
      </c>
      <c r="AU22" s="230">
        <f>AU13+AU21</f>
        <v>0</v>
      </c>
      <c r="AV22" s="224">
        <f t="shared" si="8"/>
        <v>51419</v>
      </c>
      <c r="AW22" s="54" t="s">
        <v>29</v>
      </c>
      <c r="AX22" s="24" t="s">
        <v>107</v>
      </c>
      <c r="AY22" s="148">
        <f t="shared" si="9"/>
        <v>1070084</v>
      </c>
      <c r="AZ22" s="148">
        <f t="shared" si="10"/>
        <v>0</v>
      </c>
      <c r="BA22" s="148">
        <f t="shared" si="11"/>
        <v>0</v>
      </c>
      <c r="BB22" s="148">
        <f t="shared" si="12"/>
        <v>1070084</v>
      </c>
    </row>
    <row r="23" spans="1:59" ht="29.25" customHeight="1" x14ac:dyDescent="0.3">
      <c r="A23" s="3"/>
      <c r="B23" s="77" t="s">
        <v>7</v>
      </c>
      <c r="C23" s="78"/>
      <c r="E23" s="510" t="s">
        <v>34</v>
      </c>
      <c r="F23" s="511"/>
      <c r="G23" s="3"/>
      <c r="H23" s="77" t="s">
        <v>7</v>
      </c>
      <c r="I23" s="212"/>
      <c r="J23" s="17"/>
      <c r="K23" s="500" t="s">
        <v>34</v>
      </c>
      <c r="L23" s="501"/>
      <c r="M23" s="208"/>
      <c r="N23" s="77" t="s">
        <v>7</v>
      </c>
      <c r="O23" s="212"/>
      <c r="P23" s="17"/>
      <c r="Q23" s="500" t="s">
        <v>34</v>
      </c>
      <c r="R23" s="501"/>
      <c r="S23" s="3"/>
      <c r="T23" s="77" t="s">
        <v>7</v>
      </c>
      <c r="U23" s="212"/>
      <c r="V23" s="17"/>
      <c r="W23" s="500" t="s">
        <v>34</v>
      </c>
      <c r="X23" s="501"/>
      <c r="Y23" s="3"/>
      <c r="Z23" s="77" t="s">
        <v>7</v>
      </c>
      <c r="AA23" s="212"/>
      <c r="AB23" s="17"/>
      <c r="AC23" s="500" t="s">
        <v>34</v>
      </c>
      <c r="AD23" s="501"/>
      <c r="AE23" s="3"/>
      <c r="AF23" s="77" t="s">
        <v>7</v>
      </c>
      <c r="AG23" s="212"/>
      <c r="AH23" s="17"/>
      <c r="AI23" s="500" t="s">
        <v>34</v>
      </c>
      <c r="AJ23" s="501"/>
      <c r="AK23" s="3"/>
      <c r="AL23" s="77" t="s">
        <v>7</v>
      </c>
      <c r="AM23" s="212"/>
      <c r="AN23" s="17"/>
      <c r="AO23" s="500" t="s">
        <v>34</v>
      </c>
      <c r="AP23" s="501"/>
      <c r="AQ23" s="363"/>
      <c r="AR23" s="77" t="s">
        <v>7</v>
      </c>
      <c r="AS23" s="212"/>
      <c r="AT23" s="17"/>
      <c r="AU23" s="500" t="s">
        <v>34</v>
      </c>
      <c r="AV23" s="501"/>
      <c r="AW23" s="218"/>
      <c r="AX23" s="219" t="s">
        <v>7</v>
      </c>
      <c r="AY23" s="148"/>
      <c r="AZ23" s="148"/>
      <c r="BA23" s="148"/>
      <c r="BB23" s="148"/>
    </row>
    <row r="24" spans="1:59" ht="20.399999999999999" x14ac:dyDescent="0.3">
      <c r="A24" s="210" t="s">
        <v>32</v>
      </c>
      <c r="B24" s="211" t="s">
        <v>33</v>
      </c>
      <c r="C24" s="211" t="s">
        <v>227</v>
      </c>
      <c r="D24" s="211" t="s">
        <v>228</v>
      </c>
      <c r="E24" s="211" t="s">
        <v>229</v>
      </c>
      <c r="F24" s="210" t="s">
        <v>230</v>
      </c>
      <c r="G24" s="210" t="s">
        <v>32</v>
      </c>
      <c r="H24" s="211" t="s">
        <v>33</v>
      </c>
      <c r="I24" s="211" t="s">
        <v>227</v>
      </c>
      <c r="J24" s="211" t="s">
        <v>228</v>
      </c>
      <c r="K24" s="211" t="s">
        <v>229</v>
      </c>
      <c r="L24" s="210" t="s">
        <v>230</v>
      </c>
      <c r="M24" s="210" t="s">
        <v>32</v>
      </c>
      <c r="N24" s="211" t="s">
        <v>33</v>
      </c>
      <c r="O24" s="211" t="s">
        <v>227</v>
      </c>
      <c r="P24" s="211" t="s">
        <v>228</v>
      </c>
      <c r="Q24" s="211" t="s">
        <v>229</v>
      </c>
      <c r="R24" s="210" t="s">
        <v>230</v>
      </c>
      <c r="S24" s="210" t="s">
        <v>32</v>
      </c>
      <c r="T24" s="211" t="s">
        <v>33</v>
      </c>
      <c r="U24" s="211" t="s">
        <v>227</v>
      </c>
      <c r="V24" s="211" t="s">
        <v>228</v>
      </c>
      <c r="W24" s="211" t="s">
        <v>229</v>
      </c>
      <c r="X24" s="210" t="s">
        <v>230</v>
      </c>
      <c r="Y24" s="210" t="s">
        <v>32</v>
      </c>
      <c r="Z24" s="211" t="s">
        <v>33</v>
      </c>
      <c r="AA24" s="211" t="s">
        <v>227</v>
      </c>
      <c r="AB24" s="211" t="s">
        <v>228</v>
      </c>
      <c r="AC24" s="211" t="s">
        <v>229</v>
      </c>
      <c r="AD24" s="210" t="s">
        <v>230</v>
      </c>
      <c r="AE24" s="210" t="s">
        <v>32</v>
      </c>
      <c r="AF24" s="211" t="s">
        <v>33</v>
      </c>
      <c r="AG24" s="211" t="s">
        <v>227</v>
      </c>
      <c r="AH24" s="211" t="s">
        <v>228</v>
      </c>
      <c r="AI24" s="211" t="s">
        <v>229</v>
      </c>
      <c r="AJ24" s="210" t="s">
        <v>230</v>
      </c>
      <c r="AK24" s="210" t="s">
        <v>32</v>
      </c>
      <c r="AL24" s="211" t="s">
        <v>33</v>
      </c>
      <c r="AM24" s="211" t="s">
        <v>227</v>
      </c>
      <c r="AN24" s="211" t="s">
        <v>228</v>
      </c>
      <c r="AO24" s="211" t="s">
        <v>229</v>
      </c>
      <c r="AP24" s="216" t="s">
        <v>230</v>
      </c>
      <c r="AQ24" s="210" t="s">
        <v>32</v>
      </c>
      <c r="AR24" s="211" t="s">
        <v>33</v>
      </c>
      <c r="AS24" s="211" t="s">
        <v>227</v>
      </c>
      <c r="AT24" s="211" t="s">
        <v>228</v>
      </c>
      <c r="AU24" s="211" t="s">
        <v>229</v>
      </c>
      <c r="AV24" s="352" t="s">
        <v>230</v>
      </c>
      <c r="AW24" s="210" t="s">
        <v>32</v>
      </c>
      <c r="AX24" s="211" t="s">
        <v>33</v>
      </c>
      <c r="AY24" s="148"/>
      <c r="AZ24" s="148"/>
      <c r="BA24" s="148"/>
      <c r="BB24" s="148"/>
    </row>
    <row r="25" spans="1:59" x14ac:dyDescent="0.3">
      <c r="A25" s="146" t="s">
        <v>13</v>
      </c>
      <c r="B25" s="161" t="s">
        <v>109</v>
      </c>
      <c r="C25" s="192">
        <f>C26+C27+C28+C29+C30+C31</f>
        <v>386149</v>
      </c>
      <c r="D25" s="192">
        <v>0</v>
      </c>
      <c r="E25" s="192">
        <f>E26+E27+E28+E29+E30+E31</f>
        <v>0</v>
      </c>
      <c r="F25" s="23">
        <f>C25+D25+E25</f>
        <v>386149</v>
      </c>
      <c r="G25" s="146" t="s">
        <v>13</v>
      </c>
      <c r="H25" s="161" t="s">
        <v>109</v>
      </c>
      <c r="I25" s="55">
        <f>I26+I27+I28+I29+I30+I31</f>
        <v>66147</v>
      </c>
      <c r="J25" s="192">
        <f>J26+J27+J28+J29+J30+J31</f>
        <v>0</v>
      </c>
      <c r="K25" s="192">
        <f>K26+K27+K28+K29+K30+K31</f>
        <v>0</v>
      </c>
      <c r="L25" s="23">
        <f>I25+J25+K25</f>
        <v>66147</v>
      </c>
      <c r="M25" s="146" t="s">
        <v>13</v>
      </c>
      <c r="N25" s="161" t="s">
        <v>109</v>
      </c>
      <c r="O25" s="55">
        <f>O26+O27+O28+O29+O30+O31</f>
        <v>74777</v>
      </c>
      <c r="P25" s="192">
        <f>P26+P27+P28+P29+P30+P31</f>
        <v>0</v>
      </c>
      <c r="Q25" s="192">
        <f>Q26+Q27+Q28+Q29+Q30+Q31</f>
        <v>0</v>
      </c>
      <c r="R25" s="23">
        <f>O25+P25+Q25</f>
        <v>74777</v>
      </c>
      <c r="S25" s="146" t="s">
        <v>13</v>
      </c>
      <c r="T25" s="161" t="s">
        <v>109</v>
      </c>
      <c r="U25" s="192">
        <f>U26+U27+U28+U29+U30+U31</f>
        <v>241482</v>
      </c>
      <c r="V25" s="192">
        <f>V26+V27+V28+V29+V30+V31</f>
        <v>0</v>
      </c>
      <c r="W25" s="192">
        <f>W26+W27+W28+W29+W30+W31</f>
        <v>0</v>
      </c>
      <c r="X25" s="23">
        <f>U25+V25+W25</f>
        <v>241482</v>
      </c>
      <c r="Y25" s="146" t="s">
        <v>13</v>
      </c>
      <c r="Z25" s="161" t="s">
        <v>109</v>
      </c>
      <c r="AA25" s="192">
        <f>AA26+AA27+AA28+AA29+AA30+AA31</f>
        <v>173438</v>
      </c>
      <c r="AB25" s="192">
        <f>AB26+AB27+AB28+AB29+AB30+AB31</f>
        <v>0</v>
      </c>
      <c r="AC25" s="192">
        <f>AC26+AC27+AC28+AC29+AC30+AC31</f>
        <v>0</v>
      </c>
      <c r="AD25" s="23">
        <f>AA25+AB25+AC25</f>
        <v>173438</v>
      </c>
      <c r="AE25" s="146" t="s">
        <v>13</v>
      </c>
      <c r="AF25" s="161" t="s">
        <v>109</v>
      </c>
      <c r="AG25" s="192">
        <f>AG26+AG27+AG28+AG29+AG30+AG31</f>
        <v>48370</v>
      </c>
      <c r="AH25" s="192">
        <f>AH26+AH27+AH28+AH29+AH30+AH31</f>
        <v>0</v>
      </c>
      <c r="AI25" s="192">
        <f>AI26+AI27+AI28+AI29+AI30+AI31</f>
        <v>0</v>
      </c>
      <c r="AJ25" s="23">
        <f>AG25+AH25+AI25</f>
        <v>48370</v>
      </c>
      <c r="AK25" s="146" t="s">
        <v>13</v>
      </c>
      <c r="AL25" s="161" t="s">
        <v>109</v>
      </c>
      <c r="AM25" s="192">
        <f>AM26+AM27+AM28+AM29+AM30+AM31</f>
        <v>21952</v>
      </c>
      <c r="AN25" s="192">
        <f>AN26+AN27+AN28+AN29+AN30+AN31</f>
        <v>0</v>
      </c>
      <c r="AO25" s="192">
        <f>AO26+AO27+AO28+AO29+AO30+AO31</f>
        <v>0</v>
      </c>
      <c r="AP25" s="217">
        <f>AM25+AN25+AO25</f>
        <v>21952</v>
      </c>
      <c r="AQ25" s="146" t="s">
        <v>13</v>
      </c>
      <c r="AR25" s="161" t="s">
        <v>109</v>
      </c>
      <c r="AS25" s="192">
        <f>AS26+AS27+AS28+AS29+AS30+AS31</f>
        <v>51419</v>
      </c>
      <c r="AT25" s="192">
        <f>AT26+AT27+AT28+AT29+AT30+AT31</f>
        <v>0</v>
      </c>
      <c r="AU25" s="192">
        <f>AU26+AU27+AU28+AU29+AU30+AU31</f>
        <v>0</v>
      </c>
      <c r="AV25" s="217">
        <f>AS25+AT25+AU25</f>
        <v>51419</v>
      </c>
      <c r="AW25" s="146" t="s">
        <v>13</v>
      </c>
      <c r="AX25" s="161" t="s">
        <v>109</v>
      </c>
      <c r="AY25" s="148">
        <f t="shared" ref="AY25:AY43" si="13">+AM25+AG25+AA25+U25+O25+I25+C25+AS25</f>
        <v>1063734</v>
      </c>
      <c r="AZ25" s="148">
        <f t="shared" ref="AZ25:AZ43" si="14">+AN25+AH25+AB25+V25+P25+J25+D25+AT25</f>
        <v>0</v>
      </c>
      <c r="BA25" s="148">
        <f t="shared" ref="BA25:BA43" si="15">+AO25+AI25+AC25+W25+Q25+K25+E25+AU25</f>
        <v>0</v>
      </c>
      <c r="BB25" s="148">
        <f t="shared" ref="BB25:BB43" si="16">+AP25+AJ25+AD25+X25+R25+L25+F25+AV25</f>
        <v>1063734</v>
      </c>
    </row>
    <row r="26" spans="1:59" x14ac:dyDescent="0.3">
      <c r="A26" s="54" t="s">
        <v>61</v>
      </c>
      <c r="B26" s="25" t="s">
        <v>8</v>
      </c>
      <c r="C26" s="55">
        <v>257761</v>
      </c>
      <c r="D26" s="55">
        <v>0</v>
      </c>
      <c r="E26" s="55">
        <v>0</v>
      </c>
      <c r="F26" s="23">
        <f t="shared" ref="F26:F43" si="17">C26+D26+E26</f>
        <v>257761</v>
      </c>
      <c r="G26" s="54" t="s">
        <v>61</v>
      </c>
      <c r="H26" s="25" t="s">
        <v>8</v>
      </c>
      <c r="I26" s="55">
        <v>44143</v>
      </c>
      <c r="J26" s="55">
        <v>0</v>
      </c>
      <c r="K26" s="55">
        <v>0</v>
      </c>
      <c r="L26" s="23">
        <f t="shared" ref="L26:L43" si="18">I26+J26+K26</f>
        <v>44143</v>
      </c>
      <c r="M26" s="54" t="s">
        <v>61</v>
      </c>
      <c r="N26" s="25" t="s">
        <v>8</v>
      </c>
      <c r="O26" s="55">
        <v>50482</v>
      </c>
      <c r="P26" s="55">
        <v>0</v>
      </c>
      <c r="Q26" s="55">
        <v>0</v>
      </c>
      <c r="R26" s="23">
        <f t="shared" ref="R26:R43" si="19">O26+P26+Q26</f>
        <v>50482</v>
      </c>
      <c r="S26" s="54" t="s">
        <v>61</v>
      </c>
      <c r="T26" s="25" t="s">
        <v>8</v>
      </c>
      <c r="U26" s="55">
        <v>149606</v>
      </c>
      <c r="V26" s="55">
        <v>0</v>
      </c>
      <c r="W26" s="55">
        <v>0</v>
      </c>
      <c r="X26" s="23">
        <f t="shared" ref="X26:X43" si="20">U26+V26+W26</f>
        <v>149606</v>
      </c>
      <c r="Y26" s="54" t="s">
        <v>61</v>
      </c>
      <c r="Z26" s="25" t="s">
        <v>8</v>
      </c>
      <c r="AA26" s="55">
        <v>107343</v>
      </c>
      <c r="AB26" s="55">
        <v>0</v>
      </c>
      <c r="AC26" s="55">
        <v>0</v>
      </c>
      <c r="AD26" s="23">
        <f t="shared" ref="AD26:AD43" si="21">AA26+AB26+AC26</f>
        <v>107343</v>
      </c>
      <c r="AE26" s="54" t="s">
        <v>61</v>
      </c>
      <c r="AF26" s="25" t="s">
        <v>8</v>
      </c>
      <c r="AG26" s="55">
        <v>21892</v>
      </c>
      <c r="AH26" s="55">
        <v>0</v>
      </c>
      <c r="AI26" s="55">
        <v>0</v>
      </c>
      <c r="AJ26" s="23">
        <f t="shared" ref="AJ26:AJ43" si="22">AG26+AH26+AI26</f>
        <v>21892</v>
      </c>
      <c r="AK26" s="54" t="s">
        <v>61</v>
      </c>
      <c r="AL26" s="25" t="s">
        <v>8</v>
      </c>
      <c r="AM26" s="55">
        <v>14472</v>
      </c>
      <c r="AN26" s="55">
        <v>0</v>
      </c>
      <c r="AO26" s="55">
        <v>0</v>
      </c>
      <c r="AP26" s="217">
        <f t="shared" ref="AP26:AP43" si="23">AM26+AN26+AO26</f>
        <v>14472</v>
      </c>
      <c r="AQ26" s="54" t="s">
        <v>61</v>
      </c>
      <c r="AR26" s="25" t="s">
        <v>8</v>
      </c>
      <c r="AS26" s="55">
        <v>32478</v>
      </c>
      <c r="AT26" s="55">
        <v>0</v>
      </c>
      <c r="AU26" s="55">
        <v>0</v>
      </c>
      <c r="AV26" s="217">
        <f t="shared" ref="AV26:AV43" si="24">AS26+AT26+AU26</f>
        <v>32478</v>
      </c>
      <c r="AW26" s="54" t="s">
        <v>61</v>
      </c>
      <c r="AX26" s="25" t="s">
        <v>8</v>
      </c>
      <c r="AY26" s="148">
        <f t="shared" si="13"/>
        <v>678177</v>
      </c>
      <c r="AZ26" s="148">
        <f t="shared" si="14"/>
        <v>0</v>
      </c>
      <c r="BA26" s="148">
        <f t="shared" si="15"/>
        <v>0</v>
      </c>
      <c r="BB26" s="148">
        <f t="shared" si="16"/>
        <v>678177</v>
      </c>
    </row>
    <row r="27" spans="1:59" x14ac:dyDescent="0.3">
      <c r="A27" s="54" t="s">
        <v>62</v>
      </c>
      <c r="B27" s="25" t="s">
        <v>113</v>
      </c>
      <c r="C27" s="55">
        <v>52795</v>
      </c>
      <c r="D27" s="55">
        <v>0</v>
      </c>
      <c r="E27" s="55">
        <v>0</v>
      </c>
      <c r="F27" s="23">
        <f t="shared" si="17"/>
        <v>52795</v>
      </c>
      <c r="G27" s="54" t="s">
        <v>62</v>
      </c>
      <c r="H27" s="25" t="s">
        <v>113</v>
      </c>
      <c r="I27" s="55">
        <v>8909</v>
      </c>
      <c r="J27" s="55">
        <v>0</v>
      </c>
      <c r="K27" s="55">
        <v>0</v>
      </c>
      <c r="L27" s="23">
        <f t="shared" si="18"/>
        <v>8909</v>
      </c>
      <c r="M27" s="54" t="s">
        <v>62</v>
      </c>
      <c r="N27" s="25" t="s">
        <v>113</v>
      </c>
      <c r="O27" s="55">
        <v>10461</v>
      </c>
      <c r="P27" s="55">
        <v>0</v>
      </c>
      <c r="Q27" s="55">
        <v>0</v>
      </c>
      <c r="R27" s="23">
        <f t="shared" si="19"/>
        <v>10461</v>
      </c>
      <c r="S27" s="54" t="s">
        <v>62</v>
      </c>
      <c r="T27" s="25" t="s">
        <v>113</v>
      </c>
      <c r="U27" s="55">
        <v>30840</v>
      </c>
      <c r="V27" s="55">
        <v>0</v>
      </c>
      <c r="W27" s="55">
        <v>0</v>
      </c>
      <c r="X27" s="23">
        <f t="shared" si="20"/>
        <v>30840</v>
      </c>
      <c r="Y27" s="54" t="s">
        <v>62</v>
      </c>
      <c r="Z27" s="25" t="s">
        <v>113</v>
      </c>
      <c r="AA27" s="55">
        <v>22617</v>
      </c>
      <c r="AB27" s="55">
        <v>0</v>
      </c>
      <c r="AC27" s="55">
        <v>0</v>
      </c>
      <c r="AD27" s="23">
        <f t="shared" si="21"/>
        <v>22617</v>
      </c>
      <c r="AE27" s="54" t="s">
        <v>62</v>
      </c>
      <c r="AF27" s="25" t="s">
        <v>113</v>
      </c>
      <c r="AG27" s="55">
        <v>4302</v>
      </c>
      <c r="AH27" s="55">
        <v>0</v>
      </c>
      <c r="AI27" s="55">
        <v>0</v>
      </c>
      <c r="AJ27" s="23">
        <f t="shared" si="22"/>
        <v>4302</v>
      </c>
      <c r="AK27" s="54" t="s">
        <v>62</v>
      </c>
      <c r="AL27" s="25" t="s">
        <v>113</v>
      </c>
      <c r="AM27" s="55">
        <v>2786</v>
      </c>
      <c r="AN27" s="347">
        <v>0</v>
      </c>
      <c r="AO27" s="55">
        <v>0</v>
      </c>
      <c r="AP27" s="217">
        <f t="shared" si="23"/>
        <v>2786</v>
      </c>
      <c r="AQ27" s="54" t="s">
        <v>62</v>
      </c>
      <c r="AR27" s="25" t="s">
        <v>113</v>
      </c>
      <c r="AS27" s="55">
        <v>6367</v>
      </c>
      <c r="AT27" s="347">
        <v>0</v>
      </c>
      <c r="AU27" s="55">
        <v>0</v>
      </c>
      <c r="AV27" s="217">
        <f t="shared" si="24"/>
        <v>6367</v>
      </c>
      <c r="AW27" s="54" t="s">
        <v>62</v>
      </c>
      <c r="AX27" s="25" t="s">
        <v>113</v>
      </c>
      <c r="AY27" s="148">
        <f t="shared" si="13"/>
        <v>139077</v>
      </c>
      <c r="AZ27" s="148">
        <f t="shared" si="14"/>
        <v>0</v>
      </c>
      <c r="BA27" s="148">
        <f t="shared" si="15"/>
        <v>0</v>
      </c>
      <c r="BB27" s="148">
        <f t="shared" si="16"/>
        <v>139077</v>
      </c>
    </row>
    <row r="28" spans="1:59" x14ac:dyDescent="0.3">
      <c r="A28" s="54" t="s">
        <v>63</v>
      </c>
      <c r="B28" s="25" t="s">
        <v>114</v>
      </c>
      <c r="C28" s="55">
        <v>75593</v>
      </c>
      <c r="D28" s="55">
        <v>0</v>
      </c>
      <c r="E28" s="55">
        <v>0</v>
      </c>
      <c r="F28" s="23">
        <f t="shared" si="17"/>
        <v>75593</v>
      </c>
      <c r="G28" s="54" t="s">
        <v>63</v>
      </c>
      <c r="H28" s="25" t="s">
        <v>114</v>
      </c>
      <c r="I28" s="55">
        <v>13095</v>
      </c>
      <c r="J28" s="55">
        <v>0</v>
      </c>
      <c r="K28" s="55">
        <v>0</v>
      </c>
      <c r="L28" s="23">
        <f t="shared" si="18"/>
        <v>13095</v>
      </c>
      <c r="M28" s="54" t="s">
        <v>63</v>
      </c>
      <c r="N28" s="25" t="s">
        <v>114</v>
      </c>
      <c r="O28" s="55">
        <v>13834</v>
      </c>
      <c r="P28" s="55">
        <v>0</v>
      </c>
      <c r="Q28" s="55">
        <v>0</v>
      </c>
      <c r="R28" s="23">
        <f t="shared" si="19"/>
        <v>13834</v>
      </c>
      <c r="S28" s="54" t="s">
        <v>63</v>
      </c>
      <c r="T28" s="25" t="s">
        <v>114</v>
      </c>
      <c r="U28" s="55">
        <v>61036</v>
      </c>
      <c r="V28" s="55">
        <v>0</v>
      </c>
      <c r="W28" s="55">
        <v>0</v>
      </c>
      <c r="X28" s="23">
        <f t="shared" si="20"/>
        <v>61036</v>
      </c>
      <c r="Y28" s="54" t="s">
        <v>63</v>
      </c>
      <c r="Z28" s="25" t="s">
        <v>114</v>
      </c>
      <c r="AA28" s="55">
        <v>43478</v>
      </c>
      <c r="AB28" s="55">
        <v>0</v>
      </c>
      <c r="AC28" s="55">
        <v>0</v>
      </c>
      <c r="AD28" s="23">
        <f t="shared" si="21"/>
        <v>43478</v>
      </c>
      <c r="AE28" s="54" t="s">
        <v>63</v>
      </c>
      <c r="AF28" s="25" t="s">
        <v>114</v>
      </c>
      <c r="AG28" s="55">
        <v>22176</v>
      </c>
      <c r="AH28" s="55">
        <v>0</v>
      </c>
      <c r="AI28" s="55">
        <v>0</v>
      </c>
      <c r="AJ28" s="23">
        <f t="shared" si="22"/>
        <v>22176</v>
      </c>
      <c r="AK28" s="54" t="s">
        <v>63</v>
      </c>
      <c r="AL28" s="25" t="s">
        <v>114</v>
      </c>
      <c r="AM28" s="55">
        <v>4694</v>
      </c>
      <c r="AN28" s="55">
        <v>0</v>
      </c>
      <c r="AO28" s="55">
        <v>0</v>
      </c>
      <c r="AP28" s="217">
        <f t="shared" si="23"/>
        <v>4694</v>
      </c>
      <c r="AQ28" s="54" t="s">
        <v>63</v>
      </c>
      <c r="AR28" s="25" t="s">
        <v>114</v>
      </c>
      <c r="AS28" s="55">
        <v>12574</v>
      </c>
      <c r="AT28" s="55">
        <v>0</v>
      </c>
      <c r="AU28" s="55">
        <v>0</v>
      </c>
      <c r="AV28" s="217">
        <f t="shared" si="24"/>
        <v>12574</v>
      </c>
      <c r="AW28" s="54" t="s">
        <v>63</v>
      </c>
      <c r="AX28" s="25" t="s">
        <v>114</v>
      </c>
      <c r="AY28" s="148">
        <f t="shared" si="13"/>
        <v>246480</v>
      </c>
      <c r="AZ28" s="148">
        <f t="shared" si="14"/>
        <v>0</v>
      </c>
      <c r="BA28" s="148">
        <f t="shared" si="15"/>
        <v>0</v>
      </c>
      <c r="BB28" s="148">
        <f t="shared" si="16"/>
        <v>246480</v>
      </c>
    </row>
    <row r="29" spans="1:59" x14ac:dyDescent="0.3">
      <c r="A29" s="54" t="s">
        <v>64</v>
      </c>
      <c r="B29" s="25" t="s">
        <v>115</v>
      </c>
      <c r="C29" s="55">
        <v>0</v>
      </c>
      <c r="D29" s="55">
        <v>0</v>
      </c>
      <c r="E29" s="55">
        <v>0</v>
      </c>
      <c r="F29" s="23">
        <f t="shared" si="17"/>
        <v>0</v>
      </c>
      <c r="G29" s="54" t="s">
        <v>64</v>
      </c>
      <c r="H29" s="25" t="s">
        <v>115</v>
      </c>
      <c r="I29" s="55">
        <v>0</v>
      </c>
      <c r="J29" s="55">
        <v>0</v>
      </c>
      <c r="K29" s="55">
        <v>0</v>
      </c>
      <c r="L29" s="23">
        <f t="shared" si="18"/>
        <v>0</v>
      </c>
      <c r="M29" s="54" t="s">
        <v>64</v>
      </c>
      <c r="N29" s="25" t="s">
        <v>115</v>
      </c>
      <c r="O29" s="55">
        <v>0</v>
      </c>
      <c r="P29" s="55">
        <v>0</v>
      </c>
      <c r="Q29" s="55">
        <v>0</v>
      </c>
      <c r="R29" s="23">
        <f t="shared" si="19"/>
        <v>0</v>
      </c>
      <c r="S29" s="54" t="s">
        <v>64</v>
      </c>
      <c r="T29" s="25" t="s">
        <v>115</v>
      </c>
      <c r="U29" s="55">
        <v>0</v>
      </c>
      <c r="V29" s="55">
        <v>0</v>
      </c>
      <c r="W29" s="55">
        <v>0</v>
      </c>
      <c r="X29" s="23">
        <f t="shared" si="20"/>
        <v>0</v>
      </c>
      <c r="Y29" s="54" t="s">
        <v>64</v>
      </c>
      <c r="Z29" s="25" t="s">
        <v>115</v>
      </c>
      <c r="AA29" s="55">
        <v>0</v>
      </c>
      <c r="AB29" s="55">
        <v>0</v>
      </c>
      <c r="AC29" s="55">
        <v>0</v>
      </c>
      <c r="AD29" s="23">
        <f t="shared" si="21"/>
        <v>0</v>
      </c>
      <c r="AE29" s="54" t="s">
        <v>64</v>
      </c>
      <c r="AF29" s="25" t="s">
        <v>115</v>
      </c>
      <c r="AG29" s="55">
        <v>0</v>
      </c>
      <c r="AH29" s="55">
        <v>0</v>
      </c>
      <c r="AI29" s="55">
        <v>0</v>
      </c>
      <c r="AJ29" s="23">
        <f t="shared" si="22"/>
        <v>0</v>
      </c>
      <c r="AK29" s="54" t="s">
        <v>64</v>
      </c>
      <c r="AL29" s="25" t="s">
        <v>115</v>
      </c>
      <c r="AM29" s="55">
        <v>0</v>
      </c>
      <c r="AN29" s="55">
        <v>0</v>
      </c>
      <c r="AO29" s="55">
        <v>0</v>
      </c>
      <c r="AP29" s="217">
        <f t="shared" si="23"/>
        <v>0</v>
      </c>
      <c r="AQ29" s="54" t="s">
        <v>64</v>
      </c>
      <c r="AR29" s="25" t="s">
        <v>115</v>
      </c>
      <c r="AS29" s="55">
        <v>0</v>
      </c>
      <c r="AT29" s="55">
        <v>0</v>
      </c>
      <c r="AU29" s="55">
        <v>0</v>
      </c>
      <c r="AV29" s="217">
        <f t="shared" si="24"/>
        <v>0</v>
      </c>
      <c r="AW29" s="54" t="s">
        <v>64</v>
      </c>
      <c r="AX29" s="25" t="s">
        <v>115</v>
      </c>
      <c r="AY29" s="148">
        <f t="shared" si="13"/>
        <v>0</v>
      </c>
      <c r="AZ29" s="148">
        <f t="shared" si="14"/>
        <v>0</v>
      </c>
      <c r="BA29" s="148">
        <f t="shared" si="15"/>
        <v>0</v>
      </c>
      <c r="BB29" s="148">
        <f t="shared" si="16"/>
        <v>0</v>
      </c>
    </row>
    <row r="30" spans="1:59" x14ac:dyDescent="0.3">
      <c r="A30" s="54" t="s">
        <v>65</v>
      </c>
      <c r="B30" s="25" t="s">
        <v>116</v>
      </c>
      <c r="C30" s="55">
        <v>0</v>
      </c>
      <c r="D30" s="55">
        <v>0</v>
      </c>
      <c r="E30" s="55">
        <v>0</v>
      </c>
      <c r="F30" s="23">
        <f t="shared" si="17"/>
        <v>0</v>
      </c>
      <c r="G30" s="54" t="s">
        <v>65</v>
      </c>
      <c r="H30" s="25" t="s">
        <v>116</v>
      </c>
      <c r="I30" s="55">
        <v>0</v>
      </c>
      <c r="J30" s="55">
        <v>0</v>
      </c>
      <c r="K30" s="55">
        <v>0</v>
      </c>
      <c r="L30" s="23">
        <f t="shared" si="18"/>
        <v>0</v>
      </c>
      <c r="M30" s="54" t="s">
        <v>65</v>
      </c>
      <c r="N30" s="25" t="s">
        <v>116</v>
      </c>
      <c r="O30" s="55">
        <v>0</v>
      </c>
      <c r="P30" s="55">
        <v>0</v>
      </c>
      <c r="Q30" s="55">
        <v>0</v>
      </c>
      <c r="R30" s="23">
        <f t="shared" si="19"/>
        <v>0</v>
      </c>
      <c r="S30" s="54" t="s">
        <v>65</v>
      </c>
      <c r="T30" s="25" t="s">
        <v>116</v>
      </c>
      <c r="U30" s="55">
        <v>0</v>
      </c>
      <c r="V30" s="55">
        <v>0</v>
      </c>
      <c r="W30" s="55">
        <v>0</v>
      </c>
      <c r="X30" s="23">
        <f t="shared" si="20"/>
        <v>0</v>
      </c>
      <c r="Y30" s="54" t="s">
        <v>65</v>
      </c>
      <c r="Z30" s="25" t="s">
        <v>116</v>
      </c>
      <c r="AA30" s="55">
        <v>0</v>
      </c>
      <c r="AB30" s="55">
        <v>0</v>
      </c>
      <c r="AC30" s="55">
        <v>0</v>
      </c>
      <c r="AD30" s="23">
        <f t="shared" si="21"/>
        <v>0</v>
      </c>
      <c r="AE30" s="54" t="s">
        <v>65</v>
      </c>
      <c r="AF30" s="25" t="s">
        <v>116</v>
      </c>
      <c r="AG30" s="55">
        <v>0</v>
      </c>
      <c r="AH30" s="55">
        <v>0</v>
      </c>
      <c r="AI30" s="55">
        <v>0</v>
      </c>
      <c r="AJ30" s="23">
        <f t="shared" si="22"/>
        <v>0</v>
      </c>
      <c r="AK30" s="54" t="s">
        <v>65</v>
      </c>
      <c r="AL30" s="25" t="s">
        <v>116</v>
      </c>
      <c r="AM30" s="55">
        <v>0</v>
      </c>
      <c r="AN30" s="55">
        <v>0</v>
      </c>
      <c r="AO30" s="55">
        <v>0</v>
      </c>
      <c r="AP30" s="217">
        <f t="shared" si="23"/>
        <v>0</v>
      </c>
      <c r="AQ30" s="54" t="s">
        <v>65</v>
      </c>
      <c r="AR30" s="25" t="s">
        <v>116</v>
      </c>
      <c r="AS30" s="55">
        <v>0</v>
      </c>
      <c r="AT30" s="55">
        <v>0</v>
      </c>
      <c r="AU30" s="55">
        <v>0</v>
      </c>
      <c r="AV30" s="217">
        <f t="shared" si="24"/>
        <v>0</v>
      </c>
      <c r="AW30" s="54" t="s">
        <v>65</v>
      </c>
      <c r="AX30" s="25" t="s">
        <v>116</v>
      </c>
      <c r="AY30" s="148">
        <f t="shared" si="13"/>
        <v>0</v>
      </c>
      <c r="AZ30" s="148">
        <f t="shared" si="14"/>
        <v>0</v>
      </c>
      <c r="BA30" s="148">
        <f t="shared" si="15"/>
        <v>0</v>
      </c>
      <c r="BB30" s="148">
        <f t="shared" si="16"/>
        <v>0</v>
      </c>
    </row>
    <row r="31" spans="1:59" x14ac:dyDescent="0.3">
      <c r="A31" s="160" t="s">
        <v>112</v>
      </c>
      <c r="B31" s="25" t="s">
        <v>10</v>
      </c>
      <c r="C31" s="55">
        <v>0</v>
      </c>
      <c r="D31" s="55">
        <v>0</v>
      </c>
      <c r="E31" s="55">
        <v>0</v>
      </c>
      <c r="F31" s="23">
        <f t="shared" si="17"/>
        <v>0</v>
      </c>
      <c r="G31" s="160" t="s">
        <v>112</v>
      </c>
      <c r="H31" s="25" t="s">
        <v>10</v>
      </c>
      <c r="I31" s="55">
        <v>0</v>
      </c>
      <c r="J31" s="55">
        <v>0</v>
      </c>
      <c r="K31" s="55">
        <v>0</v>
      </c>
      <c r="L31" s="23">
        <f t="shared" si="18"/>
        <v>0</v>
      </c>
      <c r="M31" s="160" t="s">
        <v>112</v>
      </c>
      <c r="N31" s="25" t="s">
        <v>10</v>
      </c>
      <c r="O31" s="55">
        <v>0</v>
      </c>
      <c r="P31" s="55">
        <v>0</v>
      </c>
      <c r="Q31" s="55">
        <v>0</v>
      </c>
      <c r="R31" s="23">
        <f t="shared" si="19"/>
        <v>0</v>
      </c>
      <c r="S31" s="160" t="s">
        <v>112</v>
      </c>
      <c r="T31" s="25" t="s">
        <v>10</v>
      </c>
      <c r="U31" s="55">
        <v>0</v>
      </c>
      <c r="V31" s="55">
        <v>0</v>
      </c>
      <c r="W31" s="55">
        <v>0</v>
      </c>
      <c r="X31" s="23">
        <f t="shared" si="20"/>
        <v>0</v>
      </c>
      <c r="Y31" s="160" t="s">
        <v>112</v>
      </c>
      <c r="Z31" s="25" t="s">
        <v>10</v>
      </c>
      <c r="AA31" s="55">
        <v>0</v>
      </c>
      <c r="AB31" s="55">
        <v>0</v>
      </c>
      <c r="AC31" s="55">
        <v>0</v>
      </c>
      <c r="AD31" s="23">
        <f t="shared" si="21"/>
        <v>0</v>
      </c>
      <c r="AE31" s="160" t="s">
        <v>112</v>
      </c>
      <c r="AF31" s="25" t="s">
        <v>10</v>
      </c>
      <c r="AG31" s="55">
        <v>0</v>
      </c>
      <c r="AH31" s="55">
        <v>0</v>
      </c>
      <c r="AI31" s="55">
        <v>0</v>
      </c>
      <c r="AJ31" s="23">
        <f t="shared" si="22"/>
        <v>0</v>
      </c>
      <c r="AK31" s="160" t="s">
        <v>112</v>
      </c>
      <c r="AL31" s="25" t="s">
        <v>10</v>
      </c>
      <c r="AM31" s="55">
        <v>0</v>
      </c>
      <c r="AN31" s="55">
        <v>0</v>
      </c>
      <c r="AO31" s="55">
        <v>0</v>
      </c>
      <c r="AP31" s="217">
        <f t="shared" si="23"/>
        <v>0</v>
      </c>
      <c r="AQ31" s="160" t="s">
        <v>112</v>
      </c>
      <c r="AR31" s="25" t="s">
        <v>10</v>
      </c>
      <c r="AS31" s="55">
        <v>0</v>
      </c>
      <c r="AT31" s="55">
        <v>0</v>
      </c>
      <c r="AU31" s="55">
        <v>0</v>
      </c>
      <c r="AV31" s="217">
        <f t="shared" si="24"/>
        <v>0</v>
      </c>
      <c r="AW31" s="160" t="s">
        <v>112</v>
      </c>
      <c r="AX31" s="25" t="s">
        <v>10</v>
      </c>
      <c r="AY31" s="148">
        <f t="shared" si="13"/>
        <v>0</v>
      </c>
      <c r="AZ31" s="148">
        <f t="shared" si="14"/>
        <v>0</v>
      </c>
      <c r="BA31" s="148">
        <f t="shared" si="15"/>
        <v>0</v>
      </c>
      <c r="BB31" s="148">
        <f t="shared" si="16"/>
        <v>0</v>
      </c>
    </row>
    <row r="32" spans="1:59" x14ac:dyDescent="0.3">
      <c r="A32" s="160" t="s">
        <v>14</v>
      </c>
      <c r="B32" s="25" t="s">
        <v>119</v>
      </c>
      <c r="C32" s="55">
        <f>C33+C34+C35</f>
        <v>6350</v>
      </c>
      <c r="D32" s="55">
        <f>D33+D34+D35</f>
        <v>0</v>
      </c>
      <c r="E32" s="55">
        <f>E33+E34+E35</f>
        <v>0</v>
      </c>
      <c r="F32" s="23">
        <f t="shared" si="17"/>
        <v>6350</v>
      </c>
      <c r="G32" s="160" t="s">
        <v>14</v>
      </c>
      <c r="H32" s="25" t="s">
        <v>119</v>
      </c>
      <c r="I32" s="55">
        <v>0</v>
      </c>
      <c r="J32" s="55">
        <f>J33+J34+J35</f>
        <v>0</v>
      </c>
      <c r="K32" s="55">
        <f>K33+K34+K35</f>
        <v>0</v>
      </c>
      <c r="L32" s="23">
        <f t="shared" si="18"/>
        <v>0</v>
      </c>
      <c r="M32" s="160" t="s">
        <v>14</v>
      </c>
      <c r="N32" s="25" t="s">
        <v>119</v>
      </c>
      <c r="O32" s="55">
        <v>0</v>
      </c>
      <c r="P32" s="55">
        <f>P33+P34+P35</f>
        <v>0</v>
      </c>
      <c r="Q32" s="55">
        <f>Q33+Q34+Q35</f>
        <v>0</v>
      </c>
      <c r="R32" s="23">
        <f t="shared" si="19"/>
        <v>0</v>
      </c>
      <c r="S32" s="160" t="s">
        <v>14</v>
      </c>
      <c r="T32" s="25" t="s">
        <v>119</v>
      </c>
      <c r="U32" s="55">
        <f>U33+U34+U35</f>
        <v>0</v>
      </c>
      <c r="V32" s="55">
        <f>V33+V34+V35</f>
        <v>0</v>
      </c>
      <c r="W32" s="55">
        <f>W33+W34+W35</f>
        <v>0</v>
      </c>
      <c r="X32" s="23">
        <f t="shared" si="20"/>
        <v>0</v>
      </c>
      <c r="Y32" s="160" t="s">
        <v>14</v>
      </c>
      <c r="Z32" s="25" t="s">
        <v>119</v>
      </c>
      <c r="AA32" s="55">
        <f>AA33+AA34+AA35</f>
        <v>0</v>
      </c>
      <c r="AB32" s="55">
        <f>AB33+AB34+AB35</f>
        <v>0</v>
      </c>
      <c r="AC32" s="55">
        <v>0</v>
      </c>
      <c r="AD32" s="23">
        <f t="shared" si="21"/>
        <v>0</v>
      </c>
      <c r="AE32" s="160" t="s">
        <v>14</v>
      </c>
      <c r="AF32" s="25" t="s">
        <v>119</v>
      </c>
      <c r="AG32" s="55">
        <v>0</v>
      </c>
      <c r="AH32" s="55">
        <f>AH33+AH34+AH35</f>
        <v>0</v>
      </c>
      <c r="AI32" s="55">
        <f>AI33+AI34+AI35</f>
        <v>0</v>
      </c>
      <c r="AJ32" s="23">
        <f t="shared" si="22"/>
        <v>0</v>
      </c>
      <c r="AK32" s="160" t="s">
        <v>14</v>
      </c>
      <c r="AL32" s="25" t="s">
        <v>119</v>
      </c>
      <c r="AM32" s="55">
        <f>AM33+AM34+AM35</f>
        <v>0</v>
      </c>
      <c r="AN32" s="55">
        <f>AN33+AN34+AN35</f>
        <v>0</v>
      </c>
      <c r="AO32" s="55">
        <f>AO33+AO34+AO35</f>
        <v>0</v>
      </c>
      <c r="AP32" s="217">
        <f t="shared" si="23"/>
        <v>0</v>
      </c>
      <c r="AQ32" s="160" t="s">
        <v>14</v>
      </c>
      <c r="AR32" s="25" t="s">
        <v>119</v>
      </c>
      <c r="AS32" s="55">
        <f>AS33+AS34+AS35</f>
        <v>0</v>
      </c>
      <c r="AT32" s="55">
        <f>AT33+AT34+AT35</f>
        <v>0</v>
      </c>
      <c r="AU32" s="55">
        <f>AU33+AU34+AU35</f>
        <v>0</v>
      </c>
      <c r="AV32" s="217">
        <f t="shared" si="24"/>
        <v>0</v>
      </c>
      <c r="AW32" s="160" t="s">
        <v>14</v>
      </c>
      <c r="AX32" s="25" t="s">
        <v>119</v>
      </c>
      <c r="AY32" s="148">
        <f t="shared" si="13"/>
        <v>6350</v>
      </c>
      <c r="AZ32" s="148">
        <f t="shared" si="14"/>
        <v>0</v>
      </c>
      <c r="BA32" s="148">
        <f t="shared" si="15"/>
        <v>0</v>
      </c>
      <c r="BB32" s="148">
        <f t="shared" si="16"/>
        <v>6350</v>
      </c>
    </row>
    <row r="33" spans="1:54" x14ac:dyDescent="0.3">
      <c r="A33" s="160" t="s">
        <v>56</v>
      </c>
      <c r="B33" s="25" t="s">
        <v>11</v>
      </c>
      <c r="C33" s="55">
        <v>6350</v>
      </c>
      <c r="D33" s="55">
        <v>0</v>
      </c>
      <c r="E33" s="55">
        <v>0</v>
      </c>
      <c r="F33" s="23">
        <f t="shared" si="17"/>
        <v>6350</v>
      </c>
      <c r="G33" s="160" t="s">
        <v>56</v>
      </c>
      <c r="H33" s="25" t="s">
        <v>11</v>
      </c>
      <c r="I33" s="55">
        <v>0</v>
      </c>
      <c r="J33" s="55">
        <v>0</v>
      </c>
      <c r="K33" s="55">
        <v>0</v>
      </c>
      <c r="L33" s="23">
        <f t="shared" si="18"/>
        <v>0</v>
      </c>
      <c r="M33" s="160" t="s">
        <v>56</v>
      </c>
      <c r="N33" s="25" t="s">
        <v>11</v>
      </c>
      <c r="O33" s="55">
        <v>0</v>
      </c>
      <c r="P33" s="55">
        <v>0</v>
      </c>
      <c r="Q33" s="55">
        <v>0</v>
      </c>
      <c r="R33" s="23">
        <f t="shared" si="19"/>
        <v>0</v>
      </c>
      <c r="S33" s="160" t="s">
        <v>56</v>
      </c>
      <c r="T33" s="25" t="s">
        <v>11</v>
      </c>
      <c r="U33" s="55">
        <v>0</v>
      </c>
      <c r="V33" s="55">
        <v>0</v>
      </c>
      <c r="W33" s="55">
        <v>0</v>
      </c>
      <c r="X33" s="23">
        <f t="shared" si="20"/>
        <v>0</v>
      </c>
      <c r="Y33" s="160" t="s">
        <v>56</v>
      </c>
      <c r="Z33" s="25" t="s">
        <v>11</v>
      </c>
      <c r="AA33" s="55">
        <v>0</v>
      </c>
      <c r="AB33" s="55">
        <v>0</v>
      </c>
      <c r="AC33" s="55">
        <v>0</v>
      </c>
      <c r="AD33" s="23">
        <f t="shared" si="21"/>
        <v>0</v>
      </c>
      <c r="AE33" s="160" t="s">
        <v>56</v>
      </c>
      <c r="AF33" s="25" t="s">
        <v>11</v>
      </c>
      <c r="AG33" s="55">
        <v>0</v>
      </c>
      <c r="AH33" s="55">
        <v>0</v>
      </c>
      <c r="AI33" s="55">
        <v>0</v>
      </c>
      <c r="AJ33" s="23">
        <f t="shared" si="22"/>
        <v>0</v>
      </c>
      <c r="AK33" s="160" t="s">
        <v>56</v>
      </c>
      <c r="AL33" s="25" t="s">
        <v>11</v>
      </c>
      <c r="AM33" s="55">
        <v>0</v>
      </c>
      <c r="AN33" s="55">
        <v>0</v>
      </c>
      <c r="AO33" s="55">
        <v>0</v>
      </c>
      <c r="AP33" s="217">
        <f t="shared" si="23"/>
        <v>0</v>
      </c>
      <c r="AQ33" s="160" t="s">
        <v>56</v>
      </c>
      <c r="AR33" s="25" t="s">
        <v>11</v>
      </c>
      <c r="AS33" s="55">
        <v>0</v>
      </c>
      <c r="AT33" s="55">
        <v>0</v>
      </c>
      <c r="AU33" s="55">
        <v>0</v>
      </c>
      <c r="AV33" s="217">
        <f t="shared" si="24"/>
        <v>0</v>
      </c>
      <c r="AW33" s="160" t="s">
        <v>56</v>
      </c>
      <c r="AX33" s="25" t="s">
        <v>11</v>
      </c>
      <c r="AY33" s="148">
        <f t="shared" si="13"/>
        <v>6350</v>
      </c>
      <c r="AZ33" s="148">
        <f t="shared" si="14"/>
        <v>0</v>
      </c>
      <c r="BA33" s="148">
        <f t="shared" si="15"/>
        <v>0</v>
      </c>
      <c r="BB33" s="148">
        <f t="shared" si="16"/>
        <v>6350</v>
      </c>
    </row>
    <row r="34" spans="1:54" x14ac:dyDescent="0.3">
      <c r="A34" s="160" t="s">
        <v>57</v>
      </c>
      <c r="B34" s="25" t="s">
        <v>12</v>
      </c>
      <c r="C34" s="230">
        <v>0</v>
      </c>
      <c r="D34" s="55">
        <v>0</v>
      </c>
      <c r="E34" s="55">
        <v>0</v>
      </c>
      <c r="F34" s="23">
        <f t="shared" si="17"/>
        <v>0</v>
      </c>
      <c r="G34" s="160" t="s">
        <v>57</v>
      </c>
      <c r="H34" s="25" t="s">
        <v>12</v>
      </c>
      <c r="I34" s="23">
        <v>0</v>
      </c>
      <c r="J34" s="55">
        <v>0</v>
      </c>
      <c r="K34" s="55">
        <v>0</v>
      </c>
      <c r="L34" s="23">
        <f t="shared" si="18"/>
        <v>0</v>
      </c>
      <c r="M34" s="160" t="s">
        <v>57</v>
      </c>
      <c r="N34" s="25" t="s">
        <v>12</v>
      </c>
      <c r="O34" s="23">
        <v>0</v>
      </c>
      <c r="P34" s="55">
        <v>0</v>
      </c>
      <c r="Q34" s="55">
        <v>0</v>
      </c>
      <c r="R34" s="23">
        <f t="shared" si="19"/>
        <v>0</v>
      </c>
      <c r="S34" s="160" t="s">
        <v>57</v>
      </c>
      <c r="T34" s="25" t="s">
        <v>12</v>
      </c>
      <c r="U34" s="83">
        <v>0</v>
      </c>
      <c r="V34" s="55">
        <v>0</v>
      </c>
      <c r="W34" s="55">
        <v>0</v>
      </c>
      <c r="X34" s="23">
        <f t="shared" si="20"/>
        <v>0</v>
      </c>
      <c r="Y34" s="160" t="s">
        <v>57</v>
      </c>
      <c r="Z34" s="25" t="s">
        <v>12</v>
      </c>
      <c r="AA34" s="83">
        <v>0</v>
      </c>
      <c r="AB34" s="55">
        <v>0</v>
      </c>
      <c r="AC34" s="55">
        <v>0</v>
      </c>
      <c r="AD34" s="23">
        <f t="shared" si="21"/>
        <v>0</v>
      </c>
      <c r="AE34" s="160" t="s">
        <v>57</v>
      </c>
      <c r="AF34" s="25" t="s">
        <v>12</v>
      </c>
      <c r="AG34" s="83">
        <v>0</v>
      </c>
      <c r="AH34" s="55">
        <v>0</v>
      </c>
      <c r="AI34" s="55">
        <v>0</v>
      </c>
      <c r="AJ34" s="23">
        <f t="shared" si="22"/>
        <v>0</v>
      </c>
      <c r="AK34" s="160" t="s">
        <v>57</v>
      </c>
      <c r="AL34" s="25" t="s">
        <v>12</v>
      </c>
      <c r="AM34" s="83">
        <v>0</v>
      </c>
      <c r="AN34" s="55">
        <v>0</v>
      </c>
      <c r="AO34" s="55">
        <v>0</v>
      </c>
      <c r="AP34" s="217">
        <f t="shared" si="23"/>
        <v>0</v>
      </c>
      <c r="AQ34" s="160" t="s">
        <v>57</v>
      </c>
      <c r="AR34" s="25" t="s">
        <v>12</v>
      </c>
      <c r="AS34" s="230">
        <v>0</v>
      </c>
      <c r="AT34" s="55">
        <v>0</v>
      </c>
      <c r="AU34" s="55">
        <v>0</v>
      </c>
      <c r="AV34" s="217">
        <f t="shared" si="24"/>
        <v>0</v>
      </c>
      <c r="AW34" s="160" t="s">
        <v>57</v>
      </c>
      <c r="AX34" s="25" t="s">
        <v>12</v>
      </c>
      <c r="AY34" s="148">
        <f t="shared" si="13"/>
        <v>0</v>
      </c>
      <c r="AZ34" s="148">
        <f t="shared" si="14"/>
        <v>0</v>
      </c>
      <c r="BA34" s="148">
        <f t="shared" si="15"/>
        <v>0</v>
      </c>
      <c r="BB34" s="148">
        <f t="shared" si="16"/>
        <v>0</v>
      </c>
    </row>
    <row r="35" spans="1:54" x14ac:dyDescent="0.3">
      <c r="A35" s="160" t="s">
        <v>66</v>
      </c>
      <c r="B35" s="25" t="s">
        <v>120</v>
      </c>
      <c r="C35" s="55">
        <v>0</v>
      </c>
      <c r="D35" s="55">
        <v>0</v>
      </c>
      <c r="E35" s="55">
        <v>0</v>
      </c>
      <c r="F35" s="23">
        <f t="shared" si="17"/>
        <v>0</v>
      </c>
      <c r="G35" s="160" t="s">
        <v>66</v>
      </c>
      <c r="H35" s="25" t="s">
        <v>120</v>
      </c>
      <c r="I35" s="55">
        <v>0</v>
      </c>
      <c r="J35" s="55">
        <v>0</v>
      </c>
      <c r="K35" s="55">
        <v>0</v>
      </c>
      <c r="L35" s="23">
        <f t="shared" si="18"/>
        <v>0</v>
      </c>
      <c r="M35" s="160" t="s">
        <v>66</v>
      </c>
      <c r="N35" s="25" t="s">
        <v>120</v>
      </c>
      <c r="O35" s="55">
        <v>0</v>
      </c>
      <c r="P35" s="55">
        <v>0</v>
      </c>
      <c r="Q35" s="55">
        <v>0</v>
      </c>
      <c r="R35" s="23">
        <f t="shared" si="19"/>
        <v>0</v>
      </c>
      <c r="S35" s="160" t="s">
        <v>66</v>
      </c>
      <c r="T35" s="25" t="s">
        <v>120</v>
      </c>
      <c r="U35" s="55">
        <v>0</v>
      </c>
      <c r="V35" s="55">
        <v>0</v>
      </c>
      <c r="W35" s="55">
        <v>0</v>
      </c>
      <c r="X35" s="23">
        <f t="shared" si="20"/>
        <v>0</v>
      </c>
      <c r="Y35" s="160" t="s">
        <v>66</v>
      </c>
      <c r="Z35" s="25" t="s">
        <v>120</v>
      </c>
      <c r="AA35" s="55">
        <v>0</v>
      </c>
      <c r="AB35" s="55">
        <v>0</v>
      </c>
      <c r="AC35" s="55">
        <v>0</v>
      </c>
      <c r="AD35" s="23">
        <f t="shared" si="21"/>
        <v>0</v>
      </c>
      <c r="AE35" s="160" t="s">
        <v>66</v>
      </c>
      <c r="AF35" s="25" t="s">
        <v>120</v>
      </c>
      <c r="AG35" s="55">
        <v>0</v>
      </c>
      <c r="AH35" s="55">
        <v>0</v>
      </c>
      <c r="AI35" s="55">
        <v>0</v>
      </c>
      <c r="AJ35" s="23">
        <f t="shared" si="22"/>
        <v>0</v>
      </c>
      <c r="AK35" s="160" t="s">
        <v>66</v>
      </c>
      <c r="AL35" s="25" t="s">
        <v>120</v>
      </c>
      <c r="AM35" s="55">
        <v>0</v>
      </c>
      <c r="AN35" s="55">
        <v>0</v>
      </c>
      <c r="AO35" s="55">
        <v>0</v>
      </c>
      <c r="AP35" s="217">
        <f t="shared" si="23"/>
        <v>0</v>
      </c>
      <c r="AQ35" s="160" t="s">
        <v>66</v>
      </c>
      <c r="AR35" s="25" t="s">
        <v>120</v>
      </c>
      <c r="AS35" s="55">
        <v>0</v>
      </c>
      <c r="AT35" s="55">
        <v>0</v>
      </c>
      <c r="AU35" s="55">
        <v>0</v>
      </c>
      <c r="AV35" s="217">
        <f t="shared" si="24"/>
        <v>0</v>
      </c>
      <c r="AW35" s="160" t="s">
        <v>66</v>
      </c>
      <c r="AX35" s="25" t="s">
        <v>120</v>
      </c>
      <c r="AY35" s="148">
        <f t="shared" si="13"/>
        <v>0</v>
      </c>
      <c r="AZ35" s="148">
        <f t="shared" si="14"/>
        <v>0</v>
      </c>
      <c r="BA35" s="148">
        <f t="shared" si="15"/>
        <v>0</v>
      </c>
      <c r="BB35" s="148">
        <f t="shared" si="16"/>
        <v>0</v>
      </c>
    </row>
    <row r="36" spans="1:54" x14ac:dyDescent="0.3">
      <c r="A36" s="160" t="s">
        <v>15</v>
      </c>
      <c r="B36" s="24" t="s">
        <v>121</v>
      </c>
      <c r="C36" s="55">
        <f>C25+C32</f>
        <v>392499</v>
      </c>
      <c r="D36" s="55">
        <f>D25+D32</f>
        <v>0</v>
      </c>
      <c r="E36" s="55">
        <f>E25+E32</f>
        <v>0</v>
      </c>
      <c r="F36" s="23">
        <f t="shared" si="17"/>
        <v>392499</v>
      </c>
      <c r="G36" s="160" t="s">
        <v>15</v>
      </c>
      <c r="H36" s="24" t="s">
        <v>121</v>
      </c>
      <c r="I36" s="55">
        <f>I25+I32</f>
        <v>66147</v>
      </c>
      <c r="J36" s="55">
        <f>J25+J32</f>
        <v>0</v>
      </c>
      <c r="K36" s="55">
        <f>K25+K32</f>
        <v>0</v>
      </c>
      <c r="L36" s="23">
        <f t="shared" si="18"/>
        <v>66147</v>
      </c>
      <c r="M36" s="160" t="s">
        <v>15</v>
      </c>
      <c r="N36" s="24" t="s">
        <v>121</v>
      </c>
      <c r="O36" s="55">
        <f>O25+O32</f>
        <v>74777</v>
      </c>
      <c r="P36" s="55">
        <f>P25+P32</f>
        <v>0</v>
      </c>
      <c r="Q36" s="55">
        <f>Q25+Q32</f>
        <v>0</v>
      </c>
      <c r="R36" s="23">
        <f t="shared" si="19"/>
        <v>74777</v>
      </c>
      <c r="S36" s="160" t="s">
        <v>15</v>
      </c>
      <c r="T36" s="24" t="s">
        <v>121</v>
      </c>
      <c r="U36" s="55">
        <f>U25+U32</f>
        <v>241482</v>
      </c>
      <c r="V36" s="55">
        <f>V25+V32</f>
        <v>0</v>
      </c>
      <c r="W36" s="55">
        <f>W25+W32</f>
        <v>0</v>
      </c>
      <c r="X36" s="23">
        <f t="shared" si="20"/>
        <v>241482</v>
      </c>
      <c r="Y36" s="160" t="s">
        <v>15</v>
      </c>
      <c r="Z36" s="24" t="s">
        <v>121</v>
      </c>
      <c r="AA36" s="55">
        <f>AA25+AA32</f>
        <v>173438</v>
      </c>
      <c r="AB36" s="55">
        <f>AB25+AB32</f>
        <v>0</v>
      </c>
      <c r="AC36" s="55">
        <f>AC25+AC32</f>
        <v>0</v>
      </c>
      <c r="AD36" s="23">
        <f t="shared" si="21"/>
        <v>173438</v>
      </c>
      <c r="AE36" s="160" t="s">
        <v>15</v>
      </c>
      <c r="AF36" s="24" t="s">
        <v>121</v>
      </c>
      <c r="AG36" s="55">
        <f>AG25+AG32</f>
        <v>48370</v>
      </c>
      <c r="AH36" s="55">
        <f>AH25+AH32</f>
        <v>0</v>
      </c>
      <c r="AI36" s="55">
        <f>AI25+AI32</f>
        <v>0</v>
      </c>
      <c r="AJ36" s="23">
        <f t="shared" si="22"/>
        <v>48370</v>
      </c>
      <c r="AK36" s="160" t="s">
        <v>15</v>
      </c>
      <c r="AL36" s="24" t="s">
        <v>121</v>
      </c>
      <c r="AM36" s="55">
        <f>AM25+AM32</f>
        <v>21952</v>
      </c>
      <c r="AN36" s="55">
        <f>AN25+AN32</f>
        <v>0</v>
      </c>
      <c r="AO36" s="55">
        <f>AO25+AO32</f>
        <v>0</v>
      </c>
      <c r="AP36" s="217">
        <f t="shared" si="23"/>
        <v>21952</v>
      </c>
      <c r="AQ36" s="160" t="s">
        <v>15</v>
      </c>
      <c r="AR36" s="245" t="s">
        <v>121</v>
      </c>
      <c r="AS36" s="55">
        <f>AS25+AS32</f>
        <v>51419</v>
      </c>
      <c r="AT36" s="55">
        <f>AT25+AT32</f>
        <v>0</v>
      </c>
      <c r="AU36" s="55">
        <f>AU25+AU32</f>
        <v>0</v>
      </c>
      <c r="AV36" s="217">
        <f t="shared" si="24"/>
        <v>51419</v>
      </c>
      <c r="AW36" s="160" t="s">
        <v>15</v>
      </c>
      <c r="AX36" s="24" t="s">
        <v>121</v>
      </c>
      <c r="AY36" s="148">
        <f t="shared" si="13"/>
        <v>1070084</v>
      </c>
      <c r="AZ36" s="148">
        <f t="shared" si="14"/>
        <v>0</v>
      </c>
      <c r="BA36" s="148">
        <f t="shared" si="15"/>
        <v>0</v>
      </c>
      <c r="BB36" s="148">
        <f t="shared" si="16"/>
        <v>1070084</v>
      </c>
    </row>
    <row r="37" spans="1:54" x14ac:dyDescent="0.3">
      <c r="A37" s="54" t="s">
        <v>16</v>
      </c>
      <c r="B37" s="25" t="s">
        <v>122</v>
      </c>
      <c r="C37" s="55">
        <v>0</v>
      </c>
      <c r="D37" s="55">
        <v>0</v>
      </c>
      <c r="E37" s="55">
        <v>0</v>
      </c>
      <c r="F37" s="23">
        <f t="shared" si="17"/>
        <v>0</v>
      </c>
      <c r="G37" s="54" t="s">
        <v>16</v>
      </c>
      <c r="H37" s="25" t="s">
        <v>122</v>
      </c>
      <c r="I37" s="55">
        <v>0</v>
      </c>
      <c r="J37" s="55">
        <v>0</v>
      </c>
      <c r="K37" s="55">
        <v>0</v>
      </c>
      <c r="L37" s="23">
        <f t="shared" si="18"/>
        <v>0</v>
      </c>
      <c r="M37" s="54" t="s">
        <v>16</v>
      </c>
      <c r="N37" s="25" t="s">
        <v>122</v>
      </c>
      <c r="O37" s="55">
        <v>0</v>
      </c>
      <c r="P37" s="55">
        <v>0</v>
      </c>
      <c r="Q37" s="55">
        <v>0</v>
      </c>
      <c r="R37" s="23">
        <f t="shared" si="19"/>
        <v>0</v>
      </c>
      <c r="S37" s="54" t="s">
        <v>16</v>
      </c>
      <c r="T37" s="25" t="s">
        <v>122</v>
      </c>
      <c r="U37" s="55">
        <v>0</v>
      </c>
      <c r="V37" s="55">
        <v>0</v>
      </c>
      <c r="W37" s="55">
        <v>0</v>
      </c>
      <c r="X37" s="23">
        <f t="shared" si="20"/>
        <v>0</v>
      </c>
      <c r="Y37" s="54" t="s">
        <v>16</v>
      </c>
      <c r="Z37" s="25" t="s">
        <v>122</v>
      </c>
      <c r="AA37" s="55">
        <v>0</v>
      </c>
      <c r="AB37" s="55">
        <v>0</v>
      </c>
      <c r="AC37" s="55">
        <v>0</v>
      </c>
      <c r="AD37" s="23">
        <f t="shared" si="21"/>
        <v>0</v>
      </c>
      <c r="AE37" s="54" t="s">
        <v>16</v>
      </c>
      <c r="AF37" s="25" t="s">
        <v>122</v>
      </c>
      <c r="AG37" s="55">
        <v>0</v>
      </c>
      <c r="AH37" s="55">
        <v>0</v>
      </c>
      <c r="AI37" s="55">
        <v>0</v>
      </c>
      <c r="AJ37" s="23">
        <f t="shared" si="22"/>
        <v>0</v>
      </c>
      <c r="AK37" s="54" t="s">
        <v>16</v>
      </c>
      <c r="AL37" s="25" t="s">
        <v>122</v>
      </c>
      <c r="AM37" s="55">
        <v>0</v>
      </c>
      <c r="AN37" s="55">
        <v>0</v>
      </c>
      <c r="AO37" s="55">
        <v>0</v>
      </c>
      <c r="AP37" s="217">
        <f t="shared" si="23"/>
        <v>0</v>
      </c>
      <c r="AQ37" s="54" t="s">
        <v>16</v>
      </c>
      <c r="AR37" s="25" t="s">
        <v>122</v>
      </c>
      <c r="AS37" s="55">
        <v>0</v>
      </c>
      <c r="AT37" s="55">
        <v>0</v>
      </c>
      <c r="AU37" s="55">
        <v>0</v>
      </c>
      <c r="AV37" s="217">
        <f t="shared" si="24"/>
        <v>0</v>
      </c>
      <c r="AW37" s="54" t="s">
        <v>16</v>
      </c>
      <c r="AX37" s="25" t="s">
        <v>122</v>
      </c>
      <c r="AY37" s="148">
        <f t="shared" si="13"/>
        <v>0</v>
      </c>
      <c r="AZ37" s="148">
        <f t="shared" si="14"/>
        <v>0</v>
      </c>
      <c r="BA37" s="148">
        <f t="shared" si="15"/>
        <v>0</v>
      </c>
      <c r="BB37" s="148">
        <f t="shared" si="16"/>
        <v>0</v>
      </c>
    </row>
    <row r="38" spans="1:54" x14ac:dyDescent="0.3">
      <c r="A38" s="54" t="s">
        <v>17</v>
      </c>
      <c r="B38" s="25" t="s">
        <v>123</v>
      </c>
      <c r="C38" s="55">
        <v>0</v>
      </c>
      <c r="D38" s="55">
        <v>0</v>
      </c>
      <c r="E38" s="55">
        <v>0</v>
      </c>
      <c r="F38" s="23">
        <f t="shared" si="17"/>
        <v>0</v>
      </c>
      <c r="G38" s="54" t="s">
        <v>17</v>
      </c>
      <c r="H38" s="25" t="s">
        <v>123</v>
      </c>
      <c r="I38" s="55">
        <v>0</v>
      </c>
      <c r="J38" s="55">
        <v>0</v>
      </c>
      <c r="K38" s="55">
        <v>0</v>
      </c>
      <c r="L38" s="23">
        <f t="shared" si="18"/>
        <v>0</v>
      </c>
      <c r="M38" s="54" t="s">
        <v>17</v>
      </c>
      <c r="N38" s="25" t="s">
        <v>123</v>
      </c>
      <c r="O38" s="55">
        <v>0</v>
      </c>
      <c r="P38" s="55">
        <v>0</v>
      </c>
      <c r="Q38" s="55">
        <v>0</v>
      </c>
      <c r="R38" s="23">
        <f t="shared" si="19"/>
        <v>0</v>
      </c>
      <c r="S38" s="54" t="s">
        <v>17</v>
      </c>
      <c r="T38" s="25" t="s">
        <v>123</v>
      </c>
      <c r="U38" s="55">
        <v>0</v>
      </c>
      <c r="V38" s="55">
        <v>0</v>
      </c>
      <c r="W38" s="55">
        <v>0</v>
      </c>
      <c r="X38" s="23">
        <f t="shared" si="20"/>
        <v>0</v>
      </c>
      <c r="Y38" s="54" t="s">
        <v>17</v>
      </c>
      <c r="Z38" s="25" t="s">
        <v>123</v>
      </c>
      <c r="AA38" s="55">
        <v>0</v>
      </c>
      <c r="AB38" s="55">
        <v>0</v>
      </c>
      <c r="AC38" s="55">
        <v>0</v>
      </c>
      <c r="AD38" s="23">
        <f t="shared" si="21"/>
        <v>0</v>
      </c>
      <c r="AE38" s="54" t="s">
        <v>17</v>
      </c>
      <c r="AF38" s="25" t="s">
        <v>123</v>
      </c>
      <c r="AG38" s="55">
        <v>0</v>
      </c>
      <c r="AH38" s="55">
        <v>0</v>
      </c>
      <c r="AI38" s="55">
        <v>0</v>
      </c>
      <c r="AJ38" s="23">
        <f t="shared" si="22"/>
        <v>0</v>
      </c>
      <c r="AK38" s="54" t="s">
        <v>17</v>
      </c>
      <c r="AL38" s="25" t="s">
        <v>123</v>
      </c>
      <c r="AM38" s="55">
        <v>0</v>
      </c>
      <c r="AN38" s="55">
        <v>0</v>
      </c>
      <c r="AO38" s="55">
        <v>0</v>
      </c>
      <c r="AP38" s="217">
        <f t="shared" si="23"/>
        <v>0</v>
      </c>
      <c r="AQ38" s="54" t="s">
        <v>17</v>
      </c>
      <c r="AR38" s="25" t="s">
        <v>123</v>
      </c>
      <c r="AS38" s="55">
        <v>0</v>
      </c>
      <c r="AT38" s="55">
        <v>0</v>
      </c>
      <c r="AU38" s="55">
        <v>0</v>
      </c>
      <c r="AV38" s="217">
        <f t="shared" si="24"/>
        <v>0</v>
      </c>
      <c r="AW38" s="54" t="s">
        <v>17</v>
      </c>
      <c r="AX38" s="25" t="s">
        <v>123</v>
      </c>
      <c r="AY38" s="148">
        <f t="shared" si="13"/>
        <v>0</v>
      </c>
      <c r="AZ38" s="148">
        <f t="shared" si="14"/>
        <v>0</v>
      </c>
      <c r="BA38" s="148">
        <f t="shared" si="15"/>
        <v>0</v>
      </c>
      <c r="BB38" s="148">
        <f t="shared" si="16"/>
        <v>0</v>
      </c>
    </row>
    <row r="39" spans="1:54" x14ac:dyDescent="0.3">
      <c r="A39" s="54" t="s">
        <v>18</v>
      </c>
      <c r="B39" s="25" t="s">
        <v>124</v>
      </c>
      <c r="C39" s="55">
        <v>0</v>
      </c>
      <c r="D39" s="55">
        <v>0</v>
      </c>
      <c r="E39" s="55">
        <v>0</v>
      </c>
      <c r="F39" s="23">
        <f t="shared" si="17"/>
        <v>0</v>
      </c>
      <c r="G39" s="54" t="s">
        <v>18</v>
      </c>
      <c r="H39" s="25" t="s">
        <v>124</v>
      </c>
      <c r="I39" s="55">
        <v>0</v>
      </c>
      <c r="J39" s="55">
        <v>0</v>
      </c>
      <c r="K39" s="55">
        <v>0</v>
      </c>
      <c r="L39" s="23">
        <f t="shared" si="18"/>
        <v>0</v>
      </c>
      <c r="M39" s="54" t="s">
        <v>18</v>
      </c>
      <c r="N39" s="25" t="s">
        <v>124</v>
      </c>
      <c r="O39" s="55">
        <v>0</v>
      </c>
      <c r="P39" s="55">
        <v>0</v>
      </c>
      <c r="Q39" s="55">
        <v>0</v>
      </c>
      <c r="R39" s="23">
        <f t="shared" si="19"/>
        <v>0</v>
      </c>
      <c r="S39" s="54" t="s">
        <v>18</v>
      </c>
      <c r="T39" s="25" t="s">
        <v>124</v>
      </c>
      <c r="U39" s="55">
        <v>0</v>
      </c>
      <c r="V39" s="55">
        <v>0</v>
      </c>
      <c r="W39" s="55">
        <v>0</v>
      </c>
      <c r="X39" s="23">
        <f t="shared" si="20"/>
        <v>0</v>
      </c>
      <c r="Y39" s="54" t="s">
        <v>18</v>
      </c>
      <c r="Z39" s="25" t="s">
        <v>124</v>
      </c>
      <c r="AA39" s="55">
        <v>0</v>
      </c>
      <c r="AB39" s="55">
        <v>0</v>
      </c>
      <c r="AC39" s="55">
        <v>0</v>
      </c>
      <c r="AD39" s="23">
        <f t="shared" si="21"/>
        <v>0</v>
      </c>
      <c r="AE39" s="54" t="s">
        <v>18</v>
      </c>
      <c r="AF39" s="25" t="s">
        <v>124</v>
      </c>
      <c r="AG39" s="55">
        <v>0</v>
      </c>
      <c r="AH39" s="55">
        <v>0</v>
      </c>
      <c r="AI39" s="55">
        <v>0</v>
      </c>
      <c r="AJ39" s="23">
        <f t="shared" si="22"/>
        <v>0</v>
      </c>
      <c r="AK39" s="54" t="s">
        <v>18</v>
      </c>
      <c r="AL39" s="25" t="s">
        <v>124</v>
      </c>
      <c r="AM39" s="55">
        <v>0</v>
      </c>
      <c r="AN39" s="55">
        <v>0</v>
      </c>
      <c r="AO39" s="55">
        <v>0</v>
      </c>
      <c r="AP39" s="217">
        <f t="shared" si="23"/>
        <v>0</v>
      </c>
      <c r="AQ39" s="54" t="s">
        <v>18</v>
      </c>
      <c r="AR39" s="25" t="s">
        <v>124</v>
      </c>
      <c r="AS39" s="55">
        <v>0</v>
      </c>
      <c r="AT39" s="55">
        <v>0</v>
      </c>
      <c r="AU39" s="55">
        <v>0</v>
      </c>
      <c r="AV39" s="217">
        <f t="shared" si="24"/>
        <v>0</v>
      </c>
      <c r="AW39" s="54" t="s">
        <v>18</v>
      </c>
      <c r="AX39" s="25" t="s">
        <v>124</v>
      </c>
      <c r="AY39" s="148">
        <f t="shared" si="13"/>
        <v>0</v>
      </c>
      <c r="AZ39" s="148">
        <f t="shared" si="14"/>
        <v>0</v>
      </c>
      <c r="BA39" s="148">
        <f t="shared" si="15"/>
        <v>0</v>
      </c>
      <c r="BB39" s="148">
        <f t="shared" si="16"/>
        <v>0</v>
      </c>
    </row>
    <row r="40" spans="1:54" x14ac:dyDescent="0.3">
      <c r="A40" s="54"/>
      <c r="B40" s="25" t="s">
        <v>125</v>
      </c>
      <c r="C40" s="55">
        <v>0</v>
      </c>
      <c r="D40" s="55">
        <v>0</v>
      </c>
      <c r="E40" s="55">
        <v>0</v>
      </c>
      <c r="F40" s="23">
        <f t="shared" si="17"/>
        <v>0</v>
      </c>
      <c r="G40" s="54"/>
      <c r="H40" s="25" t="s">
        <v>125</v>
      </c>
      <c r="I40" s="55">
        <v>0</v>
      </c>
      <c r="J40" s="55">
        <v>0</v>
      </c>
      <c r="K40" s="55">
        <v>0</v>
      </c>
      <c r="L40" s="23">
        <f t="shared" si="18"/>
        <v>0</v>
      </c>
      <c r="M40" s="54"/>
      <c r="N40" s="25" t="s">
        <v>125</v>
      </c>
      <c r="O40" s="55">
        <v>0</v>
      </c>
      <c r="P40" s="55">
        <v>0</v>
      </c>
      <c r="Q40" s="55">
        <v>0</v>
      </c>
      <c r="R40" s="23">
        <f t="shared" si="19"/>
        <v>0</v>
      </c>
      <c r="S40" s="54"/>
      <c r="T40" s="25" t="s">
        <v>125</v>
      </c>
      <c r="U40" s="55">
        <v>0</v>
      </c>
      <c r="V40" s="55">
        <v>0</v>
      </c>
      <c r="W40" s="55">
        <v>0</v>
      </c>
      <c r="X40" s="23">
        <f t="shared" si="20"/>
        <v>0</v>
      </c>
      <c r="Y40" s="54"/>
      <c r="Z40" s="25" t="s">
        <v>125</v>
      </c>
      <c r="AA40" s="55">
        <v>0</v>
      </c>
      <c r="AB40" s="55">
        <v>0</v>
      </c>
      <c r="AC40" s="55">
        <v>0</v>
      </c>
      <c r="AD40" s="23">
        <f t="shared" si="21"/>
        <v>0</v>
      </c>
      <c r="AE40" s="54"/>
      <c r="AF40" s="25" t="s">
        <v>125</v>
      </c>
      <c r="AG40" s="55">
        <v>0</v>
      </c>
      <c r="AH40" s="55">
        <v>0</v>
      </c>
      <c r="AI40" s="55">
        <v>0</v>
      </c>
      <c r="AJ40" s="23">
        <f t="shared" si="22"/>
        <v>0</v>
      </c>
      <c r="AK40" s="54"/>
      <c r="AL40" s="25" t="s">
        <v>125</v>
      </c>
      <c r="AM40" s="55">
        <v>0</v>
      </c>
      <c r="AN40" s="55">
        <v>0</v>
      </c>
      <c r="AO40" s="55">
        <v>0</v>
      </c>
      <c r="AP40" s="217">
        <f t="shared" si="23"/>
        <v>0</v>
      </c>
      <c r="AQ40" s="54"/>
      <c r="AR40" s="25" t="s">
        <v>125</v>
      </c>
      <c r="AS40" s="55">
        <v>0</v>
      </c>
      <c r="AT40" s="55">
        <v>0</v>
      </c>
      <c r="AU40" s="55">
        <v>0</v>
      </c>
      <c r="AV40" s="217">
        <f t="shared" si="24"/>
        <v>0</v>
      </c>
      <c r="AW40" s="54"/>
      <c r="AX40" s="25" t="s">
        <v>125</v>
      </c>
      <c r="AY40" s="148">
        <f t="shared" si="13"/>
        <v>0</v>
      </c>
      <c r="AZ40" s="148">
        <f t="shared" si="14"/>
        <v>0</v>
      </c>
      <c r="BA40" s="148">
        <f t="shared" si="15"/>
        <v>0</v>
      </c>
      <c r="BB40" s="148">
        <f t="shared" si="16"/>
        <v>0</v>
      </c>
    </row>
    <row r="41" spans="1:54" x14ac:dyDescent="0.3">
      <c r="A41" s="54" t="s">
        <v>19</v>
      </c>
      <c r="B41" s="25" t="s">
        <v>126</v>
      </c>
      <c r="C41" s="55">
        <v>0</v>
      </c>
      <c r="D41" s="55">
        <v>0</v>
      </c>
      <c r="E41" s="55">
        <v>0</v>
      </c>
      <c r="F41" s="23">
        <f t="shared" si="17"/>
        <v>0</v>
      </c>
      <c r="G41" s="54" t="s">
        <v>19</v>
      </c>
      <c r="H41" s="25" t="s">
        <v>126</v>
      </c>
      <c r="I41" s="55">
        <v>0</v>
      </c>
      <c r="J41" s="55">
        <v>0</v>
      </c>
      <c r="K41" s="55">
        <v>0</v>
      </c>
      <c r="L41" s="23">
        <f t="shared" si="18"/>
        <v>0</v>
      </c>
      <c r="M41" s="54" t="s">
        <v>19</v>
      </c>
      <c r="N41" s="25" t="s">
        <v>126</v>
      </c>
      <c r="O41" s="55">
        <v>0</v>
      </c>
      <c r="P41" s="55">
        <v>0</v>
      </c>
      <c r="Q41" s="55">
        <v>0</v>
      </c>
      <c r="R41" s="23">
        <f t="shared" si="19"/>
        <v>0</v>
      </c>
      <c r="S41" s="54" t="s">
        <v>19</v>
      </c>
      <c r="T41" s="25" t="s">
        <v>126</v>
      </c>
      <c r="U41" s="55">
        <v>0</v>
      </c>
      <c r="V41" s="55">
        <v>0</v>
      </c>
      <c r="W41" s="55">
        <v>0</v>
      </c>
      <c r="X41" s="23">
        <f t="shared" si="20"/>
        <v>0</v>
      </c>
      <c r="Y41" s="54" t="s">
        <v>19</v>
      </c>
      <c r="Z41" s="25" t="s">
        <v>126</v>
      </c>
      <c r="AA41" s="55">
        <v>0</v>
      </c>
      <c r="AB41" s="55">
        <v>0</v>
      </c>
      <c r="AC41" s="55">
        <v>0</v>
      </c>
      <c r="AD41" s="23">
        <f t="shared" si="21"/>
        <v>0</v>
      </c>
      <c r="AE41" s="54" t="s">
        <v>19</v>
      </c>
      <c r="AF41" s="25" t="s">
        <v>126</v>
      </c>
      <c r="AG41" s="55">
        <v>0</v>
      </c>
      <c r="AH41" s="55">
        <v>0</v>
      </c>
      <c r="AI41" s="55">
        <v>0</v>
      </c>
      <c r="AJ41" s="23">
        <f t="shared" si="22"/>
        <v>0</v>
      </c>
      <c r="AK41" s="54" t="s">
        <v>19</v>
      </c>
      <c r="AL41" s="25" t="s">
        <v>126</v>
      </c>
      <c r="AM41" s="55">
        <v>0</v>
      </c>
      <c r="AN41" s="55">
        <v>0</v>
      </c>
      <c r="AO41" s="55">
        <v>0</v>
      </c>
      <c r="AP41" s="217">
        <f t="shared" si="23"/>
        <v>0</v>
      </c>
      <c r="AQ41" s="54" t="s">
        <v>19</v>
      </c>
      <c r="AR41" s="25" t="s">
        <v>126</v>
      </c>
      <c r="AS41" s="55">
        <v>0</v>
      </c>
      <c r="AT41" s="55">
        <v>0</v>
      </c>
      <c r="AU41" s="55">
        <v>0</v>
      </c>
      <c r="AV41" s="217">
        <f t="shared" si="24"/>
        <v>0</v>
      </c>
      <c r="AW41" s="54" t="s">
        <v>19</v>
      </c>
      <c r="AX41" s="25" t="s">
        <v>126</v>
      </c>
      <c r="AY41" s="148">
        <f t="shared" si="13"/>
        <v>0</v>
      </c>
      <c r="AZ41" s="148">
        <f t="shared" si="14"/>
        <v>0</v>
      </c>
      <c r="BA41" s="148">
        <f t="shared" si="15"/>
        <v>0</v>
      </c>
      <c r="BB41" s="148">
        <f t="shared" si="16"/>
        <v>0</v>
      </c>
    </row>
    <row r="42" spans="1:54" x14ac:dyDescent="0.3">
      <c r="A42" s="54" t="s">
        <v>20</v>
      </c>
      <c r="B42" s="24" t="s">
        <v>127</v>
      </c>
      <c r="C42" s="55">
        <f>C37+C38+C39+C41</f>
        <v>0</v>
      </c>
      <c r="D42" s="55">
        <f>D37+D38+D39+D41</f>
        <v>0</v>
      </c>
      <c r="E42" s="55">
        <f>E37+E38+E39+E41</f>
        <v>0</v>
      </c>
      <c r="F42" s="23">
        <f t="shared" si="17"/>
        <v>0</v>
      </c>
      <c r="G42" s="54" t="s">
        <v>20</v>
      </c>
      <c r="H42" s="24" t="s">
        <v>127</v>
      </c>
      <c r="I42" s="55">
        <f>I37+I38+I39+I41</f>
        <v>0</v>
      </c>
      <c r="J42" s="55">
        <f>J37+J38+J39+J41</f>
        <v>0</v>
      </c>
      <c r="K42" s="55">
        <f>K37+K38+K39+K41</f>
        <v>0</v>
      </c>
      <c r="L42" s="23">
        <f t="shared" si="18"/>
        <v>0</v>
      </c>
      <c r="M42" s="54" t="s">
        <v>20</v>
      </c>
      <c r="N42" s="24" t="s">
        <v>127</v>
      </c>
      <c r="O42" s="55">
        <f>O37+O38+O39+O41</f>
        <v>0</v>
      </c>
      <c r="P42" s="55">
        <f>P37+P38+P39+P41</f>
        <v>0</v>
      </c>
      <c r="Q42" s="55">
        <f>Q37+Q38+Q39+Q41</f>
        <v>0</v>
      </c>
      <c r="R42" s="23">
        <f t="shared" si="19"/>
        <v>0</v>
      </c>
      <c r="S42" s="54" t="s">
        <v>20</v>
      </c>
      <c r="T42" s="24" t="s">
        <v>127</v>
      </c>
      <c r="U42" s="55">
        <f>U37+U38+U39+U41</f>
        <v>0</v>
      </c>
      <c r="V42" s="55">
        <f>V37+V38+V39+V41</f>
        <v>0</v>
      </c>
      <c r="W42" s="55">
        <f>W37+W38+W39+W41</f>
        <v>0</v>
      </c>
      <c r="X42" s="23">
        <f t="shared" si="20"/>
        <v>0</v>
      </c>
      <c r="Y42" s="54" t="s">
        <v>20</v>
      </c>
      <c r="Z42" s="24" t="s">
        <v>127</v>
      </c>
      <c r="AA42" s="55">
        <f>AA37+AA38+AA39+AA41</f>
        <v>0</v>
      </c>
      <c r="AB42" s="55">
        <f>AB37+AB38+AB39+AB41</f>
        <v>0</v>
      </c>
      <c r="AC42" s="55">
        <f>AC37+AC38+AC39+AC41</f>
        <v>0</v>
      </c>
      <c r="AD42" s="23">
        <f t="shared" si="21"/>
        <v>0</v>
      </c>
      <c r="AE42" s="54" t="s">
        <v>20</v>
      </c>
      <c r="AF42" s="24" t="s">
        <v>127</v>
      </c>
      <c r="AG42" s="55">
        <f>AG37+AG38+AG39+AG41</f>
        <v>0</v>
      </c>
      <c r="AH42" s="55">
        <f>AH37+AH38+AH39+AH41</f>
        <v>0</v>
      </c>
      <c r="AI42" s="55">
        <f>AI37+AI38+AI39+AI41</f>
        <v>0</v>
      </c>
      <c r="AJ42" s="23">
        <f t="shared" si="22"/>
        <v>0</v>
      </c>
      <c r="AK42" s="54" t="s">
        <v>20</v>
      </c>
      <c r="AL42" s="24" t="s">
        <v>127</v>
      </c>
      <c r="AM42" s="55">
        <f>AM37+AM38+AM39+AM41</f>
        <v>0</v>
      </c>
      <c r="AN42" s="55">
        <f>AN37+AN38+AN39+AN41</f>
        <v>0</v>
      </c>
      <c r="AO42" s="55">
        <f>AO37+AO38+AO39+AO41</f>
        <v>0</v>
      </c>
      <c r="AP42" s="217">
        <f t="shared" si="23"/>
        <v>0</v>
      </c>
      <c r="AQ42" s="54" t="s">
        <v>20</v>
      </c>
      <c r="AR42" s="245" t="s">
        <v>127</v>
      </c>
      <c r="AS42" s="55">
        <f>AS37+AS38+AS39+AS41</f>
        <v>0</v>
      </c>
      <c r="AT42" s="55">
        <f>AT37+AT38+AT39+AT41</f>
        <v>0</v>
      </c>
      <c r="AU42" s="55">
        <f>AU37+AU38+AU39+AU41</f>
        <v>0</v>
      </c>
      <c r="AV42" s="217">
        <f t="shared" si="24"/>
        <v>0</v>
      </c>
      <c r="AW42" s="54" t="s">
        <v>20</v>
      </c>
      <c r="AX42" s="24" t="s">
        <v>127</v>
      </c>
      <c r="AY42" s="148">
        <f t="shared" si="13"/>
        <v>0</v>
      </c>
      <c r="AZ42" s="148">
        <f t="shared" si="14"/>
        <v>0</v>
      </c>
      <c r="BA42" s="148">
        <f t="shared" si="15"/>
        <v>0</v>
      </c>
      <c r="BB42" s="148">
        <f t="shared" si="16"/>
        <v>0</v>
      </c>
    </row>
    <row r="43" spans="1:54" x14ac:dyDescent="0.3">
      <c r="A43" s="54" t="s">
        <v>21</v>
      </c>
      <c r="B43" s="24" t="s">
        <v>128</v>
      </c>
      <c r="C43" s="55">
        <f>C36+C42</f>
        <v>392499</v>
      </c>
      <c r="D43" s="55">
        <f>D36+D42</f>
        <v>0</v>
      </c>
      <c r="E43" s="55">
        <f>E36+E42</f>
        <v>0</v>
      </c>
      <c r="F43" s="23">
        <f t="shared" si="17"/>
        <v>392499</v>
      </c>
      <c r="G43" s="54" t="s">
        <v>21</v>
      </c>
      <c r="H43" s="24" t="s">
        <v>128</v>
      </c>
      <c r="I43" s="55">
        <f>I36+I42</f>
        <v>66147</v>
      </c>
      <c r="J43" s="55">
        <f>J36+J42</f>
        <v>0</v>
      </c>
      <c r="K43" s="55">
        <f>K36+K42</f>
        <v>0</v>
      </c>
      <c r="L43" s="23">
        <f t="shared" si="18"/>
        <v>66147</v>
      </c>
      <c r="M43" s="54" t="s">
        <v>21</v>
      </c>
      <c r="N43" s="24" t="s">
        <v>128</v>
      </c>
      <c r="O43" s="55">
        <f>O36+O42</f>
        <v>74777</v>
      </c>
      <c r="P43" s="55">
        <f>P36+P42</f>
        <v>0</v>
      </c>
      <c r="Q43" s="55">
        <f>Q36+Q42</f>
        <v>0</v>
      </c>
      <c r="R43" s="23">
        <f t="shared" si="19"/>
        <v>74777</v>
      </c>
      <c r="S43" s="54" t="s">
        <v>21</v>
      </c>
      <c r="T43" s="24" t="s">
        <v>128</v>
      </c>
      <c r="U43" s="55">
        <f>U36+U42</f>
        <v>241482</v>
      </c>
      <c r="V43" s="55">
        <f>V36+V42</f>
        <v>0</v>
      </c>
      <c r="W43" s="55">
        <f>W36+W42</f>
        <v>0</v>
      </c>
      <c r="X43" s="23">
        <f t="shared" si="20"/>
        <v>241482</v>
      </c>
      <c r="Y43" s="54" t="s">
        <v>21</v>
      </c>
      <c r="Z43" s="24" t="s">
        <v>128</v>
      </c>
      <c r="AA43" s="55">
        <f>AA36+AA42</f>
        <v>173438</v>
      </c>
      <c r="AB43" s="55">
        <f>AB36+AB42</f>
        <v>0</v>
      </c>
      <c r="AC43" s="55">
        <f>AC36+AC42</f>
        <v>0</v>
      </c>
      <c r="AD43" s="23">
        <f t="shared" si="21"/>
        <v>173438</v>
      </c>
      <c r="AE43" s="54" t="s">
        <v>21</v>
      </c>
      <c r="AF43" s="24" t="s">
        <v>128</v>
      </c>
      <c r="AG43" s="55">
        <f>AG36+AG42</f>
        <v>48370</v>
      </c>
      <c r="AH43" s="55">
        <f>AH36+AH42</f>
        <v>0</v>
      </c>
      <c r="AI43" s="55">
        <f>AI36+AI42</f>
        <v>0</v>
      </c>
      <c r="AJ43" s="23">
        <f t="shared" si="22"/>
        <v>48370</v>
      </c>
      <c r="AK43" s="54" t="s">
        <v>21</v>
      </c>
      <c r="AL43" s="24" t="s">
        <v>128</v>
      </c>
      <c r="AM43" s="55">
        <f>AM36+AM42</f>
        <v>21952</v>
      </c>
      <c r="AN43" s="55">
        <f>AN36+AN42</f>
        <v>0</v>
      </c>
      <c r="AO43" s="55">
        <f>AO36+AO42</f>
        <v>0</v>
      </c>
      <c r="AP43" s="217">
        <f t="shared" si="23"/>
        <v>21952</v>
      </c>
      <c r="AQ43" s="54" t="s">
        <v>21</v>
      </c>
      <c r="AR43" s="245" t="s">
        <v>128</v>
      </c>
      <c r="AS43" s="55">
        <f>AS36+AS42</f>
        <v>51419</v>
      </c>
      <c r="AT43" s="55">
        <f>AT36+AT42</f>
        <v>0</v>
      </c>
      <c r="AU43" s="55">
        <f>AU36+AU42</f>
        <v>0</v>
      </c>
      <c r="AV43" s="217">
        <f t="shared" si="24"/>
        <v>51419</v>
      </c>
      <c r="AW43" s="54" t="s">
        <v>21</v>
      </c>
      <c r="AX43" s="24" t="s">
        <v>128</v>
      </c>
      <c r="AY43" s="148">
        <f t="shared" si="13"/>
        <v>1070084</v>
      </c>
      <c r="AZ43" s="148">
        <f t="shared" si="14"/>
        <v>0</v>
      </c>
      <c r="BA43" s="148">
        <f t="shared" si="15"/>
        <v>0</v>
      </c>
      <c r="BB43" s="148">
        <f t="shared" si="16"/>
        <v>1070084</v>
      </c>
    </row>
    <row r="44" spans="1:54" x14ac:dyDescent="0.3">
      <c r="A44" s="54"/>
      <c r="B44" s="25"/>
      <c r="C44" s="55"/>
      <c r="D44" s="55"/>
      <c r="E44" s="55"/>
      <c r="F44" s="162">
        <f>+F22-F43</f>
        <v>0</v>
      </c>
      <c r="G44" s="54"/>
      <c r="H44" s="25"/>
      <c r="I44" s="55"/>
      <c r="J44" s="55"/>
      <c r="K44" s="55"/>
      <c r="L44" s="162">
        <f>+L22-L43</f>
        <v>0</v>
      </c>
      <c r="M44" s="54"/>
      <c r="N44" s="25"/>
      <c r="O44" s="55"/>
      <c r="P44" s="55"/>
      <c r="Q44" s="55"/>
      <c r="R44" s="162">
        <f>+R22-R43</f>
        <v>0</v>
      </c>
      <c r="S44" s="162"/>
      <c r="T44" s="25"/>
      <c r="U44" s="55"/>
      <c r="V44" s="55"/>
      <c r="W44" s="55"/>
      <c r="X44" s="162">
        <f>+X22-X43</f>
        <v>0</v>
      </c>
      <c r="Y44" s="54"/>
      <c r="Z44" s="25"/>
      <c r="AA44" s="55"/>
      <c r="AB44" s="55"/>
      <c r="AC44" s="55"/>
      <c r="AD44" s="162">
        <f>+AD22-AD43</f>
        <v>0</v>
      </c>
      <c r="AE44" s="54"/>
      <c r="AF44" s="25"/>
      <c r="AG44" s="55"/>
      <c r="AH44" s="55"/>
      <c r="AI44" s="55"/>
      <c r="AJ44" s="162">
        <f>+AJ22-AJ43</f>
        <v>0</v>
      </c>
      <c r="AK44" s="54"/>
      <c r="AL44" s="25"/>
      <c r="AM44" s="55"/>
      <c r="AN44" s="55"/>
      <c r="AO44" s="55"/>
      <c r="AP44" s="162">
        <f>+AP22-AP43</f>
        <v>0</v>
      </c>
      <c r="AQ44" s="54"/>
      <c r="AR44" s="25"/>
      <c r="AS44" s="55"/>
      <c r="AT44" s="55"/>
      <c r="AU44" s="55"/>
      <c r="AV44" s="162">
        <f>+AV22-AV43</f>
        <v>0</v>
      </c>
    </row>
    <row r="45" spans="1:54" s="87" customFormat="1" x14ac:dyDescent="0.3">
      <c r="A45" s="54"/>
      <c r="B45" s="48"/>
      <c r="C45" s="55"/>
      <c r="D45" s="55"/>
      <c r="E45" s="55"/>
      <c r="F45" s="162"/>
      <c r="G45" s="54"/>
      <c r="H45" s="48"/>
      <c r="I45" s="55"/>
      <c r="J45" s="55"/>
      <c r="K45" s="55"/>
      <c r="L45" s="162"/>
      <c r="M45" s="54"/>
      <c r="N45" s="48"/>
      <c r="O45" s="55"/>
      <c r="P45" s="55"/>
      <c r="Q45" s="55"/>
      <c r="R45" s="162"/>
      <c r="S45" s="54"/>
      <c r="T45" s="48"/>
      <c r="U45" s="55"/>
      <c r="V45" s="55"/>
      <c r="W45" s="55"/>
      <c r="X45" s="162"/>
      <c r="Y45" s="54"/>
      <c r="Z45" s="48"/>
      <c r="AA45" s="55"/>
      <c r="AB45" s="55"/>
      <c r="AC45" s="55"/>
      <c r="AD45" s="162"/>
      <c r="AE45" s="54"/>
      <c r="AF45" s="48"/>
      <c r="AG45" s="55"/>
      <c r="AH45" s="55"/>
      <c r="AI45" s="55"/>
      <c r="AJ45" s="162"/>
      <c r="AK45" s="54"/>
      <c r="AL45" s="48"/>
      <c r="AM45" s="55"/>
      <c r="AN45" s="55"/>
      <c r="AO45" s="55"/>
      <c r="AP45" s="162"/>
      <c r="AQ45" s="54"/>
      <c r="AR45" s="48"/>
      <c r="AS45" s="55"/>
      <c r="AT45" s="55"/>
      <c r="AU45" s="55"/>
      <c r="AV45" s="162"/>
    </row>
    <row r="46" spans="1:54" s="87" customFormat="1" x14ac:dyDescent="0.3">
      <c r="A46" s="164"/>
      <c r="B46" s="39"/>
      <c r="C46" s="63"/>
      <c r="D46" s="63"/>
      <c r="E46" s="63"/>
      <c r="F46" s="165"/>
      <c r="G46" s="164"/>
      <c r="H46" s="39"/>
      <c r="I46" s="63"/>
      <c r="J46" s="63"/>
      <c r="K46" s="63"/>
      <c r="L46" s="165"/>
      <c r="M46" s="164"/>
      <c r="N46" s="39"/>
      <c r="O46" s="63"/>
      <c r="P46" s="63"/>
      <c r="Q46" s="63"/>
      <c r="R46" s="165"/>
      <c r="S46" s="164"/>
      <c r="T46" s="39"/>
      <c r="U46" s="63"/>
      <c r="V46" s="63"/>
      <c r="W46" s="63"/>
      <c r="X46" s="165"/>
      <c r="Y46" s="164"/>
      <c r="Z46" s="39"/>
      <c r="AA46" s="63"/>
      <c r="AB46" s="63"/>
      <c r="AC46" s="63"/>
      <c r="AD46" s="165"/>
      <c r="AE46" s="164"/>
      <c r="AF46" s="39"/>
      <c r="AG46" s="63"/>
      <c r="AH46" s="63"/>
      <c r="AI46" s="63"/>
      <c r="AJ46" s="165"/>
      <c r="AK46" s="164"/>
      <c r="AL46" s="39"/>
      <c r="AM46" s="63"/>
      <c r="AN46" s="63"/>
      <c r="AO46" s="63"/>
      <c r="AP46" s="165"/>
      <c r="AQ46" s="164"/>
      <c r="AR46" s="39"/>
      <c r="AS46" s="63"/>
      <c r="AT46" s="63"/>
      <c r="AU46" s="63"/>
      <c r="AV46" s="165"/>
    </row>
    <row r="47" spans="1:54" s="87" customFormat="1" x14ac:dyDescent="0.3">
      <c r="A47" s="166"/>
      <c r="B47" s="167"/>
      <c r="C47" s="168"/>
      <c r="D47" s="168"/>
      <c r="E47" s="88"/>
      <c r="F47" s="168"/>
    </row>
    <row r="48" spans="1:54" x14ac:dyDescent="0.3">
      <c r="A48" s="166"/>
      <c r="B48" s="169"/>
      <c r="C48" s="170"/>
      <c r="D48" s="170"/>
      <c r="E48" s="170"/>
      <c r="F48" s="170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</row>
    <row r="49" spans="1:6" x14ac:dyDescent="0.3">
      <c r="A49" s="151"/>
      <c r="B49" s="150"/>
      <c r="C49" s="88"/>
    </row>
    <row r="50" spans="1:6" x14ac:dyDescent="0.3">
      <c r="A50" s="151"/>
      <c r="B50" s="26"/>
      <c r="C50" s="27"/>
    </row>
    <row r="51" spans="1:6" x14ac:dyDescent="0.3">
      <c r="A51" s="38"/>
      <c r="B51" s="74"/>
      <c r="C51" s="75"/>
      <c r="D51" s="75"/>
      <c r="E51" s="75"/>
      <c r="F51" s="75"/>
    </row>
    <row r="52" spans="1:6" x14ac:dyDescent="0.3">
      <c r="A52" s="38"/>
      <c r="B52" s="74"/>
      <c r="C52" s="75"/>
      <c r="D52" s="75"/>
      <c r="E52" s="75"/>
      <c r="F52" s="75"/>
    </row>
    <row r="53" spans="1:6" x14ac:dyDescent="0.3">
      <c r="A53" s="38"/>
      <c r="B53" s="76"/>
      <c r="C53" s="75"/>
      <c r="D53" s="75"/>
      <c r="E53" s="75"/>
      <c r="F53" s="75"/>
    </row>
    <row r="54" spans="1:6" x14ac:dyDescent="0.3">
      <c r="A54" s="8"/>
      <c r="B54" s="77"/>
      <c r="C54" s="78"/>
      <c r="D54" s="10"/>
      <c r="E54" s="10"/>
      <c r="F54" s="68"/>
    </row>
    <row r="55" spans="1:6" x14ac:dyDescent="0.3">
      <c r="A55" s="38"/>
      <c r="B55" s="74"/>
      <c r="C55" s="79"/>
      <c r="D55" s="79"/>
      <c r="E55" s="79"/>
      <c r="F55" s="79"/>
    </row>
    <row r="56" spans="1:6" x14ac:dyDescent="0.3">
      <c r="A56" s="38"/>
      <c r="B56" s="74"/>
      <c r="C56" s="79"/>
      <c r="D56" s="79"/>
      <c r="E56" s="79"/>
      <c r="F56" s="79"/>
    </row>
    <row r="57" spans="1:6" x14ac:dyDescent="0.3">
      <c r="A57" s="38"/>
      <c r="B57" s="74"/>
      <c r="C57" s="79"/>
      <c r="D57" s="79"/>
      <c r="E57" s="79"/>
      <c r="F57" s="79"/>
    </row>
    <row r="58" spans="1:6" x14ac:dyDescent="0.3">
      <c r="A58" s="38"/>
      <c r="B58" s="74"/>
      <c r="C58" s="79"/>
      <c r="D58" s="79"/>
      <c r="E58" s="79"/>
      <c r="F58" s="79"/>
    </row>
    <row r="59" spans="1:6" x14ac:dyDescent="0.3">
      <c r="A59" s="38"/>
      <c r="B59" s="74"/>
      <c r="C59" s="79"/>
      <c r="D59" s="79"/>
      <c r="E59" s="79"/>
      <c r="F59" s="79"/>
    </row>
    <row r="60" spans="1:6" x14ac:dyDescent="0.3">
      <c r="A60" s="38"/>
      <c r="B60" s="72"/>
      <c r="C60" s="79"/>
      <c r="D60" s="79"/>
      <c r="E60" s="79"/>
      <c r="F60" s="79"/>
    </row>
    <row r="61" spans="1:6" x14ac:dyDescent="0.3">
      <c r="A61" s="38"/>
      <c r="B61" s="74"/>
      <c r="C61" s="79"/>
      <c r="D61" s="79"/>
      <c r="E61" s="79"/>
      <c r="F61" s="79"/>
    </row>
    <row r="62" spans="1:6" x14ac:dyDescent="0.3">
      <c r="A62" s="38"/>
      <c r="B62" s="74"/>
      <c r="C62" s="79"/>
      <c r="D62" s="79"/>
      <c r="E62" s="79"/>
      <c r="F62" s="79"/>
    </row>
    <row r="63" spans="1:6" x14ac:dyDescent="0.3">
      <c r="A63" s="38"/>
      <c r="B63" s="74"/>
      <c r="C63" s="79"/>
      <c r="D63" s="79"/>
      <c r="E63" s="79"/>
      <c r="F63" s="79"/>
    </row>
    <row r="64" spans="1:6" x14ac:dyDescent="0.3">
      <c r="A64" s="38"/>
      <c r="B64" s="72"/>
      <c r="C64" s="79"/>
      <c r="D64" s="79"/>
      <c r="E64" s="79"/>
      <c r="F64" s="79"/>
    </row>
    <row r="65" spans="1:6" x14ac:dyDescent="0.3">
      <c r="A65" s="38"/>
      <c r="B65" s="39"/>
      <c r="C65" s="79"/>
      <c r="D65" s="79"/>
      <c r="E65" s="79"/>
      <c r="F65" s="79"/>
    </row>
    <row r="66" spans="1:6" x14ac:dyDescent="0.3">
      <c r="A66" s="38"/>
      <c r="B66" s="39"/>
      <c r="C66" s="28"/>
      <c r="D66" s="28"/>
      <c r="E66" s="28"/>
      <c r="F66" s="28"/>
    </row>
    <row r="67" spans="1:6" x14ac:dyDescent="0.3">
      <c r="A67" s="38"/>
      <c r="B67" s="39"/>
      <c r="C67" s="28"/>
      <c r="D67" s="28"/>
      <c r="E67" s="28"/>
      <c r="F67" s="28"/>
    </row>
    <row r="68" spans="1:6" x14ac:dyDescent="0.3">
      <c r="A68" s="10"/>
      <c r="B68" s="10"/>
      <c r="C68" s="10"/>
      <c r="D68" s="10"/>
      <c r="E68" s="10"/>
      <c r="F68" s="10"/>
    </row>
    <row r="69" spans="1:6" x14ac:dyDescent="0.3">
      <c r="A69" s="506"/>
      <c r="B69" s="507"/>
      <c r="C69" s="507"/>
      <c r="D69" s="66"/>
      <c r="E69" s="508"/>
      <c r="F69" s="509"/>
    </row>
    <row r="70" spans="1:6" x14ac:dyDescent="0.3">
      <c r="A70" s="506"/>
      <c r="B70" s="507"/>
      <c r="C70" s="507"/>
      <c r="D70" s="66"/>
      <c r="E70" s="66"/>
      <c r="F70" s="66"/>
    </row>
    <row r="71" spans="1:6" x14ac:dyDescent="0.3">
      <c r="A71" s="38"/>
      <c r="B71" s="67"/>
      <c r="C71" s="68"/>
      <c r="D71" s="66"/>
      <c r="E71" s="66"/>
      <c r="F71" s="68"/>
    </row>
    <row r="72" spans="1:6" x14ac:dyDescent="0.3">
      <c r="A72" s="69"/>
      <c r="B72" s="70"/>
      <c r="C72" s="71"/>
      <c r="D72" s="66"/>
      <c r="E72" s="66"/>
      <c r="F72" s="38"/>
    </row>
    <row r="73" spans="1:6" x14ac:dyDescent="0.3">
      <c r="A73" s="38"/>
      <c r="B73" s="72"/>
      <c r="C73" s="73"/>
      <c r="D73" s="73"/>
      <c r="E73" s="73"/>
      <c r="F73" s="73"/>
    </row>
    <row r="74" spans="1:6" x14ac:dyDescent="0.3">
      <c r="A74" s="38"/>
      <c r="B74" s="74"/>
      <c r="C74" s="75"/>
      <c r="D74" s="75"/>
      <c r="E74" s="75"/>
      <c r="F74" s="75"/>
    </row>
    <row r="75" spans="1:6" x14ac:dyDescent="0.3">
      <c r="A75" s="38"/>
      <c r="B75" s="74"/>
      <c r="C75" s="75"/>
      <c r="D75" s="75"/>
      <c r="E75" s="75"/>
      <c r="F75" s="75"/>
    </row>
    <row r="76" spans="1:6" x14ac:dyDescent="0.3">
      <c r="A76" s="38"/>
      <c r="B76" s="74"/>
      <c r="C76" s="75"/>
      <c r="D76" s="75"/>
      <c r="E76" s="75"/>
      <c r="F76" s="75"/>
    </row>
    <row r="77" spans="1:6" x14ac:dyDescent="0.3">
      <c r="A77" s="38"/>
      <c r="B77" s="74"/>
      <c r="C77" s="75"/>
      <c r="D77" s="75"/>
      <c r="E77" s="75"/>
      <c r="F77" s="75"/>
    </row>
    <row r="78" spans="1:6" x14ac:dyDescent="0.3">
      <c r="A78" s="38"/>
      <c r="B78" s="74"/>
      <c r="C78" s="75"/>
      <c r="D78" s="75"/>
      <c r="E78" s="75"/>
      <c r="F78" s="75"/>
    </row>
    <row r="79" spans="1:6" x14ac:dyDescent="0.3">
      <c r="A79" s="38"/>
      <c r="B79" s="74"/>
      <c r="C79" s="75"/>
      <c r="D79" s="75"/>
      <c r="E79" s="75"/>
      <c r="F79" s="75"/>
    </row>
    <row r="80" spans="1:6" x14ac:dyDescent="0.3">
      <c r="A80" s="38"/>
      <c r="B80" s="74"/>
      <c r="C80" s="75"/>
      <c r="D80" s="75"/>
      <c r="E80" s="75"/>
      <c r="F80" s="75"/>
    </row>
    <row r="81" spans="1:6" x14ac:dyDescent="0.3">
      <c r="A81" s="38"/>
      <c r="B81" s="76"/>
      <c r="C81" s="75"/>
      <c r="D81" s="75"/>
      <c r="E81" s="75"/>
      <c r="F81" s="75"/>
    </row>
    <row r="82" spans="1:6" x14ac:dyDescent="0.3">
      <c r="A82" s="8"/>
      <c r="B82" s="77"/>
      <c r="C82" s="78"/>
      <c r="D82" s="10"/>
      <c r="E82" s="10"/>
      <c r="F82" s="68"/>
    </row>
    <row r="83" spans="1:6" x14ac:dyDescent="0.3">
      <c r="A83" s="38"/>
      <c r="B83" s="74"/>
      <c r="C83" s="79"/>
      <c r="D83" s="79"/>
      <c r="E83" s="79"/>
      <c r="F83" s="79"/>
    </row>
    <row r="84" spans="1:6" x14ac:dyDescent="0.3">
      <c r="A84" s="38"/>
      <c r="B84" s="74"/>
      <c r="C84" s="79"/>
      <c r="D84" s="79"/>
      <c r="E84" s="79"/>
      <c r="F84" s="79"/>
    </row>
    <row r="85" spans="1:6" x14ac:dyDescent="0.3">
      <c r="A85" s="38"/>
      <c r="B85" s="74"/>
      <c r="C85" s="79"/>
      <c r="D85" s="79"/>
      <c r="E85" s="79"/>
      <c r="F85" s="79"/>
    </row>
    <row r="86" spans="1:6" x14ac:dyDescent="0.3">
      <c r="A86" s="38"/>
      <c r="B86" s="74"/>
      <c r="C86" s="79"/>
      <c r="D86" s="79"/>
      <c r="E86" s="79"/>
      <c r="F86" s="79"/>
    </row>
    <row r="87" spans="1:6" x14ac:dyDescent="0.3">
      <c r="A87" s="38"/>
      <c r="B87" s="74"/>
      <c r="C87" s="79"/>
      <c r="D87" s="79"/>
      <c r="E87" s="79"/>
      <c r="F87" s="79"/>
    </row>
    <row r="88" spans="1:6" x14ac:dyDescent="0.3">
      <c r="A88" s="38"/>
      <c r="B88" s="72"/>
      <c r="C88" s="79"/>
      <c r="D88" s="79"/>
      <c r="E88" s="79"/>
      <c r="F88" s="79"/>
    </row>
    <row r="89" spans="1:6" x14ac:dyDescent="0.3">
      <c r="A89" s="38"/>
      <c r="B89" s="74"/>
      <c r="C89" s="79"/>
      <c r="D89" s="79"/>
      <c r="E89" s="79"/>
      <c r="F89" s="79"/>
    </row>
    <row r="90" spans="1:6" x14ac:dyDescent="0.3">
      <c r="A90" s="38"/>
      <c r="B90" s="74"/>
      <c r="C90" s="79"/>
      <c r="D90" s="79"/>
      <c r="E90" s="79"/>
      <c r="F90" s="79"/>
    </row>
    <row r="91" spans="1:6" x14ac:dyDescent="0.3">
      <c r="A91" s="38"/>
      <c r="B91" s="74"/>
      <c r="C91" s="79"/>
      <c r="D91" s="79"/>
      <c r="E91" s="79"/>
      <c r="F91" s="79"/>
    </row>
    <row r="92" spans="1:6" x14ac:dyDescent="0.3">
      <c r="A92" s="38"/>
      <c r="B92" s="72"/>
      <c r="C92" s="79"/>
      <c r="D92" s="79"/>
      <c r="E92" s="79"/>
      <c r="F92" s="79"/>
    </row>
    <row r="93" spans="1:6" x14ac:dyDescent="0.3">
      <c r="A93" s="38"/>
      <c r="B93" s="39"/>
      <c r="C93" s="79"/>
      <c r="D93" s="79"/>
      <c r="E93" s="79"/>
      <c r="F93" s="79"/>
    </row>
    <row r="94" spans="1:6" x14ac:dyDescent="0.3">
      <c r="A94" s="506"/>
      <c r="B94" s="507"/>
      <c r="C94" s="507"/>
      <c r="D94" s="66"/>
      <c r="E94" s="508"/>
      <c r="F94" s="509"/>
    </row>
    <row r="95" spans="1:6" x14ac:dyDescent="0.3">
      <c r="A95" s="506"/>
      <c r="B95" s="507"/>
      <c r="C95" s="507"/>
      <c r="D95" s="66"/>
      <c r="E95" s="66"/>
      <c r="F95" s="66"/>
    </row>
    <row r="96" spans="1:6" x14ac:dyDescent="0.3">
      <c r="A96" s="38"/>
      <c r="B96" s="67"/>
      <c r="C96" s="68"/>
      <c r="D96" s="66"/>
      <c r="E96" s="66"/>
      <c r="F96" s="68"/>
    </row>
    <row r="97" spans="1:14" x14ac:dyDescent="0.3">
      <c r="A97" s="69"/>
      <c r="B97" s="70"/>
      <c r="C97" s="71"/>
      <c r="D97" s="66"/>
      <c r="E97" s="66"/>
      <c r="F97" s="38"/>
    </row>
    <row r="98" spans="1:14" x14ac:dyDescent="0.3">
      <c r="A98" s="38"/>
      <c r="B98" s="72"/>
      <c r="C98" s="73"/>
      <c r="D98" s="73"/>
      <c r="E98" s="73"/>
      <c r="F98" s="73"/>
    </row>
    <row r="99" spans="1:14" x14ac:dyDescent="0.3">
      <c r="A99" s="38"/>
      <c r="B99" s="74"/>
      <c r="C99" s="75"/>
      <c r="D99" s="75"/>
      <c r="E99" s="75"/>
      <c r="F99" s="75"/>
    </row>
    <row r="100" spans="1:14" x14ac:dyDescent="0.3">
      <c r="A100" s="38"/>
      <c r="B100" s="74"/>
      <c r="C100" s="75"/>
      <c r="D100" s="75"/>
      <c r="E100" s="75"/>
      <c r="F100" s="75"/>
    </row>
    <row r="101" spans="1:14" x14ac:dyDescent="0.3">
      <c r="A101" s="38"/>
      <c r="B101" s="74"/>
      <c r="C101" s="75"/>
      <c r="D101" s="75"/>
      <c r="E101" s="75"/>
      <c r="F101" s="75"/>
    </row>
    <row r="102" spans="1:14" x14ac:dyDescent="0.3">
      <c r="A102" s="38"/>
      <c r="B102" s="74"/>
      <c r="C102" s="75"/>
      <c r="D102" s="75"/>
      <c r="E102" s="75"/>
      <c r="F102" s="75"/>
    </row>
    <row r="103" spans="1:14" x14ac:dyDescent="0.3">
      <c r="A103" s="38"/>
      <c r="B103" s="74"/>
      <c r="C103" s="75"/>
      <c r="D103" s="75"/>
      <c r="E103" s="75"/>
      <c r="F103" s="75"/>
    </row>
    <row r="104" spans="1:14" x14ac:dyDescent="0.3">
      <c r="A104" s="38"/>
      <c r="B104" s="74"/>
      <c r="C104" s="75"/>
      <c r="D104" s="75"/>
      <c r="E104" s="75"/>
      <c r="F104" s="75"/>
    </row>
    <row r="105" spans="1:14" x14ac:dyDescent="0.3">
      <c r="A105" s="38"/>
      <c r="B105" s="74"/>
      <c r="C105" s="75"/>
      <c r="D105" s="75"/>
      <c r="E105" s="75"/>
      <c r="F105" s="75"/>
    </row>
    <row r="106" spans="1:14" x14ac:dyDescent="0.3">
      <c r="A106" s="38"/>
      <c r="B106" s="76"/>
      <c r="C106" s="75"/>
      <c r="D106" s="75"/>
      <c r="E106" s="75"/>
      <c r="F106" s="75"/>
    </row>
    <row r="107" spans="1:14" x14ac:dyDescent="0.3">
      <c r="A107" s="8"/>
      <c r="B107" s="77"/>
      <c r="C107" s="78"/>
      <c r="D107" s="10"/>
      <c r="E107" s="10"/>
      <c r="F107" s="68"/>
      <c r="G107" s="65"/>
      <c r="M107" s="65"/>
    </row>
    <row r="108" spans="1:14" x14ac:dyDescent="0.3">
      <c r="A108" s="38"/>
      <c r="B108" s="74"/>
      <c r="C108" s="79"/>
      <c r="D108" s="79"/>
      <c r="E108" s="79"/>
      <c r="F108" s="79"/>
      <c r="G108" s="58"/>
      <c r="M108" s="58"/>
    </row>
    <row r="109" spans="1:14" x14ac:dyDescent="0.3">
      <c r="A109" s="38"/>
      <c r="B109" s="74"/>
      <c r="C109" s="79"/>
      <c r="D109" s="79"/>
      <c r="E109" s="79"/>
      <c r="F109" s="79"/>
      <c r="G109" s="58"/>
      <c r="M109" s="58"/>
    </row>
    <row r="110" spans="1:14" x14ac:dyDescent="0.3">
      <c r="A110" s="38"/>
      <c r="B110" s="74"/>
      <c r="C110" s="79"/>
      <c r="D110" s="79"/>
      <c r="E110" s="79"/>
      <c r="F110" s="79"/>
      <c r="G110" s="58"/>
      <c r="H110" s="58"/>
      <c r="M110" s="58"/>
      <c r="N110" s="58"/>
    </row>
    <row r="111" spans="1:14" x14ac:dyDescent="0.3">
      <c r="A111" s="38"/>
      <c r="B111" s="74"/>
      <c r="C111" s="79"/>
      <c r="D111" s="79"/>
      <c r="E111" s="79"/>
      <c r="F111" s="79"/>
    </row>
    <row r="112" spans="1:14" x14ac:dyDescent="0.3">
      <c r="A112" s="38"/>
      <c r="B112" s="74"/>
      <c r="C112" s="79"/>
      <c r="D112" s="79"/>
      <c r="E112" s="79"/>
      <c r="F112" s="79"/>
    </row>
    <row r="113" spans="1:6" x14ac:dyDescent="0.3">
      <c r="A113" s="38"/>
      <c r="B113" s="72"/>
      <c r="C113" s="79"/>
      <c r="D113" s="79"/>
      <c r="E113" s="79"/>
      <c r="F113" s="79"/>
    </row>
    <row r="114" spans="1:6" x14ac:dyDescent="0.3">
      <c r="A114" s="38"/>
      <c r="B114" s="74"/>
      <c r="C114" s="79"/>
      <c r="D114" s="79"/>
      <c r="E114" s="79"/>
      <c r="F114" s="79"/>
    </row>
    <row r="115" spans="1:6" x14ac:dyDescent="0.3">
      <c r="A115" s="38"/>
      <c r="B115" s="74"/>
      <c r="C115" s="79"/>
      <c r="D115" s="79"/>
      <c r="E115" s="79"/>
      <c r="F115" s="79"/>
    </row>
    <row r="116" spans="1:6" x14ac:dyDescent="0.3">
      <c r="A116" s="38"/>
      <c r="B116" s="74"/>
      <c r="C116" s="79"/>
      <c r="D116" s="79"/>
      <c r="E116" s="79"/>
      <c r="F116" s="79"/>
    </row>
    <row r="117" spans="1:6" x14ac:dyDescent="0.3">
      <c r="A117" s="38"/>
      <c r="B117" s="72"/>
      <c r="C117" s="79"/>
      <c r="D117" s="79"/>
      <c r="E117" s="79"/>
      <c r="F117" s="79"/>
    </row>
    <row r="118" spans="1:6" x14ac:dyDescent="0.3">
      <c r="A118" s="38"/>
      <c r="B118" s="39"/>
      <c r="C118" s="79"/>
      <c r="D118" s="79"/>
      <c r="E118" s="79"/>
      <c r="F118" s="79"/>
    </row>
    <row r="119" spans="1:6" x14ac:dyDescent="0.3">
      <c r="A119" s="10"/>
      <c r="B119" s="10"/>
      <c r="C119" s="10"/>
      <c r="D119" s="10"/>
      <c r="E119" s="10"/>
      <c r="F119" s="10"/>
    </row>
    <row r="120" spans="1:6" x14ac:dyDescent="0.3">
      <c r="A120" s="10"/>
      <c r="B120" s="10"/>
      <c r="C120" s="10"/>
      <c r="D120" s="10"/>
      <c r="E120" s="10"/>
      <c r="F120" s="10"/>
    </row>
    <row r="121" spans="1:6" x14ac:dyDescent="0.3">
      <c r="A121" s="10"/>
      <c r="B121" s="10"/>
      <c r="C121" s="10"/>
      <c r="D121" s="10"/>
      <c r="E121" s="10"/>
      <c r="F121" s="10"/>
    </row>
    <row r="122" spans="1:6" x14ac:dyDescent="0.3">
      <c r="A122" s="506"/>
      <c r="B122" s="507"/>
      <c r="C122" s="507"/>
      <c r="D122" s="66"/>
      <c r="E122" s="508"/>
      <c r="F122" s="509"/>
    </row>
    <row r="123" spans="1:6" x14ac:dyDescent="0.3">
      <c r="A123" s="506"/>
      <c r="B123" s="507"/>
      <c r="C123" s="507"/>
      <c r="D123" s="66"/>
      <c r="E123" s="66"/>
      <c r="F123" s="66"/>
    </row>
    <row r="124" spans="1:6" x14ac:dyDescent="0.3">
      <c r="A124" s="38"/>
      <c r="B124" s="67"/>
      <c r="C124" s="68"/>
      <c r="D124" s="66"/>
      <c r="E124" s="66"/>
      <c r="F124" s="68"/>
    </row>
    <row r="125" spans="1:6" x14ac:dyDescent="0.3">
      <c r="A125" s="69"/>
      <c r="B125" s="70"/>
      <c r="C125" s="71"/>
      <c r="D125" s="66"/>
      <c r="E125" s="66"/>
      <c r="F125" s="38"/>
    </row>
    <row r="126" spans="1:6" x14ac:dyDescent="0.3">
      <c r="A126" s="38"/>
      <c r="B126" s="72"/>
      <c r="C126" s="73"/>
      <c r="D126" s="73"/>
      <c r="E126" s="73"/>
      <c r="F126" s="73"/>
    </row>
    <row r="127" spans="1:6" x14ac:dyDescent="0.3">
      <c r="A127" s="38"/>
      <c r="B127" s="74"/>
      <c r="C127" s="75"/>
      <c r="D127" s="75"/>
      <c r="E127" s="75"/>
      <c r="F127" s="75"/>
    </row>
    <row r="128" spans="1:6" x14ac:dyDescent="0.3">
      <c r="A128" s="38"/>
      <c r="B128" s="74"/>
      <c r="C128" s="75"/>
      <c r="D128" s="75"/>
      <c r="E128" s="75"/>
      <c r="F128" s="75"/>
    </row>
    <row r="129" spans="1:6" x14ac:dyDescent="0.3">
      <c r="A129" s="38"/>
      <c r="B129" s="74"/>
      <c r="C129" s="75"/>
      <c r="D129" s="75"/>
      <c r="E129" s="75"/>
      <c r="F129" s="75"/>
    </row>
    <row r="130" spans="1:6" x14ac:dyDescent="0.3">
      <c r="A130" s="38"/>
      <c r="B130" s="74"/>
      <c r="C130" s="75"/>
      <c r="D130" s="75"/>
      <c r="E130" s="75"/>
      <c r="F130" s="75"/>
    </row>
    <row r="131" spans="1:6" x14ac:dyDescent="0.3">
      <c r="A131" s="38"/>
      <c r="B131" s="74"/>
      <c r="C131" s="75"/>
      <c r="D131" s="75"/>
      <c r="E131" s="75"/>
      <c r="F131" s="75"/>
    </row>
    <row r="132" spans="1:6" x14ac:dyDescent="0.3">
      <c r="A132" s="38"/>
      <c r="B132" s="74"/>
      <c r="C132" s="75"/>
      <c r="D132" s="75"/>
      <c r="E132" s="75"/>
      <c r="F132" s="75"/>
    </row>
    <row r="133" spans="1:6" x14ac:dyDescent="0.3">
      <c r="A133" s="38"/>
      <c r="B133" s="74"/>
      <c r="C133" s="75"/>
      <c r="D133" s="75"/>
      <c r="E133" s="75"/>
      <c r="F133" s="75"/>
    </row>
    <row r="134" spans="1:6" x14ac:dyDescent="0.3">
      <c r="A134" s="38"/>
      <c r="B134" s="76"/>
      <c r="C134" s="75"/>
      <c r="D134" s="75"/>
      <c r="E134" s="75"/>
      <c r="F134" s="75"/>
    </row>
    <row r="135" spans="1:6" x14ac:dyDescent="0.3">
      <c r="A135" s="8"/>
      <c r="B135" s="77"/>
      <c r="C135" s="78"/>
      <c r="D135" s="10"/>
      <c r="E135" s="10"/>
      <c r="F135" s="68"/>
    </row>
    <row r="136" spans="1:6" x14ac:dyDescent="0.3">
      <c r="A136" s="38"/>
      <c r="B136" s="74"/>
      <c r="C136" s="79"/>
      <c r="D136" s="79"/>
      <c r="E136" s="79"/>
      <c r="F136" s="79"/>
    </row>
    <row r="137" spans="1:6" x14ac:dyDescent="0.3">
      <c r="A137" s="38"/>
      <c r="B137" s="74"/>
      <c r="C137" s="79"/>
      <c r="D137" s="79"/>
      <c r="E137" s="79"/>
      <c r="F137" s="79"/>
    </row>
    <row r="138" spans="1:6" x14ac:dyDescent="0.3">
      <c r="A138" s="38"/>
      <c r="B138" s="74"/>
      <c r="C138" s="79"/>
      <c r="D138" s="79"/>
      <c r="E138" s="79"/>
      <c r="F138" s="79"/>
    </row>
    <row r="139" spans="1:6" x14ac:dyDescent="0.3">
      <c r="A139" s="38"/>
      <c r="B139" s="74"/>
      <c r="C139" s="79"/>
      <c r="D139" s="79"/>
      <c r="E139" s="79"/>
      <c r="F139" s="79"/>
    </row>
    <row r="140" spans="1:6" x14ac:dyDescent="0.3">
      <c r="A140" s="38"/>
      <c r="B140" s="74"/>
      <c r="C140" s="79"/>
      <c r="D140" s="79"/>
      <c r="E140" s="79"/>
      <c r="F140" s="79"/>
    </row>
    <row r="141" spans="1:6" x14ac:dyDescent="0.3">
      <c r="A141" s="38"/>
      <c r="B141" s="72"/>
      <c r="C141" s="79"/>
      <c r="D141" s="79"/>
      <c r="E141" s="79"/>
      <c r="F141" s="79"/>
    </row>
    <row r="142" spans="1:6" x14ac:dyDescent="0.3">
      <c r="A142" s="38"/>
      <c r="B142" s="74"/>
      <c r="C142" s="79"/>
      <c r="D142" s="79"/>
      <c r="E142" s="79"/>
      <c r="F142" s="79"/>
    </row>
    <row r="143" spans="1:6" x14ac:dyDescent="0.3">
      <c r="A143" s="38"/>
      <c r="B143" s="74"/>
      <c r="C143" s="79"/>
      <c r="D143" s="79"/>
      <c r="E143" s="79"/>
      <c r="F143" s="79"/>
    </row>
    <row r="144" spans="1:6" x14ac:dyDescent="0.3">
      <c r="A144" s="38"/>
      <c r="B144" s="74"/>
      <c r="C144" s="79"/>
      <c r="D144" s="79"/>
      <c r="E144" s="79"/>
      <c r="F144" s="79"/>
    </row>
    <row r="145" spans="1:6" x14ac:dyDescent="0.3">
      <c r="A145" s="38"/>
      <c r="B145" s="72"/>
      <c r="C145" s="79"/>
      <c r="D145" s="79"/>
      <c r="E145" s="79"/>
      <c r="F145" s="79"/>
    </row>
    <row r="146" spans="1:6" x14ac:dyDescent="0.3">
      <c r="A146" s="38"/>
      <c r="B146" s="39"/>
      <c r="C146" s="79"/>
      <c r="D146" s="79"/>
      <c r="E146" s="79"/>
      <c r="F146" s="79"/>
    </row>
    <row r="147" spans="1:6" x14ac:dyDescent="0.3">
      <c r="A147" s="506"/>
      <c r="B147" s="507"/>
      <c r="C147" s="507"/>
      <c r="D147" s="66"/>
      <c r="E147" s="508"/>
      <c r="F147" s="509"/>
    </row>
    <row r="148" spans="1:6" x14ac:dyDescent="0.3">
      <c r="A148" s="506"/>
      <c r="B148" s="507"/>
      <c r="C148" s="507"/>
      <c r="D148" s="66"/>
      <c r="E148" s="66"/>
      <c r="F148" s="66"/>
    </row>
    <row r="149" spans="1:6" x14ac:dyDescent="0.3">
      <c r="A149" s="38"/>
      <c r="B149" s="67"/>
      <c r="C149" s="68"/>
      <c r="D149" s="66"/>
      <c r="E149" s="66"/>
      <c r="F149" s="68"/>
    </row>
    <row r="150" spans="1:6" x14ac:dyDescent="0.3">
      <c r="A150" s="69"/>
      <c r="B150" s="70"/>
      <c r="C150" s="71"/>
      <c r="D150" s="66"/>
      <c r="E150" s="66"/>
      <c r="F150" s="38"/>
    </row>
    <row r="151" spans="1:6" x14ac:dyDescent="0.3">
      <c r="A151" s="38"/>
      <c r="B151" s="72"/>
      <c r="C151" s="73"/>
      <c r="D151" s="73"/>
      <c r="E151" s="73"/>
      <c r="F151" s="73"/>
    </row>
    <row r="152" spans="1:6" x14ac:dyDescent="0.3">
      <c r="A152" s="38"/>
      <c r="B152" s="74"/>
      <c r="C152" s="75"/>
      <c r="D152" s="75"/>
      <c r="E152" s="75"/>
      <c r="F152" s="75"/>
    </row>
    <row r="153" spans="1:6" x14ac:dyDescent="0.3">
      <c r="A153" s="38"/>
      <c r="B153" s="74"/>
      <c r="C153" s="75"/>
      <c r="D153" s="75"/>
      <c r="E153" s="75"/>
      <c r="F153" s="75"/>
    </row>
    <row r="154" spans="1:6" x14ac:dyDescent="0.3">
      <c r="A154" s="38"/>
      <c r="B154" s="74"/>
      <c r="C154" s="75"/>
      <c r="D154" s="75"/>
      <c r="E154" s="75"/>
      <c r="F154" s="75"/>
    </row>
    <row r="155" spans="1:6" x14ac:dyDescent="0.3">
      <c r="A155" s="38"/>
      <c r="B155" s="74"/>
      <c r="C155" s="75"/>
      <c r="D155" s="75"/>
      <c r="E155" s="75"/>
      <c r="F155" s="75"/>
    </row>
    <row r="156" spans="1:6" x14ac:dyDescent="0.3">
      <c r="A156" s="38"/>
      <c r="B156" s="74"/>
      <c r="C156" s="75"/>
      <c r="D156" s="75"/>
      <c r="E156" s="75"/>
      <c r="F156" s="75"/>
    </row>
    <row r="157" spans="1:6" x14ac:dyDescent="0.3">
      <c r="A157" s="38"/>
      <c r="B157" s="74"/>
      <c r="C157" s="75"/>
      <c r="D157" s="75"/>
      <c r="E157" s="75"/>
      <c r="F157" s="75"/>
    </row>
    <row r="158" spans="1:6" x14ac:dyDescent="0.3">
      <c r="A158" s="38"/>
      <c r="B158" s="74"/>
      <c r="C158" s="75"/>
      <c r="D158" s="75"/>
      <c r="E158" s="75"/>
      <c r="F158" s="75"/>
    </row>
    <row r="159" spans="1:6" x14ac:dyDescent="0.3">
      <c r="A159" s="38"/>
      <c r="B159" s="76"/>
      <c r="C159" s="75"/>
      <c r="D159" s="75"/>
      <c r="E159" s="75"/>
      <c r="F159" s="75"/>
    </row>
    <row r="160" spans="1:6" x14ac:dyDescent="0.3">
      <c r="A160" s="8"/>
      <c r="B160" s="77"/>
      <c r="C160" s="78"/>
      <c r="D160" s="10"/>
      <c r="E160" s="10"/>
      <c r="F160" s="68"/>
    </row>
    <row r="161" spans="1:6" x14ac:dyDescent="0.3">
      <c r="A161" s="38"/>
      <c r="B161" s="74"/>
      <c r="C161" s="79"/>
      <c r="D161" s="79"/>
      <c r="E161" s="79"/>
      <c r="F161" s="79"/>
    </row>
    <row r="162" spans="1:6" x14ac:dyDescent="0.3">
      <c r="A162" s="38"/>
      <c r="B162" s="74"/>
      <c r="C162" s="79"/>
      <c r="D162" s="79"/>
      <c r="E162" s="79"/>
      <c r="F162" s="79"/>
    </row>
    <row r="163" spans="1:6" x14ac:dyDescent="0.3">
      <c r="A163" s="38"/>
      <c r="B163" s="74"/>
      <c r="C163" s="79"/>
      <c r="D163" s="79"/>
      <c r="E163" s="79"/>
      <c r="F163" s="79"/>
    </row>
    <row r="164" spans="1:6" x14ac:dyDescent="0.3">
      <c r="A164" s="38"/>
      <c r="B164" s="74"/>
      <c r="C164" s="79"/>
      <c r="D164" s="79"/>
      <c r="E164" s="79"/>
      <c r="F164" s="79"/>
    </row>
    <row r="165" spans="1:6" x14ac:dyDescent="0.3">
      <c r="A165" s="38"/>
      <c r="B165" s="74"/>
      <c r="C165" s="79"/>
      <c r="D165" s="79"/>
      <c r="E165" s="79"/>
      <c r="F165" s="79"/>
    </row>
    <row r="166" spans="1:6" x14ac:dyDescent="0.3">
      <c r="A166" s="38"/>
      <c r="B166" s="72"/>
      <c r="C166" s="79"/>
      <c r="D166" s="79"/>
      <c r="E166" s="79"/>
      <c r="F166" s="79"/>
    </row>
    <row r="167" spans="1:6" x14ac:dyDescent="0.3">
      <c r="A167" s="38"/>
      <c r="B167" s="74"/>
      <c r="C167" s="79"/>
      <c r="D167" s="79"/>
      <c r="E167" s="79"/>
      <c r="F167" s="79"/>
    </row>
    <row r="168" spans="1:6" x14ac:dyDescent="0.3">
      <c r="A168" s="38"/>
      <c r="B168" s="74"/>
      <c r="C168" s="79"/>
      <c r="D168" s="79"/>
      <c r="E168" s="79"/>
      <c r="F168" s="79"/>
    </row>
    <row r="169" spans="1:6" x14ac:dyDescent="0.3">
      <c r="A169" s="38"/>
      <c r="B169" s="74"/>
      <c r="C169" s="79"/>
      <c r="D169" s="79"/>
      <c r="E169" s="79"/>
      <c r="F169" s="79"/>
    </row>
    <row r="170" spans="1:6" x14ac:dyDescent="0.3">
      <c r="A170" s="38"/>
      <c r="B170" s="72"/>
      <c r="C170" s="79"/>
      <c r="D170" s="79"/>
      <c r="E170" s="79"/>
      <c r="F170" s="79"/>
    </row>
    <row r="171" spans="1:6" x14ac:dyDescent="0.3">
      <c r="A171" s="38"/>
      <c r="B171" s="39"/>
      <c r="C171" s="79"/>
      <c r="D171" s="79"/>
      <c r="E171" s="79"/>
      <c r="F171" s="79"/>
    </row>
    <row r="172" spans="1:6" x14ac:dyDescent="0.3">
      <c r="A172" s="10"/>
      <c r="B172" s="10"/>
      <c r="C172" s="10"/>
      <c r="D172" s="10"/>
      <c r="E172" s="10"/>
      <c r="F172" s="10"/>
    </row>
    <row r="173" spans="1:6" x14ac:dyDescent="0.3">
      <c r="A173" s="10"/>
      <c r="B173" s="10"/>
      <c r="C173" s="10"/>
      <c r="D173" s="10"/>
      <c r="E173" s="10"/>
      <c r="F173" s="10"/>
    </row>
  </sheetData>
  <mergeCells count="55">
    <mergeCell ref="AQ1:AS1"/>
    <mergeCell ref="AT1:AV2"/>
    <mergeCell ref="AQ2:AS2"/>
    <mergeCell ref="AU3:AV3"/>
    <mergeCell ref="AU23:AV23"/>
    <mergeCell ref="K3:L3"/>
    <mergeCell ref="K23:L23"/>
    <mergeCell ref="E3:F3"/>
    <mergeCell ref="E23:F23"/>
    <mergeCell ref="AO3:AP3"/>
    <mergeCell ref="AO23:AP23"/>
    <mergeCell ref="W3:X3"/>
    <mergeCell ref="W23:X23"/>
    <mergeCell ref="AC3:AD3"/>
    <mergeCell ref="AC23:AD23"/>
    <mergeCell ref="AI3:AJ3"/>
    <mergeCell ref="AI23:AJ23"/>
    <mergeCell ref="G1:I1"/>
    <mergeCell ref="G2:I2"/>
    <mergeCell ref="A94:C94"/>
    <mergeCell ref="E94:F94"/>
    <mergeCell ref="A70:C70"/>
    <mergeCell ref="A69:C69"/>
    <mergeCell ref="E69:F69"/>
    <mergeCell ref="A1:C1"/>
    <mergeCell ref="A2:C2"/>
    <mergeCell ref="D1:F2"/>
    <mergeCell ref="A148:C148"/>
    <mergeCell ref="A95:C95"/>
    <mergeCell ref="A122:C122"/>
    <mergeCell ref="E122:F122"/>
    <mergeCell ref="A123:C123"/>
    <mergeCell ref="A147:C147"/>
    <mergeCell ref="E147:F147"/>
    <mergeCell ref="BC1:BE2"/>
    <mergeCell ref="J1:L2"/>
    <mergeCell ref="V1:X2"/>
    <mergeCell ref="AB1:AD2"/>
    <mergeCell ref="AH1:AJ2"/>
    <mergeCell ref="AN1:AP2"/>
    <mergeCell ref="AK1:AM1"/>
    <mergeCell ref="AK2:AM2"/>
    <mergeCell ref="S1:U1"/>
    <mergeCell ref="S2:U2"/>
    <mergeCell ref="Y1:AA1"/>
    <mergeCell ref="Y2:AA2"/>
    <mergeCell ref="AW1:BB1"/>
    <mergeCell ref="AW2:BB2"/>
    <mergeCell ref="AE2:AG2"/>
    <mergeCell ref="AE1:AG1"/>
    <mergeCell ref="M1:O1"/>
    <mergeCell ref="P1:R2"/>
    <mergeCell ref="M2:O2"/>
    <mergeCell ref="Q3:R3"/>
    <mergeCell ref="Q23:R23"/>
  </mergeCells>
  <phoneticPr fontId="3" type="noConversion"/>
  <pageMargins left="0.6" right="0.7" top="0.35" bottom="0.33" header="0.3" footer="0.3"/>
  <pageSetup paperSize="9" scale="99" orientation="portrait" r:id="rId1"/>
  <colBreaks count="1" manualBreakCount="1">
    <brk id="36" max="4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Q49"/>
  <sheetViews>
    <sheetView view="pageBreakPreview" zoomScale="90" zoomScaleNormal="100" zoomScaleSheetLayoutView="90" workbookViewId="0">
      <selection activeCell="P1" sqref="P1:Q3"/>
    </sheetView>
  </sheetViews>
  <sheetFormatPr defaultRowHeight="14.4" x14ac:dyDescent="0.3"/>
  <cols>
    <col min="1" max="1" width="6" customWidth="1"/>
    <col min="2" max="2" width="18.5546875" customWidth="1"/>
    <col min="3" max="3" width="9" customWidth="1"/>
    <col min="4" max="4" width="8.77734375" customWidth="1"/>
    <col min="5" max="5" width="8.77734375" hidden="1" customWidth="1"/>
    <col min="6" max="6" width="27.21875" hidden="1" customWidth="1"/>
    <col min="7" max="12" width="8.77734375" customWidth="1"/>
    <col min="13" max="13" width="6.77734375" customWidth="1"/>
    <col min="14" max="14" width="34.77734375" customWidth="1"/>
    <col min="15" max="15" width="17" customWidth="1"/>
    <col min="16" max="16" width="18.21875" customWidth="1"/>
    <col min="17" max="17" width="17.77734375" customWidth="1"/>
    <col min="18" max="18" width="35.77734375" customWidth="1"/>
    <col min="19" max="19" width="19" customWidth="1"/>
    <col min="20" max="20" width="16.21875" customWidth="1"/>
    <col min="21" max="21" width="14.77734375" customWidth="1"/>
    <col min="22" max="22" width="17.44140625" customWidth="1"/>
    <col min="23" max="24" width="14.44140625" bestFit="1" customWidth="1"/>
    <col min="25" max="27" width="11.77734375" bestFit="1" customWidth="1"/>
    <col min="28" max="28" width="14.44140625" bestFit="1" customWidth="1"/>
  </cols>
  <sheetData>
    <row r="1" spans="1:17" x14ac:dyDescent="0.3">
      <c r="B1" s="43"/>
      <c r="C1" s="43"/>
      <c r="D1" s="43"/>
      <c r="E1" s="43"/>
      <c r="F1" s="43"/>
      <c r="G1" s="43"/>
      <c r="H1" s="43"/>
      <c r="I1" s="43"/>
      <c r="J1" s="547" t="s">
        <v>445</v>
      </c>
      <c r="K1" s="495"/>
      <c r="L1" s="495"/>
      <c r="P1" s="494" t="s">
        <v>446</v>
      </c>
      <c r="Q1" s="495"/>
    </row>
    <row r="2" spans="1:17" ht="21" customHeight="1" x14ac:dyDescent="0.3">
      <c r="B2" s="545" t="s">
        <v>356</v>
      </c>
      <c r="C2" s="544"/>
      <c r="D2" s="544"/>
      <c r="E2" s="544"/>
      <c r="F2" s="544"/>
      <c r="G2" s="546"/>
      <c r="H2" s="546"/>
      <c r="I2" s="546"/>
      <c r="J2" s="495"/>
      <c r="K2" s="495"/>
      <c r="L2" s="495"/>
      <c r="M2" s="544" t="s">
        <v>357</v>
      </c>
      <c r="N2" s="544"/>
      <c r="O2" s="544"/>
      <c r="P2" s="495"/>
      <c r="Q2" s="495"/>
    </row>
    <row r="3" spans="1:17" x14ac:dyDescent="0.3">
      <c r="B3" s="30"/>
      <c r="C3" s="45"/>
      <c r="D3" s="45"/>
      <c r="E3" s="45"/>
      <c r="F3" s="45"/>
      <c r="G3" s="42"/>
      <c r="H3" s="42"/>
      <c r="I3" s="42"/>
      <c r="J3" s="493"/>
      <c r="K3" s="493"/>
      <c r="L3" s="493"/>
      <c r="O3" s="44"/>
      <c r="P3" s="495"/>
      <c r="Q3" s="495"/>
    </row>
    <row r="4" spans="1:17" x14ac:dyDescent="0.3">
      <c r="D4" s="4"/>
      <c r="G4" s="498"/>
      <c r="H4" s="498"/>
      <c r="K4" s="498" t="s">
        <v>34</v>
      </c>
      <c r="L4" s="498"/>
      <c r="Q4" s="126" t="s">
        <v>34</v>
      </c>
    </row>
    <row r="5" spans="1:17" x14ac:dyDescent="0.3">
      <c r="A5" s="210" t="s">
        <v>46</v>
      </c>
      <c r="B5" s="548" t="s">
        <v>47</v>
      </c>
      <c r="C5" s="559"/>
      <c r="D5" s="559"/>
      <c r="E5" s="559"/>
      <c r="F5" s="560"/>
      <c r="G5" s="561" t="s">
        <v>368</v>
      </c>
      <c r="H5" s="562"/>
      <c r="I5" s="548" t="s">
        <v>49</v>
      </c>
      <c r="J5" s="549"/>
      <c r="K5" s="549"/>
      <c r="L5" s="550"/>
      <c r="M5" s="81" t="s">
        <v>46</v>
      </c>
      <c r="N5" s="82" t="s">
        <v>47</v>
      </c>
      <c r="O5" s="82" t="s">
        <v>36</v>
      </c>
      <c r="P5" s="82" t="s">
        <v>37</v>
      </c>
      <c r="Q5" s="82" t="s">
        <v>38</v>
      </c>
    </row>
    <row r="6" spans="1:17" x14ac:dyDescent="0.3">
      <c r="A6" s="37" t="s">
        <v>13</v>
      </c>
      <c r="B6" s="551" t="s">
        <v>52</v>
      </c>
      <c r="C6" s="552"/>
      <c r="D6" s="552"/>
      <c r="E6" s="552"/>
      <c r="F6" s="553"/>
      <c r="G6" s="554">
        <v>0</v>
      </c>
      <c r="H6" s="555"/>
      <c r="I6" s="530"/>
      <c r="J6" s="531"/>
      <c r="K6" s="531"/>
      <c r="L6" s="532"/>
      <c r="M6" s="84" t="s">
        <v>13</v>
      </c>
      <c r="N6" s="81" t="s">
        <v>271</v>
      </c>
      <c r="O6" s="223">
        <v>46152</v>
      </c>
      <c r="P6" s="223">
        <v>10500</v>
      </c>
      <c r="Q6" s="223">
        <f>SUM(O6:P6)</f>
        <v>56652</v>
      </c>
    </row>
    <row r="7" spans="1:17" ht="22.5" customHeight="1" x14ac:dyDescent="0.3">
      <c r="A7" s="225"/>
      <c r="B7" s="556"/>
      <c r="C7" s="557"/>
      <c r="D7" s="557"/>
      <c r="E7" s="556"/>
      <c r="F7" s="557"/>
      <c r="G7" s="543">
        <v>0</v>
      </c>
      <c r="H7" s="543"/>
      <c r="I7" s="530"/>
      <c r="J7" s="531"/>
      <c r="K7" s="531"/>
      <c r="L7" s="532"/>
      <c r="M7" s="84" t="s">
        <v>14</v>
      </c>
      <c r="N7" s="81"/>
      <c r="O7" s="83"/>
      <c r="P7" s="83"/>
      <c r="Q7" s="83"/>
    </row>
    <row r="8" spans="1:17" ht="30" customHeight="1" x14ac:dyDescent="0.3">
      <c r="A8" s="537"/>
      <c r="B8" s="538"/>
      <c r="C8" s="538"/>
      <c r="D8" s="538"/>
      <c r="E8" s="538"/>
      <c r="F8" s="538"/>
      <c r="G8" s="538"/>
      <c r="H8" s="538"/>
      <c r="I8" s="538"/>
      <c r="J8" s="538"/>
      <c r="K8" s="538"/>
      <c r="L8" s="539"/>
      <c r="M8" s="84" t="s">
        <v>15</v>
      </c>
      <c r="N8" s="81"/>
      <c r="O8" s="83"/>
      <c r="P8" s="83"/>
      <c r="Q8" s="83"/>
    </row>
    <row r="9" spans="1:17" x14ac:dyDescent="0.3">
      <c r="A9" s="37" t="s">
        <v>14</v>
      </c>
      <c r="B9" s="540" t="s">
        <v>239</v>
      </c>
      <c r="C9" s="541"/>
      <c r="D9" s="542"/>
      <c r="E9" s="250"/>
      <c r="F9" s="250"/>
      <c r="G9" s="527">
        <v>2000</v>
      </c>
      <c r="H9" s="528"/>
      <c r="I9" s="529"/>
      <c r="J9" s="529"/>
      <c r="K9" s="529"/>
      <c r="L9" s="529"/>
      <c r="M9" s="84" t="s">
        <v>16</v>
      </c>
      <c r="N9" s="81"/>
      <c r="O9" s="83"/>
      <c r="P9" s="83"/>
      <c r="Q9" s="83"/>
    </row>
    <row r="10" spans="1:17" x14ac:dyDescent="0.3">
      <c r="A10" s="537"/>
      <c r="B10" s="538"/>
      <c r="C10" s="538"/>
      <c r="D10" s="538"/>
      <c r="E10" s="538"/>
      <c r="F10" s="538"/>
      <c r="G10" s="538"/>
      <c r="H10" s="538"/>
      <c r="I10" s="538"/>
      <c r="J10" s="538"/>
      <c r="K10" s="538"/>
      <c r="L10" s="539"/>
      <c r="M10" s="84" t="s">
        <v>17</v>
      </c>
      <c r="N10" s="81"/>
      <c r="O10" s="83"/>
      <c r="P10" s="83"/>
      <c r="Q10" s="83"/>
    </row>
    <row r="11" spans="1:17" x14ac:dyDescent="0.3">
      <c r="A11" s="37" t="s">
        <v>15</v>
      </c>
      <c r="B11" s="540" t="s">
        <v>238</v>
      </c>
      <c r="C11" s="541"/>
      <c r="D11" s="542"/>
      <c r="E11" s="250"/>
      <c r="F11" s="250"/>
      <c r="G11" s="527">
        <v>7000</v>
      </c>
      <c r="H11" s="528"/>
      <c r="I11" s="529"/>
      <c r="J11" s="529"/>
      <c r="K11" s="529"/>
      <c r="L11" s="529"/>
      <c r="M11" s="84" t="s">
        <v>55</v>
      </c>
      <c r="N11" s="81"/>
      <c r="O11" s="83"/>
      <c r="P11" s="83"/>
      <c r="Q11" s="83"/>
    </row>
    <row r="12" spans="1:17" x14ac:dyDescent="0.3">
      <c r="A12" s="537"/>
      <c r="B12" s="538"/>
      <c r="C12" s="538"/>
      <c r="D12" s="538"/>
      <c r="E12" s="538"/>
      <c r="F12" s="538"/>
      <c r="G12" s="538"/>
      <c r="H12" s="538"/>
      <c r="I12" s="538"/>
      <c r="J12" s="538"/>
      <c r="K12" s="538"/>
      <c r="L12" s="539"/>
      <c r="M12" s="84" t="s">
        <v>18</v>
      </c>
      <c r="N12" s="85" t="s">
        <v>0</v>
      </c>
      <c r="O12" s="223">
        <f>SUM(O6:O11)</f>
        <v>46152</v>
      </c>
      <c r="P12" s="264">
        <f>SUM(P6:P11)</f>
        <v>10500</v>
      </c>
      <c r="Q12" s="264">
        <f>SUM(Q6:Q11)</f>
        <v>56652</v>
      </c>
    </row>
    <row r="13" spans="1:17" x14ac:dyDescent="0.3">
      <c r="A13" s="37" t="s">
        <v>16</v>
      </c>
      <c r="B13" s="558" t="s">
        <v>53</v>
      </c>
      <c r="C13" s="558"/>
      <c r="D13" s="558"/>
      <c r="E13" s="558"/>
      <c r="F13" s="558"/>
      <c r="G13" s="543">
        <v>10000</v>
      </c>
      <c r="H13" s="543"/>
      <c r="I13" s="530"/>
      <c r="J13" s="531"/>
      <c r="K13" s="531"/>
      <c r="L13" s="532"/>
      <c r="M13" s="84"/>
      <c r="N13" s="81"/>
      <c r="O13" s="83"/>
      <c r="P13" s="83"/>
      <c r="Q13" s="83"/>
    </row>
    <row r="14" spans="1:17" x14ac:dyDescent="0.3">
      <c r="A14" s="533"/>
      <c r="B14" s="534"/>
      <c r="C14" s="534"/>
      <c r="D14" s="534"/>
      <c r="E14" s="534"/>
      <c r="F14" s="534"/>
      <c r="G14" s="534"/>
      <c r="H14" s="534"/>
      <c r="I14" s="534"/>
      <c r="J14" s="534"/>
      <c r="K14" s="534"/>
      <c r="L14" s="535"/>
    </row>
    <row r="15" spans="1:17" x14ac:dyDescent="0.3">
      <c r="A15" s="37" t="s">
        <v>17</v>
      </c>
      <c r="B15" s="558" t="s">
        <v>246</v>
      </c>
      <c r="C15" s="558"/>
      <c r="D15" s="558"/>
      <c r="E15" s="239"/>
      <c r="F15" s="239"/>
      <c r="G15" s="543">
        <f>SUM(G16:H23)</f>
        <v>86000</v>
      </c>
      <c r="H15" s="543"/>
      <c r="I15" s="341"/>
      <c r="J15" s="342"/>
      <c r="K15" s="342"/>
      <c r="L15" s="343"/>
    </row>
    <row r="16" spans="1:17" x14ac:dyDescent="0.3">
      <c r="A16" s="178"/>
      <c r="B16" s="512" t="s">
        <v>339</v>
      </c>
      <c r="C16" s="512"/>
      <c r="D16" s="512"/>
      <c r="G16" s="536">
        <v>40000</v>
      </c>
      <c r="H16" s="536"/>
      <c r="I16" s="341"/>
      <c r="J16" s="342"/>
      <c r="K16" s="342"/>
      <c r="L16" s="343"/>
    </row>
    <row r="17" spans="1:17" x14ac:dyDescent="0.3">
      <c r="A17" s="178"/>
      <c r="B17" s="512" t="s">
        <v>330</v>
      </c>
      <c r="C17" s="512"/>
      <c r="D17" s="512"/>
      <c r="E17" s="214"/>
      <c r="F17" s="214"/>
      <c r="G17" s="536">
        <v>17000</v>
      </c>
      <c r="H17" s="536"/>
      <c r="I17" s="341"/>
      <c r="J17" s="342"/>
      <c r="K17" s="342"/>
      <c r="L17" s="343"/>
      <c r="Q17" s="138"/>
    </row>
    <row r="18" spans="1:17" x14ac:dyDescent="0.3">
      <c r="A18" s="178"/>
      <c r="B18" s="512" t="s">
        <v>331</v>
      </c>
      <c r="C18" s="512"/>
      <c r="D18" s="512"/>
      <c r="E18" s="340"/>
      <c r="F18" s="340"/>
      <c r="G18" s="513">
        <v>14000</v>
      </c>
      <c r="H18" s="514"/>
      <c r="I18" s="341"/>
      <c r="J18" s="342"/>
      <c r="K18" s="342"/>
      <c r="L18" s="343"/>
      <c r="Q18" s="135"/>
    </row>
    <row r="19" spans="1:17" x14ac:dyDescent="0.3">
      <c r="B19" s="512" t="s">
        <v>341</v>
      </c>
      <c r="C19" s="512"/>
      <c r="D19" s="512"/>
      <c r="G19" s="513">
        <v>1500</v>
      </c>
      <c r="H19" s="514"/>
    </row>
    <row r="20" spans="1:17" x14ac:dyDescent="0.3">
      <c r="A20" s="239"/>
      <c r="B20" s="512" t="s">
        <v>367</v>
      </c>
      <c r="C20" s="512"/>
      <c r="D20" s="512"/>
      <c r="G20" s="513">
        <v>2000</v>
      </c>
      <c r="H20" s="514"/>
      <c r="I20" s="341"/>
      <c r="J20" s="342"/>
      <c r="K20" s="342"/>
      <c r="L20" s="343"/>
    </row>
    <row r="21" spans="1:17" x14ac:dyDescent="0.3">
      <c r="A21" s="239"/>
      <c r="B21" s="512" t="s">
        <v>240</v>
      </c>
      <c r="C21" s="512"/>
      <c r="D21" s="512"/>
      <c r="E21" s="239"/>
      <c r="F21" s="239"/>
      <c r="G21" s="513">
        <v>2000</v>
      </c>
      <c r="H21" s="514"/>
      <c r="I21" s="344"/>
      <c r="J21" s="345"/>
      <c r="K21" s="345"/>
      <c r="L21" s="346"/>
    </row>
    <row r="22" spans="1:17" x14ac:dyDescent="0.3">
      <c r="A22" s="269"/>
      <c r="B22" s="353" t="s">
        <v>241</v>
      </c>
      <c r="C22" s="354"/>
      <c r="D22" s="355"/>
      <c r="E22" s="178"/>
      <c r="F22" s="178"/>
      <c r="G22" s="513">
        <v>5000</v>
      </c>
      <c r="H22" s="514"/>
      <c r="I22" s="344"/>
      <c r="J22" s="345"/>
      <c r="K22" s="345"/>
      <c r="L22" s="346"/>
    </row>
    <row r="23" spans="1:17" x14ac:dyDescent="0.3">
      <c r="A23" s="269"/>
      <c r="B23" s="353" t="s">
        <v>308</v>
      </c>
      <c r="C23" s="354"/>
      <c r="D23" s="355"/>
      <c r="E23" s="270"/>
      <c r="F23" s="270"/>
      <c r="G23" s="513">
        <v>4500</v>
      </c>
      <c r="H23" s="514"/>
      <c r="I23" s="356"/>
      <c r="J23" s="357"/>
      <c r="K23" s="357"/>
      <c r="L23" s="358"/>
    </row>
    <row r="24" spans="1:17" x14ac:dyDescent="0.3">
      <c r="A24" s="1"/>
      <c r="B24" s="517" t="s">
        <v>54</v>
      </c>
      <c r="C24" s="518"/>
      <c r="D24" s="519"/>
      <c r="E24" s="124"/>
      <c r="F24" s="124"/>
      <c r="G24" s="515">
        <f>+G6+G13+G15+G9+G11</f>
        <v>105000</v>
      </c>
      <c r="H24" s="516"/>
      <c r="I24" s="344"/>
      <c r="J24" s="345"/>
      <c r="K24" s="345"/>
      <c r="L24" s="346"/>
    </row>
    <row r="25" spans="1:17" x14ac:dyDescent="0.3">
      <c r="A25" s="66"/>
      <c r="B25" s="525"/>
      <c r="C25" s="526"/>
      <c r="D25" s="526"/>
      <c r="E25" s="86"/>
      <c r="F25" s="87"/>
      <c r="G25" s="525"/>
      <c r="H25" s="525"/>
      <c r="I25" s="522"/>
      <c r="J25" s="522"/>
      <c r="K25" s="522"/>
      <c r="L25" s="522"/>
    </row>
    <row r="26" spans="1:17" x14ac:dyDescent="0.3">
      <c r="A26" s="66"/>
      <c r="B26" s="523"/>
      <c r="C26" s="524"/>
      <c r="D26" s="524"/>
      <c r="E26" s="88"/>
      <c r="F26" s="88"/>
      <c r="G26" s="522"/>
      <c r="H26" s="522"/>
      <c r="I26" s="522"/>
      <c r="J26" s="522"/>
      <c r="K26" s="522"/>
      <c r="L26" s="522"/>
    </row>
    <row r="27" spans="1:17" ht="24" customHeight="1" x14ac:dyDescent="0.3">
      <c r="A27" s="66"/>
      <c r="B27" s="523"/>
      <c r="C27" s="524"/>
      <c r="D27" s="524"/>
      <c r="E27" s="88"/>
      <c r="F27" s="88"/>
      <c r="G27" s="522"/>
      <c r="H27" s="522"/>
      <c r="I27" s="522"/>
      <c r="J27" s="522"/>
      <c r="K27" s="522"/>
      <c r="L27" s="522"/>
    </row>
    <row r="28" spans="1:17" x14ac:dyDescent="0.3">
      <c r="A28" s="66"/>
      <c r="B28" s="523"/>
      <c r="C28" s="524"/>
      <c r="D28" s="524"/>
      <c r="E28" s="88"/>
      <c r="F28" s="88"/>
      <c r="G28" s="522"/>
      <c r="H28" s="522"/>
      <c r="I28" s="522"/>
      <c r="J28" s="522"/>
      <c r="K28" s="522"/>
      <c r="L28" s="522"/>
    </row>
    <row r="29" spans="1:17" x14ac:dyDescent="0.3">
      <c r="A29" s="66"/>
      <c r="B29" s="523"/>
      <c r="C29" s="524"/>
      <c r="D29" s="524"/>
      <c r="E29" s="88"/>
      <c r="F29" s="88"/>
      <c r="G29" s="522"/>
      <c r="H29" s="522"/>
      <c r="I29" s="522"/>
      <c r="J29" s="522"/>
      <c r="K29" s="522"/>
      <c r="L29" s="522"/>
    </row>
    <row r="30" spans="1:17" x14ac:dyDescent="0.3">
      <c r="A30" s="87"/>
      <c r="B30" s="523"/>
      <c r="C30" s="524"/>
      <c r="D30" s="524"/>
      <c r="E30" s="88"/>
      <c r="F30" s="88"/>
      <c r="G30" s="522"/>
      <c r="H30" s="522"/>
      <c r="I30" s="10"/>
      <c r="J30" s="10"/>
      <c r="K30" s="10"/>
      <c r="L30" s="10"/>
    </row>
    <row r="31" spans="1:17" x14ac:dyDescent="0.3">
      <c r="A31" s="10"/>
      <c r="B31" s="523"/>
      <c r="C31" s="524"/>
      <c r="D31" s="524"/>
      <c r="E31" s="88"/>
      <c r="F31" s="88"/>
      <c r="G31" s="522"/>
      <c r="H31" s="522"/>
      <c r="I31" s="10"/>
      <c r="J31" s="89"/>
      <c r="K31" s="10"/>
      <c r="L31" s="10"/>
    </row>
    <row r="32" spans="1:17" x14ac:dyDescent="0.3">
      <c r="A32" s="10"/>
      <c r="B32" s="10"/>
      <c r="C32" s="10"/>
      <c r="D32" s="10"/>
      <c r="E32" s="10"/>
      <c r="F32" s="10"/>
      <c r="G32" s="10"/>
      <c r="H32" s="10"/>
      <c r="I32" s="10"/>
      <c r="J32" s="520"/>
      <c r="K32" s="520"/>
      <c r="L32" s="520"/>
    </row>
    <row r="33" spans="1:14" x14ac:dyDescent="0.3">
      <c r="A33" s="10"/>
      <c r="B33" s="9"/>
      <c r="C33" s="10"/>
      <c r="D33" s="10"/>
      <c r="E33" s="10"/>
      <c r="F33" s="10"/>
      <c r="G33" s="10"/>
      <c r="H33" s="10"/>
      <c r="I33" s="213"/>
      <c r="J33" s="213"/>
      <c r="K33" s="10"/>
      <c r="L33" s="10"/>
    </row>
    <row r="34" spans="1:14" x14ac:dyDescent="0.3">
      <c r="A34" s="213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46"/>
      <c r="N34" s="10"/>
    </row>
    <row r="35" spans="1:14" x14ac:dyDescent="0.3">
      <c r="A35" s="90"/>
      <c r="B35" s="213"/>
      <c r="C35" s="213"/>
      <c r="D35" s="213"/>
      <c r="E35" s="213"/>
      <c r="F35" s="213"/>
      <c r="G35" s="213"/>
      <c r="H35" s="213"/>
      <c r="I35" s="66"/>
      <c r="J35" s="520"/>
      <c r="K35" s="521"/>
      <c r="L35" s="521"/>
      <c r="M35" s="10"/>
      <c r="N35" s="10"/>
    </row>
    <row r="36" spans="1:14" x14ac:dyDescent="0.3">
      <c r="A36" s="66"/>
      <c r="B36" s="90"/>
      <c r="C36" s="90"/>
      <c r="D36" s="10"/>
      <c r="E36" s="10"/>
      <c r="F36" s="10"/>
      <c r="G36" s="10"/>
      <c r="H36" s="10"/>
      <c r="I36" s="38"/>
      <c r="J36" s="38"/>
      <c r="K36" s="92"/>
      <c r="L36" s="92"/>
    </row>
    <row r="37" spans="1:14" x14ac:dyDescent="0.3">
      <c r="A37" s="38"/>
      <c r="B37" s="66"/>
      <c r="C37" s="66"/>
      <c r="D37" s="66"/>
      <c r="E37" s="66"/>
      <c r="F37" s="66"/>
      <c r="G37" s="66"/>
      <c r="H37" s="66"/>
      <c r="I37" s="75"/>
      <c r="J37" s="75"/>
      <c r="K37" s="75"/>
      <c r="L37" s="75"/>
    </row>
    <row r="38" spans="1:14" x14ac:dyDescent="0.3">
      <c r="A38" s="38"/>
      <c r="B38" s="38"/>
      <c r="C38" s="91"/>
      <c r="D38" s="38"/>
      <c r="E38" s="38"/>
      <c r="F38" s="38"/>
      <c r="G38" s="38"/>
      <c r="H38" s="38"/>
      <c r="I38" s="75"/>
      <c r="J38" s="75"/>
      <c r="K38" s="75"/>
      <c r="L38" s="75"/>
    </row>
    <row r="39" spans="1:14" x14ac:dyDescent="0.3">
      <c r="A39" s="38"/>
      <c r="B39" s="66"/>
      <c r="C39" s="38"/>
      <c r="D39" s="75"/>
      <c r="E39" s="75"/>
      <c r="F39" s="75"/>
      <c r="G39" s="75"/>
      <c r="H39" s="75"/>
      <c r="I39" s="75"/>
      <c r="J39" s="75"/>
      <c r="K39" s="75"/>
      <c r="L39" s="75"/>
    </row>
    <row r="40" spans="1:14" x14ac:dyDescent="0.3">
      <c r="A40" s="38"/>
      <c r="B40" s="66"/>
      <c r="C40" s="38"/>
      <c r="D40" s="75"/>
      <c r="E40" s="75"/>
      <c r="F40" s="75"/>
      <c r="G40" s="75"/>
      <c r="H40" s="75"/>
      <c r="I40" s="75"/>
      <c r="J40" s="75"/>
      <c r="K40" s="75"/>
      <c r="L40" s="75"/>
    </row>
    <row r="41" spans="1:14" x14ac:dyDescent="0.3">
      <c r="A41" s="38"/>
      <c r="B41" s="66"/>
      <c r="C41" s="38"/>
      <c r="D41" s="75"/>
      <c r="E41" s="75"/>
      <c r="F41" s="75"/>
      <c r="G41" s="75"/>
      <c r="H41" s="75"/>
      <c r="I41" s="75"/>
      <c r="J41" s="75"/>
      <c r="K41" s="75"/>
      <c r="L41" s="75"/>
    </row>
    <row r="42" spans="1:14" x14ac:dyDescent="0.3">
      <c r="A42" s="38"/>
      <c r="B42" s="66"/>
      <c r="C42" s="38"/>
      <c r="D42" s="75"/>
      <c r="E42" s="75"/>
      <c r="F42" s="75"/>
      <c r="G42" s="75"/>
      <c r="H42" s="75"/>
      <c r="I42" s="75"/>
      <c r="J42" s="75"/>
      <c r="K42" s="75"/>
      <c r="L42" s="75"/>
    </row>
    <row r="43" spans="1:14" x14ac:dyDescent="0.3">
      <c r="A43" s="38"/>
      <c r="B43" s="66"/>
      <c r="C43" s="38"/>
      <c r="D43" s="75"/>
      <c r="E43" s="75"/>
      <c r="F43" s="75"/>
      <c r="G43" s="75"/>
      <c r="H43" s="75"/>
      <c r="I43" s="75"/>
      <c r="J43" s="75"/>
      <c r="K43" s="75"/>
      <c r="L43" s="75"/>
    </row>
    <row r="44" spans="1:14" x14ac:dyDescent="0.3">
      <c r="A44" s="38"/>
      <c r="B44" s="66"/>
      <c r="C44" s="38"/>
      <c r="D44" s="75"/>
      <c r="E44" s="75"/>
      <c r="F44" s="75"/>
      <c r="G44" s="75"/>
      <c r="H44" s="75"/>
      <c r="I44" s="73"/>
      <c r="J44" s="73"/>
      <c r="K44" s="73"/>
      <c r="L44" s="73"/>
    </row>
    <row r="45" spans="1:14" x14ac:dyDescent="0.3">
      <c r="A45" s="38"/>
      <c r="B45" s="66"/>
      <c r="C45" s="68"/>
      <c r="D45" s="75"/>
      <c r="E45" s="75"/>
      <c r="F45" s="75"/>
      <c r="G45" s="75"/>
      <c r="H45" s="75"/>
      <c r="I45" s="66"/>
      <c r="J45" s="66"/>
      <c r="K45" s="10"/>
      <c r="L45" s="10"/>
    </row>
    <row r="46" spans="1:14" x14ac:dyDescent="0.3">
      <c r="A46" s="66"/>
      <c r="B46" s="93"/>
      <c r="C46" s="94"/>
      <c r="D46" s="73"/>
      <c r="E46" s="73"/>
      <c r="F46" s="73"/>
      <c r="G46" s="73"/>
      <c r="H46" s="73"/>
      <c r="I46" s="66"/>
      <c r="J46" s="66"/>
      <c r="K46" s="10"/>
      <c r="L46" s="10"/>
    </row>
    <row r="47" spans="1:14" x14ac:dyDescent="0.3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10"/>
      <c r="L47" s="10"/>
    </row>
    <row r="48" spans="1:14" x14ac:dyDescent="0.3">
      <c r="A48" s="66"/>
      <c r="B48" s="66"/>
      <c r="C48" s="66"/>
      <c r="D48" s="66"/>
      <c r="E48" s="66"/>
      <c r="F48" s="66"/>
      <c r="G48" s="66"/>
      <c r="H48" s="66"/>
    </row>
    <row r="49" spans="2:8" x14ac:dyDescent="0.3">
      <c r="B49" s="66"/>
      <c r="C49" s="66"/>
      <c r="D49" s="66"/>
      <c r="E49" s="66"/>
      <c r="F49" s="66"/>
      <c r="G49" s="66"/>
      <c r="H49" s="66"/>
    </row>
  </sheetData>
  <mergeCells count="73">
    <mergeCell ref="B15:D15"/>
    <mergeCell ref="B18:D18"/>
    <mergeCell ref="G18:H18"/>
    <mergeCell ref="B5:F5"/>
    <mergeCell ref="G5:H5"/>
    <mergeCell ref="A8:L8"/>
    <mergeCell ref="A10:L10"/>
    <mergeCell ref="B16:D16"/>
    <mergeCell ref="G16:H16"/>
    <mergeCell ref="B9:D9"/>
    <mergeCell ref="I9:L9"/>
    <mergeCell ref="B13:F13"/>
    <mergeCell ref="G13:H13"/>
    <mergeCell ref="G11:H11"/>
    <mergeCell ref="J1:L3"/>
    <mergeCell ref="I5:L5"/>
    <mergeCell ref="I6:L6"/>
    <mergeCell ref="I7:L7"/>
    <mergeCell ref="B6:F6"/>
    <mergeCell ref="G6:H6"/>
    <mergeCell ref="G7:H7"/>
    <mergeCell ref="B7:D7"/>
    <mergeCell ref="E7:F7"/>
    <mergeCell ref="P1:Q3"/>
    <mergeCell ref="B21:D21"/>
    <mergeCell ref="G21:H21"/>
    <mergeCell ref="G9:H9"/>
    <mergeCell ref="I11:L11"/>
    <mergeCell ref="I13:L13"/>
    <mergeCell ref="A14:L14"/>
    <mergeCell ref="B17:D17"/>
    <mergeCell ref="G17:H17"/>
    <mergeCell ref="A12:L12"/>
    <mergeCell ref="B11:D11"/>
    <mergeCell ref="G15:H15"/>
    <mergeCell ref="M2:O2"/>
    <mergeCell ref="B2:I2"/>
    <mergeCell ref="G4:H4"/>
    <mergeCell ref="K4:L4"/>
    <mergeCell ref="K26:L26"/>
    <mergeCell ref="B27:D27"/>
    <mergeCell ref="B25:D25"/>
    <mergeCell ref="I26:J26"/>
    <mergeCell ref="G27:H27"/>
    <mergeCell ref="K25:L25"/>
    <mergeCell ref="B26:D26"/>
    <mergeCell ref="G25:H25"/>
    <mergeCell ref="G26:H26"/>
    <mergeCell ref="I25:J25"/>
    <mergeCell ref="J35:L35"/>
    <mergeCell ref="I27:J27"/>
    <mergeCell ref="B30:D30"/>
    <mergeCell ref="J32:L32"/>
    <mergeCell ref="B31:D31"/>
    <mergeCell ref="K27:L27"/>
    <mergeCell ref="I29:J29"/>
    <mergeCell ref="B29:D29"/>
    <mergeCell ref="I28:J28"/>
    <mergeCell ref="G30:H30"/>
    <mergeCell ref="G31:H31"/>
    <mergeCell ref="K28:L28"/>
    <mergeCell ref="K29:L29"/>
    <mergeCell ref="G29:H29"/>
    <mergeCell ref="G28:H28"/>
    <mergeCell ref="B28:D28"/>
    <mergeCell ref="B19:D19"/>
    <mergeCell ref="G19:H19"/>
    <mergeCell ref="G22:H22"/>
    <mergeCell ref="G24:H24"/>
    <mergeCell ref="B24:D24"/>
    <mergeCell ref="B20:D20"/>
    <mergeCell ref="G20:H20"/>
    <mergeCell ref="G23:H23"/>
  </mergeCells>
  <phoneticPr fontId="3" type="noConversion"/>
  <pageMargins left="0.39370078740157483" right="0.44" top="0.52" bottom="0.98425196850393704" header="0.51181102362204722" footer="0.51181102362204722"/>
  <pageSetup paperSize="9" orientation="portrait" r:id="rId1"/>
  <headerFooter alignWithMargins="0"/>
  <colBreaks count="2" manualBreakCount="2">
    <brk id="12" max="30" man="1"/>
    <brk id="17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L30"/>
  <sheetViews>
    <sheetView view="pageBreakPreview" zoomScale="120" zoomScaleNormal="100" zoomScaleSheetLayoutView="120" workbookViewId="0">
      <selection activeCell="H1" sqref="H1:J3"/>
    </sheetView>
  </sheetViews>
  <sheetFormatPr defaultRowHeight="14.4" x14ac:dyDescent="0.3"/>
  <cols>
    <col min="1" max="1" width="23.44140625" customWidth="1"/>
    <col min="3" max="9" width="12.21875" bestFit="1" customWidth="1"/>
    <col min="10" max="10" width="13.5546875" bestFit="1" customWidth="1"/>
    <col min="11" max="11" width="15.77734375" customWidth="1"/>
    <col min="12" max="12" width="15.109375" customWidth="1"/>
  </cols>
  <sheetData>
    <row r="1" spans="1:12" ht="14.55" customHeight="1" x14ac:dyDescent="0.3">
      <c r="A1" s="285"/>
      <c r="B1" s="285"/>
      <c r="C1" s="285"/>
      <c r="D1" s="285"/>
      <c r="E1" s="285"/>
      <c r="F1" s="285"/>
      <c r="G1" s="285"/>
      <c r="H1" s="494" t="s">
        <v>447</v>
      </c>
      <c r="I1" s="494"/>
      <c r="J1" s="494"/>
      <c r="K1" s="285"/>
      <c r="L1" s="285"/>
    </row>
    <row r="2" spans="1:12" x14ac:dyDescent="0.3">
      <c r="A2" s="544" t="s">
        <v>1</v>
      </c>
      <c r="B2" s="544"/>
      <c r="C2" s="544"/>
      <c r="D2" s="544"/>
      <c r="E2" s="544"/>
      <c r="F2" s="544"/>
      <c r="G2" s="544"/>
      <c r="H2" s="494"/>
      <c r="I2" s="494"/>
      <c r="J2" s="494"/>
      <c r="K2" s="285"/>
      <c r="L2" s="285"/>
    </row>
    <row r="3" spans="1:12" x14ac:dyDescent="0.3">
      <c r="A3" s="285"/>
      <c r="B3" s="285"/>
      <c r="C3" s="285"/>
      <c r="D3" s="285"/>
      <c r="E3" s="285"/>
      <c r="F3" s="285"/>
      <c r="G3" s="285"/>
      <c r="H3" s="494"/>
      <c r="I3" s="494"/>
      <c r="J3" s="494"/>
      <c r="K3" s="285"/>
      <c r="L3" s="285"/>
    </row>
    <row r="4" spans="1:12" x14ac:dyDescent="0.3">
      <c r="A4" s="285"/>
      <c r="B4" s="285"/>
      <c r="C4" s="285"/>
      <c r="D4" s="285"/>
      <c r="E4" s="285"/>
      <c r="F4" s="285"/>
      <c r="G4" s="285"/>
      <c r="H4" s="285"/>
      <c r="I4" s="285"/>
      <c r="J4" s="80" t="s">
        <v>34</v>
      </c>
      <c r="K4" s="80"/>
      <c r="L4" s="285"/>
    </row>
    <row r="5" spans="1:12" ht="24" x14ac:dyDescent="0.3">
      <c r="A5" s="375" t="s">
        <v>32</v>
      </c>
      <c r="B5" s="375" t="s">
        <v>33</v>
      </c>
      <c r="C5" s="375" t="s">
        <v>369</v>
      </c>
      <c r="D5" s="376" t="s">
        <v>2</v>
      </c>
      <c r="E5" s="376"/>
      <c r="F5" s="375">
        <v>2019</v>
      </c>
      <c r="G5" s="375">
        <v>2020</v>
      </c>
      <c r="H5" s="375">
        <v>2021</v>
      </c>
      <c r="I5" s="375">
        <v>2022</v>
      </c>
      <c r="J5" s="375" t="s">
        <v>306</v>
      </c>
      <c r="K5" s="375" t="s">
        <v>230</v>
      </c>
      <c r="L5" s="285"/>
    </row>
    <row r="6" spans="1:12" ht="14.55" customHeight="1" x14ac:dyDescent="0.3">
      <c r="A6" s="563" t="s">
        <v>13</v>
      </c>
      <c r="B6" s="574" t="s">
        <v>370</v>
      </c>
      <c r="C6" s="576">
        <v>600000</v>
      </c>
      <c r="D6" s="565">
        <v>48213</v>
      </c>
      <c r="E6" s="377" t="s">
        <v>272</v>
      </c>
      <c r="F6" s="132">
        <f>12*3846</f>
        <v>46152</v>
      </c>
      <c r="G6" s="132">
        <f>12*3846</f>
        <v>46152</v>
      </c>
      <c r="H6" s="132">
        <f>12*3846</f>
        <v>46152</v>
      </c>
      <c r="I6" s="132">
        <f>12*3846</f>
        <v>46152</v>
      </c>
      <c r="J6" s="132">
        <f>600000-(F6+G6+H6+I6)</f>
        <v>415392</v>
      </c>
      <c r="K6" s="378">
        <f>SUM(F6:J6)</f>
        <v>600000</v>
      </c>
      <c r="L6" s="285"/>
    </row>
    <row r="7" spans="1:12" x14ac:dyDescent="0.3">
      <c r="A7" s="564"/>
      <c r="B7" s="575"/>
      <c r="C7" s="577"/>
      <c r="D7" s="566"/>
      <c r="E7" s="366" t="s">
        <v>37</v>
      </c>
      <c r="F7" s="132">
        <v>10500</v>
      </c>
      <c r="G7" s="132">
        <v>9340</v>
      </c>
      <c r="H7" s="132">
        <v>8530</v>
      </c>
      <c r="I7" s="132">
        <v>7721</v>
      </c>
      <c r="J7" s="132">
        <v>33064</v>
      </c>
      <c r="K7" s="378">
        <f>SUM(F7:J7)</f>
        <v>69155</v>
      </c>
      <c r="L7" s="285"/>
    </row>
    <row r="8" spans="1:12" x14ac:dyDescent="0.3">
      <c r="A8" s="567"/>
      <c r="B8" s="568"/>
      <c r="C8" s="570"/>
      <c r="D8" s="571"/>
      <c r="E8" s="377"/>
      <c r="F8" s="132"/>
      <c r="G8" s="132"/>
      <c r="H8" s="132"/>
      <c r="I8" s="132"/>
      <c r="J8" s="132"/>
      <c r="K8" s="378"/>
      <c r="L8" s="285"/>
    </row>
    <row r="9" spans="1:12" x14ac:dyDescent="0.3">
      <c r="A9" s="567"/>
      <c r="B9" s="569"/>
      <c r="C9" s="570"/>
      <c r="D9" s="571"/>
      <c r="E9" s="366"/>
      <c r="F9" s="132"/>
      <c r="G9" s="132"/>
      <c r="H9" s="132"/>
      <c r="I9" s="132"/>
      <c r="J9" s="132"/>
      <c r="K9" s="378"/>
      <c r="L9" s="285"/>
    </row>
    <row r="10" spans="1:12" x14ac:dyDescent="0.3">
      <c r="A10" s="371"/>
      <c r="B10" s="225"/>
      <c r="C10" s="225"/>
      <c r="D10" s="371"/>
      <c r="E10" s="371"/>
      <c r="F10" s="132"/>
      <c r="G10" s="132"/>
      <c r="H10" s="132"/>
      <c r="I10" s="132"/>
      <c r="J10" s="132"/>
      <c r="K10" s="378"/>
      <c r="L10" s="285"/>
    </row>
    <row r="11" spans="1:12" x14ac:dyDescent="0.3">
      <c r="A11" s="371"/>
      <c r="B11" s="225"/>
      <c r="C11" s="225"/>
      <c r="D11" s="371"/>
      <c r="E11" s="371"/>
      <c r="F11" s="132"/>
      <c r="G11" s="132"/>
      <c r="H11" s="132"/>
      <c r="I11" s="132"/>
      <c r="J11" s="132"/>
      <c r="K11" s="378"/>
      <c r="L11" s="285"/>
    </row>
    <row r="12" spans="1:12" x14ac:dyDescent="0.3">
      <c r="A12" s="371"/>
      <c r="B12" s="379" t="s">
        <v>0</v>
      </c>
      <c r="C12" s="379"/>
      <c r="D12" s="221" t="s">
        <v>237</v>
      </c>
      <c r="E12" s="221"/>
      <c r="F12" s="380">
        <f t="shared" ref="F12:J12" si="0">SUM(F6:F9)</f>
        <v>56652</v>
      </c>
      <c r="G12" s="380">
        <f t="shared" si="0"/>
        <v>55492</v>
      </c>
      <c r="H12" s="380">
        <f t="shared" si="0"/>
        <v>54682</v>
      </c>
      <c r="I12" s="380">
        <f t="shared" si="0"/>
        <v>53873</v>
      </c>
      <c r="J12" s="380">
        <f t="shared" si="0"/>
        <v>448456</v>
      </c>
      <c r="K12" s="430">
        <f>SUM(F12:J12)</f>
        <v>669155</v>
      </c>
      <c r="L12" s="285"/>
    </row>
    <row r="13" spans="1:12" x14ac:dyDescent="0.3">
      <c r="A13" s="369"/>
      <c r="B13" s="254"/>
      <c r="C13" s="254"/>
      <c r="D13" s="94"/>
      <c r="E13" s="94"/>
      <c r="F13" s="73"/>
      <c r="G13" s="73"/>
      <c r="H13" s="73"/>
      <c r="I13" s="73"/>
      <c r="J13" s="73"/>
      <c r="K13" s="73"/>
      <c r="L13" s="465"/>
    </row>
    <row r="14" spans="1:12" x14ac:dyDescent="0.3">
      <c r="A14" s="285"/>
      <c r="B14" s="285"/>
      <c r="C14" s="285"/>
      <c r="D14" s="285"/>
      <c r="E14" s="285"/>
      <c r="F14" s="285"/>
      <c r="G14" s="285"/>
      <c r="H14" s="285"/>
      <c r="I14" s="285"/>
      <c r="J14" s="285"/>
      <c r="K14" s="285"/>
      <c r="L14" s="285"/>
    </row>
    <row r="15" spans="1:12" ht="14.55" customHeight="1" x14ac:dyDescent="0.3">
      <c r="A15" s="572" t="s">
        <v>281</v>
      </c>
      <c r="B15" s="572" t="s">
        <v>282</v>
      </c>
      <c r="C15" s="572" t="s">
        <v>283</v>
      </c>
      <c r="D15" s="573"/>
      <c r="E15" s="573"/>
      <c r="F15" s="413"/>
      <c r="G15" s="413"/>
      <c r="H15" s="413"/>
      <c r="I15" s="413"/>
      <c r="J15" s="413"/>
      <c r="K15" s="413"/>
      <c r="L15" s="414"/>
    </row>
    <row r="16" spans="1:12" x14ac:dyDescent="0.3">
      <c r="A16" s="572"/>
      <c r="B16" s="572"/>
      <c r="C16" s="573"/>
      <c r="D16" s="573"/>
      <c r="E16" s="573"/>
      <c r="F16" s="413"/>
      <c r="G16" s="413"/>
      <c r="H16" s="413"/>
      <c r="I16" s="413"/>
      <c r="J16" s="413"/>
      <c r="K16" s="413"/>
      <c r="L16" s="413"/>
    </row>
    <row r="17" spans="1:12" ht="30.6" x14ac:dyDescent="0.3">
      <c r="A17" s="572"/>
      <c r="B17" s="572"/>
      <c r="C17" s="415" t="s">
        <v>372</v>
      </c>
      <c r="D17" s="415" t="s">
        <v>373</v>
      </c>
      <c r="E17" s="416" t="s">
        <v>374</v>
      </c>
      <c r="F17" s="415" t="s">
        <v>375</v>
      </c>
      <c r="G17" s="415" t="s">
        <v>376</v>
      </c>
      <c r="H17" s="416" t="s">
        <v>377</v>
      </c>
      <c r="I17" s="415" t="s">
        <v>378</v>
      </c>
      <c r="J17" s="415" t="s">
        <v>379</v>
      </c>
      <c r="K17" s="415" t="s">
        <v>380</v>
      </c>
      <c r="L17" s="414" t="s">
        <v>284</v>
      </c>
    </row>
    <row r="18" spans="1:12" x14ac:dyDescent="0.3">
      <c r="A18" s="417" t="s">
        <v>285</v>
      </c>
      <c r="B18" s="418" t="s">
        <v>286</v>
      </c>
      <c r="C18" s="419">
        <v>905000</v>
      </c>
      <c r="D18" s="419">
        <v>905000</v>
      </c>
      <c r="E18" s="419">
        <v>905000</v>
      </c>
      <c r="F18" s="419">
        <v>905000</v>
      </c>
      <c r="G18" s="419">
        <v>905000</v>
      </c>
      <c r="H18" s="419">
        <v>905000</v>
      </c>
      <c r="I18" s="419">
        <v>905000</v>
      </c>
      <c r="J18" s="419">
        <v>905000</v>
      </c>
      <c r="K18" s="419">
        <f>5*905000</f>
        <v>4525000</v>
      </c>
      <c r="L18" s="420">
        <f>SUM(C18:K18)</f>
        <v>11765000</v>
      </c>
    </row>
    <row r="19" spans="1:12" x14ac:dyDescent="0.3">
      <c r="A19" s="417" t="s">
        <v>371</v>
      </c>
      <c r="B19" s="418" t="s">
        <v>288</v>
      </c>
      <c r="C19" s="419">
        <v>110224</v>
      </c>
      <c r="D19" s="419"/>
      <c r="E19" s="419"/>
      <c r="F19" s="419"/>
      <c r="G19" s="419"/>
      <c r="H19" s="419"/>
      <c r="I19" s="419"/>
      <c r="J19" s="419"/>
      <c r="K19" s="419"/>
      <c r="L19" s="420">
        <f>SUM(C19:K19)</f>
        <v>110224</v>
      </c>
    </row>
    <row r="20" spans="1:12" ht="38.4" x14ac:dyDescent="0.3">
      <c r="A20" s="421" t="s">
        <v>287</v>
      </c>
      <c r="B20" s="418" t="s">
        <v>290</v>
      </c>
      <c r="C20" s="419">
        <v>187000</v>
      </c>
      <c r="D20" s="419">
        <v>20000</v>
      </c>
      <c r="E20" s="419">
        <v>20000</v>
      </c>
      <c r="F20" s="419">
        <v>20000</v>
      </c>
      <c r="G20" s="419">
        <v>20000</v>
      </c>
      <c r="H20" s="419">
        <v>20000</v>
      </c>
      <c r="I20" s="419">
        <v>20000</v>
      </c>
      <c r="J20" s="419">
        <v>20000</v>
      </c>
      <c r="K20" s="419">
        <v>160000</v>
      </c>
      <c r="L20" s="420">
        <f>SUM(C20:K20)</f>
        <v>487000</v>
      </c>
    </row>
    <row r="21" spans="1:12" ht="19.2" x14ac:dyDescent="0.3">
      <c r="A21" s="422" t="s">
        <v>289</v>
      </c>
      <c r="B21" s="418" t="s">
        <v>292</v>
      </c>
      <c r="C21" s="419"/>
      <c r="D21" s="419"/>
      <c r="E21" s="413"/>
      <c r="F21" s="413"/>
      <c r="G21" s="413"/>
      <c r="H21" s="413"/>
      <c r="I21" s="413"/>
      <c r="J21" s="413"/>
      <c r="K21" s="413"/>
      <c r="L21" s="420">
        <f t="shared" ref="L21:L24" si="1">SUM(C21:I21)</f>
        <v>0</v>
      </c>
    </row>
    <row r="22" spans="1:12" ht="38.4" x14ac:dyDescent="0.3">
      <c r="A22" s="422" t="s">
        <v>291</v>
      </c>
      <c r="B22" s="418" t="s">
        <v>294</v>
      </c>
      <c r="C22" s="419"/>
      <c r="D22" s="419"/>
      <c r="E22" s="413"/>
      <c r="F22" s="413"/>
      <c r="G22" s="413"/>
      <c r="H22" s="413"/>
      <c r="I22" s="413"/>
      <c r="J22" s="413"/>
      <c r="K22" s="413"/>
      <c r="L22" s="420">
        <f t="shared" si="1"/>
        <v>0</v>
      </c>
    </row>
    <row r="23" spans="1:12" x14ac:dyDescent="0.3">
      <c r="A23" s="422" t="s">
        <v>293</v>
      </c>
      <c r="B23" s="418" t="s">
        <v>296</v>
      </c>
      <c r="C23" s="419">
        <v>3500</v>
      </c>
      <c r="D23" s="419">
        <v>3500</v>
      </c>
      <c r="E23" s="419">
        <v>3500</v>
      </c>
      <c r="F23" s="419">
        <v>3500</v>
      </c>
      <c r="G23" s="419">
        <v>3500</v>
      </c>
      <c r="H23" s="419">
        <v>3500</v>
      </c>
      <c r="I23" s="419">
        <v>3500</v>
      </c>
      <c r="J23" s="419">
        <v>3500</v>
      </c>
      <c r="K23" s="419">
        <v>28000</v>
      </c>
      <c r="L23" s="420">
        <f>SUM(C23:K23)</f>
        <v>56000</v>
      </c>
    </row>
    <row r="24" spans="1:12" ht="28.8" x14ac:dyDescent="0.3">
      <c r="A24" s="422" t="s">
        <v>295</v>
      </c>
      <c r="B24" s="418" t="s">
        <v>298</v>
      </c>
      <c r="C24" s="419"/>
      <c r="D24" s="419"/>
      <c r="E24" s="413"/>
      <c r="F24" s="413"/>
      <c r="G24" s="413"/>
      <c r="H24" s="413"/>
      <c r="I24" s="413"/>
      <c r="J24" s="413"/>
      <c r="K24" s="413"/>
      <c r="L24" s="420">
        <f t="shared" si="1"/>
        <v>0</v>
      </c>
    </row>
    <row r="25" spans="1:12" x14ac:dyDescent="0.3">
      <c r="A25" s="423" t="s">
        <v>297</v>
      </c>
      <c r="B25" s="424" t="s">
        <v>300</v>
      </c>
      <c r="C25" s="425">
        <f t="shared" ref="C25:K25" si="2">SUM(C18:C24)</f>
        <v>1205724</v>
      </c>
      <c r="D25" s="425">
        <f t="shared" si="2"/>
        <v>928500</v>
      </c>
      <c r="E25" s="425">
        <f t="shared" si="2"/>
        <v>928500</v>
      </c>
      <c r="F25" s="425">
        <f t="shared" si="2"/>
        <v>928500</v>
      </c>
      <c r="G25" s="425">
        <f t="shared" si="2"/>
        <v>928500</v>
      </c>
      <c r="H25" s="425">
        <f t="shared" si="2"/>
        <v>928500</v>
      </c>
      <c r="I25" s="425">
        <f t="shared" si="2"/>
        <v>928500</v>
      </c>
      <c r="J25" s="425">
        <f t="shared" si="2"/>
        <v>928500</v>
      </c>
      <c r="K25" s="425">
        <f t="shared" si="2"/>
        <v>4713000</v>
      </c>
      <c r="L25" s="420">
        <f t="shared" ref="L25:L30" si="3">SUM(C25:K25)</f>
        <v>12418224</v>
      </c>
    </row>
    <row r="26" spans="1:12" x14ac:dyDescent="0.3">
      <c r="A26" s="423" t="s">
        <v>299</v>
      </c>
      <c r="B26" s="424" t="s">
        <v>301</v>
      </c>
      <c r="C26" s="425">
        <f t="shared" ref="C26:K26" si="4">C25*0.5</f>
        <v>602862</v>
      </c>
      <c r="D26" s="425">
        <f t="shared" si="4"/>
        <v>464250</v>
      </c>
      <c r="E26" s="425">
        <f t="shared" si="4"/>
        <v>464250</v>
      </c>
      <c r="F26" s="425">
        <f t="shared" si="4"/>
        <v>464250</v>
      </c>
      <c r="G26" s="425">
        <f t="shared" si="4"/>
        <v>464250</v>
      </c>
      <c r="H26" s="425">
        <f t="shared" si="4"/>
        <v>464250</v>
      </c>
      <c r="I26" s="425">
        <f t="shared" si="4"/>
        <v>464250</v>
      </c>
      <c r="J26" s="425">
        <f t="shared" si="4"/>
        <v>464250</v>
      </c>
      <c r="K26" s="425">
        <f t="shared" si="4"/>
        <v>2356500</v>
      </c>
      <c r="L26" s="420">
        <f t="shared" si="3"/>
        <v>6209112</v>
      </c>
    </row>
    <row r="27" spans="1:12" x14ac:dyDescent="0.3">
      <c r="A27" s="426" t="s">
        <v>302</v>
      </c>
      <c r="B27" s="418" t="s">
        <v>280</v>
      </c>
      <c r="C27" s="230">
        <v>46152</v>
      </c>
      <c r="D27" s="230">
        <v>46152</v>
      </c>
      <c r="E27" s="230">
        <v>46152</v>
      </c>
      <c r="F27" s="230">
        <v>46152</v>
      </c>
      <c r="G27" s="230">
        <v>46152</v>
      </c>
      <c r="H27" s="230">
        <v>46152</v>
      </c>
      <c r="I27" s="230">
        <v>46152</v>
      </c>
      <c r="J27" s="230">
        <v>46152</v>
      </c>
      <c r="K27" s="230">
        <v>230784</v>
      </c>
      <c r="L27" s="420">
        <f t="shared" si="3"/>
        <v>600000</v>
      </c>
    </row>
    <row r="28" spans="1:12" ht="20.399999999999999" x14ac:dyDescent="0.3">
      <c r="A28" s="426" t="s">
        <v>303</v>
      </c>
      <c r="B28" s="418" t="s">
        <v>304</v>
      </c>
      <c r="C28" s="132">
        <v>10500</v>
      </c>
      <c r="D28" s="132">
        <v>9340</v>
      </c>
      <c r="E28" s="132">
        <v>8530</v>
      </c>
      <c r="F28" s="132">
        <v>7721</v>
      </c>
      <c r="G28" s="230">
        <v>6911</v>
      </c>
      <c r="H28" s="230">
        <v>6102</v>
      </c>
      <c r="I28" s="230">
        <v>5293</v>
      </c>
      <c r="J28" s="230">
        <v>4483</v>
      </c>
      <c r="K28" s="427">
        <v>10275</v>
      </c>
      <c r="L28" s="420">
        <f>SUM(C28:K28)</f>
        <v>69155</v>
      </c>
    </row>
    <row r="29" spans="1:12" x14ac:dyDescent="0.3">
      <c r="A29" s="423" t="s">
        <v>305</v>
      </c>
      <c r="B29" s="416">
        <v>12</v>
      </c>
      <c r="C29" s="428">
        <f>SUM(C27:C28)</f>
        <v>56652</v>
      </c>
      <c r="D29" s="428">
        <f t="shared" ref="D29:K29" si="5">SUM(D27:D28)</f>
        <v>55492</v>
      </c>
      <c r="E29" s="428">
        <f t="shared" si="5"/>
        <v>54682</v>
      </c>
      <c r="F29" s="428">
        <f t="shared" si="5"/>
        <v>53873</v>
      </c>
      <c r="G29" s="428">
        <f t="shared" si="5"/>
        <v>53063</v>
      </c>
      <c r="H29" s="428">
        <f t="shared" si="5"/>
        <v>52254</v>
      </c>
      <c r="I29" s="428">
        <f t="shared" si="5"/>
        <v>51445</v>
      </c>
      <c r="J29" s="429">
        <f t="shared" si="5"/>
        <v>50635</v>
      </c>
      <c r="K29" s="429">
        <f t="shared" si="5"/>
        <v>241059</v>
      </c>
      <c r="L29" s="420">
        <f t="shared" si="3"/>
        <v>669155</v>
      </c>
    </row>
    <row r="30" spans="1:12" ht="30.6" x14ac:dyDescent="0.3">
      <c r="A30" s="423" t="s">
        <v>307</v>
      </c>
      <c r="B30" s="416">
        <v>13</v>
      </c>
      <c r="C30" s="429">
        <f t="shared" ref="C30:K30" si="6">+C26-C29</f>
        <v>546210</v>
      </c>
      <c r="D30" s="429">
        <f t="shared" si="6"/>
        <v>408758</v>
      </c>
      <c r="E30" s="429">
        <f t="shared" si="6"/>
        <v>409568</v>
      </c>
      <c r="F30" s="429">
        <f t="shared" si="6"/>
        <v>410377</v>
      </c>
      <c r="G30" s="429">
        <f t="shared" si="6"/>
        <v>411187</v>
      </c>
      <c r="H30" s="429">
        <f t="shared" si="6"/>
        <v>411996</v>
      </c>
      <c r="I30" s="429">
        <f t="shared" si="6"/>
        <v>412805</v>
      </c>
      <c r="J30" s="429">
        <f t="shared" si="6"/>
        <v>413615</v>
      </c>
      <c r="K30" s="429">
        <f t="shared" si="6"/>
        <v>2115441</v>
      </c>
      <c r="L30" s="420">
        <f t="shared" si="3"/>
        <v>5539957</v>
      </c>
    </row>
  </sheetData>
  <mergeCells count="13">
    <mergeCell ref="A15:A17"/>
    <mergeCell ref="B15:B17"/>
    <mergeCell ref="C15:E16"/>
    <mergeCell ref="B6:B7"/>
    <mergeCell ref="C6:C7"/>
    <mergeCell ref="A2:G2"/>
    <mergeCell ref="H1:J3"/>
    <mergeCell ref="A6:A7"/>
    <mergeCell ref="D6:D7"/>
    <mergeCell ref="A8:A9"/>
    <mergeCell ref="B8:B9"/>
    <mergeCell ref="C8:C9"/>
    <mergeCell ref="D8:D9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2:R44"/>
  <sheetViews>
    <sheetView view="pageBreakPreview" topLeftCell="K1" zoomScale="115" zoomScaleNormal="100" zoomScaleSheetLayoutView="115" workbookViewId="0">
      <selection activeCell="Q2" sqref="Q2:R4"/>
    </sheetView>
  </sheetViews>
  <sheetFormatPr defaultColWidth="9" defaultRowHeight="13.8" x14ac:dyDescent="0.3"/>
  <cols>
    <col min="1" max="1" width="6.5546875" style="7" customWidth="1"/>
    <col min="2" max="2" width="40.77734375" style="7" customWidth="1"/>
    <col min="3" max="3" width="9.77734375" style="7" customWidth="1"/>
    <col min="4" max="4" width="10.77734375" style="7" customWidth="1"/>
    <col min="5" max="6" width="11.5546875" style="7" customWidth="1"/>
    <col min="7" max="7" width="9" style="7"/>
    <col min="8" max="8" width="42.21875" style="7" customWidth="1"/>
    <col min="9" max="9" width="10.21875" style="7" customWidth="1"/>
    <col min="10" max="10" width="9.77734375" style="7" customWidth="1"/>
    <col min="11" max="12" width="10.21875" style="7" customWidth="1"/>
    <col min="13" max="13" width="4.5546875" style="7" customWidth="1"/>
    <col min="14" max="14" width="46" style="7" customWidth="1"/>
    <col min="15" max="15" width="11.5546875" style="7" customWidth="1"/>
    <col min="16" max="16" width="10.21875" style="7" customWidth="1"/>
    <col min="17" max="17" width="9.21875" style="7" customWidth="1"/>
    <col min="18" max="18" width="17.77734375" style="7" customWidth="1"/>
    <col min="19" max="16384" width="9" style="7"/>
  </cols>
  <sheetData>
    <row r="2" spans="1:18" ht="14.4" x14ac:dyDescent="0.3">
      <c r="A2"/>
      <c r="B2" s="2"/>
      <c r="C2" s="579"/>
      <c r="D2" s="580"/>
      <c r="E2" s="494" t="s">
        <v>448</v>
      </c>
      <c r="F2" s="495"/>
      <c r="H2" s="6"/>
      <c r="I2" s="13"/>
      <c r="J2" s="494" t="s">
        <v>450</v>
      </c>
      <c r="K2" s="495"/>
      <c r="L2" s="495"/>
      <c r="Q2" s="494" t="s">
        <v>451</v>
      </c>
      <c r="R2" s="495"/>
    </row>
    <row r="3" spans="1:18" ht="27.75" customHeight="1" x14ac:dyDescent="0.3">
      <c r="A3" s="578" t="s">
        <v>358</v>
      </c>
      <c r="B3" s="578"/>
      <c r="C3" s="578"/>
      <c r="E3" s="495"/>
      <c r="F3" s="495"/>
      <c r="G3" s="545" t="s">
        <v>359</v>
      </c>
      <c r="H3" s="545"/>
      <c r="I3" s="545"/>
      <c r="J3" s="495"/>
      <c r="K3" s="495"/>
      <c r="L3" s="495"/>
      <c r="M3" s="139" t="s">
        <v>360</v>
      </c>
      <c r="N3" s="139"/>
      <c r="O3" s="139"/>
      <c r="P3" s="139"/>
      <c r="Q3" s="495"/>
      <c r="R3" s="495"/>
    </row>
    <row r="4" spans="1:18" ht="14.4" x14ac:dyDescent="0.3">
      <c r="A4"/>
      <c r="B4"/>
      <c r="C4" s="4"/>
      <c r="D4" s="18"/>
      <c r="E4" s="495"/>
      <c r="F4" s="495"/>
      <c r="G4" s="5"/>
      <c r="H4" s="5"/>
      <c r="I4" s="5"/>
      <c r="J4" s="495"/>
      <c r="K4" s="495"/>
      <c r="L4" s="495"/>
      <c r="Q4" s="495"/>
      <c r="R4" s="495"/>
    </row>
    <row r="5" spans="1:18" ht="14.4" x14ac:dyDescent="0.3">
      <c r="A5" s="38"/>
      <c r="B5" s="38"/>
      <c r="C5" s="91"/>
      <c r="D5" s="71"/>
      <c r="E5" s="498" t="s">
        <v>34</v>
      </c>
      <c r="F5" s="499"/>
      <c r="G5" s="14"/>
      <c r="H5" s="14"/>
      <c r="I5" s="13"/>
      <c r="J5" s="119"/>
      <c r="K5" s="498" t="s">
        <v>34</v>
      </c>
      <c r="L5" s="498"/>
      <c r="P5" s="581" t="s">
        <v>34</v>
      </c>
      <c r="Q5" s="581"/>
      <c r="R5" s="258"/>
    </row>
    <row r="6" spans="1:18" ht="21.6" x14ac:dyDescent="0.3">
      <c r="A6" s="210" t="s">
        <v>32</v>
      </c>
      <c r="B6" s="210" t="s">
        <v>33</v>
      </c>
      <c r="C6" s="211" t="s">
        <v>227</v>
      </c>
      <c r="D6" s="211" t="s">
        <v>228</v>
      </c>
      <c r="E6" s="210" t="s">
        <v>229</v>
      </c>
      <c r="F6" s="211" t="s">
        <v>0</v>
      </c>
      <c r="G6" s="210" t="s">
        <v>32</v>
      </c>
      <c r="H6" s="210" t="s">
        <v>33</v>
      </c>
      <c r="I6" s="211" t="s">
        <v>227</v>
      </c>
      <c r="J6" s="211" t="s">
        <v>228</v>
      </c>
      <c r="K6" s="210" t="s">
        <v>229</v>
      </c>
      <c r="L6" s="221" t="s">
        <v>0</v>
      </c>
      <c r="M6" s="281" t="s">
        <v>32</v>
      </c>
      <c r="N6" s="223" t="s">
        <v>33</v>
      </c>
      <c r="O6" s="41" t="s">
        <v>254</v>
      </c>
      <c r="P6" s="584" t="s">
        <v>49</v>
      </c>
      <c r="Q6" s="584"/>
      <c r="R6" s="95"/>
    </row>
    <row r="7" spans="1:18" ht="21.6" x14ac:dyDescent="0.3">
      <c r="A7" s="481" t="s">
        <v>13</v>
      </c>
      <c r="B7" s="389" t="s">
        <v>201</v>
      </c>
      <c r="C7" s="132">
        <v>220000</v>
      </c>
      <c r="D7" s="129">
        <v>0</v>
      </c>
      <c r="E7" s="129">
        <v>0</v>
      </c>
      <c r="F7" s="133">
        <f t="shared" ref="F7:F16" si="0">C7+D7+E7</f>
        <v>220000</v>
      </c>
      <c r="G7" s="159" t="s">
        <v>13</v>
      </c>
      <c r="H7" s="48" t="s">
        <v>247</v>
      </c>
      <c r="I7" s="228">
        <v>0</v>
      </c>
      <c r="J7" s="224">
        <v>0</v>
      </c>
      <c r="K7" s="224">
        <v>0</v>
      </c>
      <c r="L7" s="224">
        <v>0</v>
      </c>
      <c r="M7" s="338" t="s">
        <v>13</v>
      </c>
      <c r="N7" s="237" t="s">
        <v>255</v>
      </c>
      <c r="O7" s="228">
        <f>O8+O9+O10+O11+O12</f>
        <v>5400</v>
      </c>
      <c r="P7" s="537"/>
      <c r="Q7" s="539"/>
    </row>
    <row r="8" spans="1:18" ht="21.6" x14ac:dyDescent="0.3">
      <c r="A8" s="481" t="s">
        <v>14</v>
      </c>
      <c r="B8" s="389" t="s">
        <v>202</v>
      </c>
      <c r="C8" s="129">
        <v>1272</v>
      </c>
      <c r="D8" s="129">
        <v>0</v>
      </c>
      <c r="E8" s="129">
        <v>0</v>
      </c>
      <c r="F8" s="133">
        <f t="shared" si="0"/>
        <v>1272</v>
      </c>
      <c r="G8" s="54" t="s">
        <v>61</v>
      </c>
      <c r="H8" s="222" t="s">
        <v>249</v>
      </c>
      <c r="I8" s="246">
        <v>0</v>
      </c>
      <c r="J8" s="230">
        <v>0</v>
      </c>
      <c r="K8" s="230">
        <v>0</v>
      </c>
      <c r="L8" s="224">
        <v>0</v>
      </c>
      <c r="M8" s="339" t="s">
        <v>61</v>
      </c>
      <c r="N8" s="225" t="s">
        <v>256</v>
      </c>
      <c r="O8" s="230">
        <v>1500</v>
      </c>
      <c r="P8" s="537"/>
      <c r="Q8" s="539"/>
    </row>
    <row r="9" spans="1:18" ht="21.6" x14ac:dyDescent="0.3">
      <c r="A9" s="481" t="s">
        <v>15</v>
      </c>
      <c r="B9" s="389" t="s">
        <v>35</v>
      </c>
      <c r="C9" s="132">
        <v>0</v>
      </c>
      <c r="D9" s="132">
        <v>1600</v>
      </c>
      <c r="E9" s="132">
        <v>0</v>
      </c>
      <c r="F9" s="133">
        <f t="shared" si="0"/>
        <v>1600</v>
      </c>
      <c r="G9" s="54" t="s">
        <v>62</v>
      </c>
      <c r="H9" s="222" t="s">
        <v>248</v>
      </c>
      <c r="I9" s="246">
        <v>0</v>
      </c>
      <c r="J9" s="230">
        <v>0</v>
      </c>
      <c r="K9" s="230">
        <v>0</v>
      </c>
      <c r="L9" s="224">
        <v>0</v>
      </c>
      <c r="M9" s="339" t="s">
        <v>62</v>
      </c>
      <c r="N9" s="225" t="s">
        <v>257</v>
      </c>
      <c r="O9" s="246">
        <v>2500</v>
      </c>
      <c r="P9" s="537"/>
      <c r="Q9" s="539"/>
    </row>
    <row r="10" spans="1:18" ht="21.6" x14ac:dyDescent="0.3">
      <c r="A10" s="481" t="s">
        <v>16</v>
      </c>
      <c r="B10" s="389" t="s">
        <v>242</v>
      </c>
      <c r="C10" s="132"/>
      <c r="D10" s="132">
        <v>3000</v>
      </c>
      <c r="E10" s="129"/>
      <c r="F10" s="133">
        <f t="shared" si="0"/>
        <v>3000</v>
      </c>
      <c r="G10" s="54" t="s">
        <v>63</v>
      </c>
      <c r="H10" s="222" t="s">
        <v>250</v>
      </c>
      <c r="I10" s="246">
        <v>0</v>
      </c>
      <c r="J10" s="230">
        <v>0</v>
      </c>
      <c r="K10" s="230">
        <v>0</v>
      </c>
      <c r="L10" s="224">
        <v>0</v>
      </c>
      <c r="M10" s="339" t="s">
        <v>63</v>
      </c>
      <c r="N10" s="225" t="s">
        <v>258</v>
      </c>
      <c r="O10" s="230">
        <v>400</v>
      </c>
      <c r="P10" s="537"/>
      <c r="Q10" s="539"/>
    </row>
    <row r="11" spans="1:18" ht="21.6" x14ac:dyDescent="0.3">
      <c r="A11" s="481" t="s">
        <v>17</v>
      </c>
      <c r="B11" s="389" t="s">
        <v>234</v>
      </c>
      <c r="C11" s="132">
        <v>0</v>
      </c>
      <c r="D11" s="132">
        <v>4000</v>
      </c>
      <c r="E11" s="129">
        <v>0</v>
      </c>
      <c r="F11" s="133">
        <f t="shared" si="0"/>
        <v>4000</v>
      </c>
      <c r="G11" s="54" t="s">
        <v>64</v>
      </c>
      <c r="H11" s="222" t="s">
        <v>251</v>
      </c>
      <c r="I11" s="246">
        <v>0</v>
      </c>
      <c r="J11" s="230">
        <v>0</v>
      </c>
      <c r="K11" s="230">
        <v>0</v>
      </c>
      <c r="L11" s="224">
        <v>0</v>
      </c>
      <c r="M11" s="339" t="s">
        <v>64</v>
      </c>
      <c r="N11" s="225" t="s">
        <v>223</v>
      </c>
      <c r="O11" s="230">
        <v>400</v>
      </c>
      <c r="P11" s="537"/>
      <c r="Q11" s="539"/>
    </row>
    <row r="12" spans="1:18" x14ac:dyDescent="0.3">
      <c r="A12" s="481" t="s">
        <v>18</v>
      </c>
      <c r="B12" s="389" t="s">
        <v>433</v>
      </c>
      <c r="C12" s="132">
        <v>0</v>
      </c>
      <c r="D12" s="132">
        <v>2500</v>
      </c>
      <c r="E12" s="132">
        <v>0</v>
      </c>
      <c r="F12" s="133">
        <f t="shared" si="0"/>
        <v>2500</v>
      </c>
      <c r="G12" s="159" t="s">
        <v>14</v>
      </c>
      <c r="H12" s="237" t="s">
        <v>59</v>
      </c>
      <c r="I12" s="224">
        <v>309444</v>
      </c>
      <c r="J12" s="224">
        <v>0</v>
      </c>
      <c r="K12" s="224">
        <v>0</v>
      </c>
      <c r="L12" s="224">
        <v>309444</v>
      </c>
      <c r="M12" s="339" t="s">
        <v>65</v>
      </c>
      <c r="N12" s="225" t="s">
        <v>224</v>
      </c>
      <c r="O12" s="230">
        <v>600</v>
      </c>
      <c r="P12" s="537"/>
      <c r="Q12" s="539"/>
    </row>
    <row r="13" spans="1:18" ht="20.55" customHeight="1" x14ac:dyDescent="0.3">
      <c r="A13" s="481" t="s">
        <v>19</v>
      </c>
      <c r="B13" s="389" t="s">
        <v>398</v>
      </c>
      <c r="C13" s="389"/>
      <c r="D13" s="390">
        <v>200</v>
      </c>
      <c r="E13" s="389"/>
      <c r="F13" s="133">
        <f t="shared" si="0"/>
        <v>200</v>
      </c>
      <c r="G13" s="54" t="s">
        <v>56</v>
      </c>
      <c r="H13" s="222" t="s">
        <v>236</v>
      </c>
      <c r="I13" s="224">
        <v>1078</v>
      </c>
      <c r="J13" s="230">
        <v>0</v>
      </c>
      <c r="K13" s="230">
        <v>0</v>
      </c>
      <c r="L13" s="224">
        <v>1078</v>
      </c>
      <c r="M13" s="338" t="s">
        <v>14</v>
      </c>
      <c r="N13" s="237" t="s">
        <v>259</v>
      </c>
      <c r="O13" s="228">
        <f>O14+O15</f>
        <v>11600</v>
      </c>
      <c r="P13" s="582"/>
      <c r="Q13" s="583"/>
    </row>
    <row r="14" spans="1:18" x14ac:dyDescent="0.3">
      <c r="A14" s="481" t="s">
        <v>20</v>
      </c>
      <c r="B14" s="389"/>
      <c r="C14" s="389"/>
      <c r="D14" s="390"/>
      <c r="E14" s="389"/>
      <c r="F14" s="133"/>
      <c r="G14" s="54" t="s">
        <v>57</v>
      </c>
      <c r="H14" s="225" t="s">
        <v>60</v>
      </c>
      <c r="I14" s="224">
        <v>299208</v>
      </c>
      <c r="J14" s="230">
        <v>0</v>
      </c>
      <c r="K14" s="230">
        <v>0</v>
      </c>
      <c r="L14" s="224">
        <v>299208</v>
      </c>
      <c r="M14" s="339" t="s">
        <v>56</v>
      </c>
      <c r="N14" s="222" t="s">
        <v>260</v>
      </c>
      <c r="O14" s="230">
        <v>11000</v>
      </c>
      <c r="P14" s="537"/>
      <c r="Q14" s="539"/>
    </row>
    <row r="15" spans="1:18" x14ac:dyDescent="0.3">
      <c r="A15" s="481" t="s">
        <v>21</v>
      </c>
      <c r="B15" s="389"/>
      <c r="C15" s="389"/>
      <c r="D15" s="390"/>
      <c r="E15" s="389"/>
      <c r="F15" s="133"/>
      <c r="G15" s="54" t="s">
        <v>66</v>
      </c>
      <c r="H15" s="225" t="s">
        <v>203</v>
      </c>
      <c r="I15" s="224">
        <v>9158</v>
      </c>
      <c r="J15" s="230">
        <v>0</v>
      </c>
      <c r="K15" s="230">
        <v>0</v>
      </c>
      <c r="L15" s="224">
        <v>9158</v>
      </c>
      <c r="M15" s="339" t="s">
        <v>57</v>
      </c>
      <c r="N15" s="225" t="s">
        <v>225</v>
      </c>
      <c r="O15" s="230">
        <v>600</v>
      </c>
      <c r="P15" s="537"/>
      <c r="Q15" s="539"/>
    </row>
    <row r="16" spans="1:18" x14ac:dyDescent="0.3">
      <c r="A16" s="481" t="s">
        <v>23</v>
      </c>
      <c r="B16" s="391" t="s">
        <v>0</v>
      </c>
      <c r="C16" s="133">
        <f>SUM(C7:C12)</f>
        <v>221272</v>
      </c>
      <c r="D16" s="133">
        <f>SUM(D7:D15)</f>
        <v>11300</v>
      </c>
      <c r="E16" s="133">
        <f>SUM(E7:E12)</f>
        <v>0</v>
      </c>
      <c r="F16" s="133">
        <f t="shared" si="0"/>
        <v>232572</v>
      </c>
      <c r="G16" s="159" t="s">
        <v>15</v>
      </c>
      <c r="H16" s="48" t="s">
        <v>3</v>
      </c>
      <c r="I16" s="224">
        <v>5025</v>
      </c>
      <c r="J16" s="224">
        <v>0</v>
      </c>
      <c r="K16" s="224">
        <v>0</v>
      </c>
      <c r="L16" s="224">
        <v>5025</v>
      </c>
      <c r="M16" s="339" t="s">
        <v>15</v>
      </c>
      <c r="N16" s="237" t="s">
        <v>261</v>
      </c>
      <c r="O16" s="224">
        <f>O7+O13</f>
        <v>17000</v>
      </c>
      <c r="P16" s="537"/>
      <c r="Q16" s="539"/>
    </row>
    <row r="17" spans="1:17" ht="14.4" x14ac:dyDescent="0.3">
      <c r="A17" s="95"/>
      <c r="B17" s="220"/>
      <c r="C17" s="220"/>
      <c r="D17" s="66"/>
      <c r="E17" s="95"/>
      <c r="F17" s="95"/>
      <c r="G17" s="54" t="s">
        <v>58</v>
      </c>
      <c r="H17" s="183" t="s">
        <v>204</v>
      </c>
      <c r="I17" s="224">
        <v>5025</v>
      </c>
      <c r="J17" s="230">
        <v>0</v>
      </c>
      <c r="K17" s="230">
        <v>0</v>
      </c>
      <c r="L17" s="224">
        <v>5025</v>
      </c>
      <c r="M17" s="164"/>
      <c r="N17" s="71"/>
      <c r="O17" s="97"/>
      <c r="P17" s="97"/>
      <c r="Q17" s="66"/>
    </row>
    <row r="18" spans="1:17" ht="14.4" x14ac:dyDescent="0.3">
      <c r="A18" s="95"/>
      <c r="B18" s="220"/>
      <c r="C18" s="220"/>
      <c r="D18" s="66"/>
      <c r="E18" s="95"/>
      <c r="F18" s="95"/>
      <c r="G18" s="231" t="s">
        <v>16</v>
      </c>
      <c r="H18" s="226" t="s">
        <v>0</v>
      </c>
      <c r="I18" s="224">
        <v>314469</v>
      </c>
      <c r="J18" s="224">
        <v>0</v>
      </c>
      <c r="K18" s="224">
        <v>0</v>
      </c>
      <c r="L18" s="224">
        <v>314469</v>
      </c>
      <c r="M18" s="253"/>
      <c r="N18" s="254"/>
      <c r="O18" s="98"/>
      <c r="P18" s="255"/>
      <c r="Q18" s="66"/>
    </row>
    <row r="19" spans="1:17" ht="14.4" x14ac:dyDescent="0.3">
      <c r="A19" s="95"/>
      <c r="B19" s="220"/>
      <c r="C19" s="220"/>
      <c r="D19" s="66"/>
      <c r="E19" s="95"/>
      <c r="F19" s="95"/>
      <c r="M19" s="164"/>
      <c r="N19" s="66"/>
      <c r="O19" s="97"/>
      <c r="P19" s="66"/>
      <c r="Q19" s="66"/>
    </row>
    <row r="20" spans="1:17" ht="14.55" customHeight="1" x14ac:dyDescent="0.3">
      <c r="A20" s="578" t="s">
        <v>403</v>
      </c>
      <c r="B20" s="578"/>
      <c r="C20" s="578"/>
      <c r="D20" s="362"/>
      <c r="E20" s="494" t="s">
        <v>449</v>
      </c>
      <c r="F20" s="495"/>
      <c r="M20" s="164"/>
      <c r="N20" s="66"/>
      <c r="O20" s="97"/>
      <c r="P20" s="97"/>
      <c r="Q20" s="66"/>
    </row>
    <row r="21" spans="1:17" ht="13.05" customHeight="1" x14ac:dyDescent="0.3">
      <c r="A21" s="578"/>
      <c r="B21" s="578"/>
      <c r="C21" s="578"/>
      <c r="E21" s="495"/>
      <c r="F21" s="495"/>
      <c r="M21" s="164"/>
      <c r="N21" s="66"/>
      <c r="O21" s="97"/>
      <c r="P21" s="66"/>
      <c r="Q21" s="66"/>
    </row>
    <row r="22" spans="1:17" ht="14.4" x14ac:dyDescent="0.3">
      <c r="A22" s="285"/>
      <c r="B22" s="285"/>
      <c r="C22" s="135"/>
      <c r="D22" s="361"/>
      <c r="E22" s="495"/>
      <c r="F22" s="495"/>
      <c r="M22" s="164"/>
      <c r="N22" s="66"/>
      <c r="O22" s="97"/>
      <c r="P22" s="66"/>
      <c r="Q22" s="66"/>
    </row>
    <row r="23" spans="1:17" ht="14.4" x14ac:dyDescent="0.3">
      <c r="A23" s="360"/>
      <c r="B23" s="360"/>
      <c r="C23" s="91"/>
      <c r="D23" s="71"/>
      <c r="E23" s="498" t="s">
        <v>34</v>
      </c>
      <c r="F23" s="499"/>
      <c r="M23" s="253"/>
      <c r="N23" s="254"/>
      <c r="O23" s="98"/>
      <c r="P23" s="98"/>
      <c r="Q23" s="97"/>
    </row>
    <row r="24" spans="1:17" ht="20.399999999999999" x14ac:dyDescent="0.3">
      <c r="A24" s="210" t="s">
        <v>32</v>
      </c>
      <c r="B24" s="210" t="s">
        <v>33</v>
      </c>
      <c r="C24" s="211" t="s">
        <v>227</v>
      </c>
      <c r="D24" s="211" t="s">
        <v>228</v>
      </c>
      <c r="E24" s="210" t="s">
        <v>229</v>
      </c>
      <c r="F24" s="211" t="s">
        <v>0</v>
      </c>
      <c r="M24" s="164"/>
      <c r="N24" s="71"/>
      <c r="O24" s="97"/>
      <c r="P24" s="66"/>
      <c r="Q24" s="66"/>
    </row>
    <row r="25" spans="1:17" x14ac:dyDescent="0.3">
      <c r="A25" s="480" t="s">
        <v>13</v>
      </c>
      <c r="B25" s="471" t="s">
        <v>415</v>
      </c>
      <c r="C25" s="133">
        <f>SUM(C26:C29)</f>
        <v>218609</v>
      </c>
      <c r="D25" s="127"/>
      <c r="E25" s="127"/>
      <c r="F25" s="133">
        <f t="shared" ref="F25:F33" si="1">C25+D25+E25</f>
        <v>218609</v>
      </c>
      <c r="M25" s="164"/>
      <c r="N25" s="66"/>
      <c r="O25" s="97"/>
      <c r="P25" s="66"/>
      <c r="Q25" s="66"/>
    </row>
    <row r="26" spans="1:17" x14ac:dyDescent="0.3">
      <c r="A26" s="473" t="s">
        <v>420</v>
      </c>
      <c r="B26" s="472" t="s">
        <v>416</v>
      </c>
      <c r="C26" s="468">
        <v>3546</v>
      </c>
      <c r="D26" s="474"/>
      <c r="E26" s="474"/>
      <c r="F26" s="469"/>
      <c r="M26" s="164"/>
      <c r="N26" s="66"/>
      <c r="O26" s="97"/>
      <c r="P26" s="66"/>
      <c r="Q26" s="66"/>
    </row>
    <row r="27" spans="1:17" x14ac:dyDescent="0.3">
      <c r="A27" s="473" t="s">
        <v>421</v>
      </c>
      <c r="B27" s="472" t="s">
        <v>417</v>
      </c>
      <c r="C27" s="474">
        <v>2623</v>
      </c>
      <c r="D27" s="474"/>
      <c r="E27" s="474"/>
      <c r="F27" s="469">
        <f t="shared" si="1"/>
        <v>2623</v>
      </c>
      <c r="M27" s="256"/>
      <c r="N27" s="254"/>
      <c r="O27" s="254"/>
      <c r="P27" s="95"/>
      <c r="Q27" s="95"/>
    </row>
    <row r="28" spans="1:17" x14ac:dyDescent="0.3">
      <c r="A28" s="473" t="s">
        <v>422</v>
      </c>
      <c r="B28" s="472" t="s">
        <v>418</v>
      </c>
      <c r="C28" s="468">
        <v>206467</v>
      </c>
      <c r="D28" s="468"/>
      <c r="E28" s="468"/>
      <c r="F28" s="469">
        <f t="shared" si="1"/>
        <v>206467</v>
      </c>
      <c r="M28" s="164"/>
      <c r="N28" s="66"/>
      <c r="O28" s="66"/>
      <c r="P28" s="95"/>
      <c r="Q28" s="95"/>
    </row>
    <row r="29" spans="1:17" x14ac:dyDescent="0.3">
      <c r="A29" s="473" t="s">
        <v>423</v>
      </c>
      <c r="B29" s="472" t="s">
        <v>419</v>
      </c>
      <c r="C29" s="468">
        <v>5973</v>
      </c>
      <c r="D29" s="468"/>
      <c r="E29" s="474"/>
      <c r="F29" s="469">
        <f t="shared" si="1"/>
        <v>5973</v>
      </c>
      <c r="M29" s="164"/>
      <c r="N29" s="66"/>
      <c r="O29" s="66"/>
      <c r="P29" s="95"/>
      <c r="Q29" s="95"/>
    </row>
    <row r="30" spans="1:17" x14ac:dyDescent="0.3">
      <c r="A30" s="37" t="s">
        <v>14</v>
      </c>
      <c r="B30" s="471" t="s">
        <v>404</v>
      </c>
      <c r="C30" s="133">
        <v>30000</v>
      </c>
      <c r="D30" s="133"/>
      <c r="E30" s="127"/>
      <c r="F30" s="133">
        <f t="shared" si="1"/>
        <v>30000</v>
      </c>
      <c r="M30" s="164"/>
      <c r="N30" s="66"/>
      <c r="O30" s="66"/>
      <c r="P30" s="95"/>
      <c r="Q30" s="95"/>
    </row>
    <row r="31" spans="1:17" s="475" customFormat="1" x14ac:dyDescent="0.3">
      <c r="A31" s="473" t="s">
        <v>420</v>
      </c>
      <c r="B31" s="472" t="s">
        <v>405</v>
      </c>
      <c r="C31" s="467">
        <v>4000</v>
      </c>
      <c r="D31" s="468"/>
      <c r="E31" s="468"/>
      <c r="F31" s="469">
        <f t="shared" si="1"/>
        <v>4000</v>
      </c>
      <c r="M31" s="476"/>
      <c r="N31" s="477"/>
      <c r="O31" s="477"/>
      <c r="P31" s="477"/>
      <c r="Q31" s="477"/>
    </row>
    <row r="32" spans="1:17" s="475" customFormat="1" x14ac:dyDescent="0.3">
      <c r="A32" s="473" t="s">
        <v>421</v>
      </c>
      <c r="B32" s="472" t="s">
        <v>406</v>
      </c>
      <c r="C32" s="470">
        <v>2000</v>
      </c>
      <c r="D32" s="470"/>
      <c r="E32" s="466"/>
      <c r="F32" s="469">
        <f t="shared" si="1"/>
        <v>2000</v>
      </c>
      <c r="M32" s="477"/>
      <c r="N32" s="478"/>
      <c r="O32" s="479"/>
      <c r="P32" s="479"/>
      <c r="Q32" s="478"/>
    </row>
    <row r="33" spans="1:17" s="475" customFormat="1" x14ac:dyDescent="0.3">
      <c r="A33" s="473" t="s">
        <v>422</v>
      </c>
      <c r="B33" s="472" t="s">
        <v>414</v>
      </c>
      <c r="C33" s="470">
        <v>24000</v>
      </c>
      <c r="D33" s="470"/>
      <c r="E33" s="466"/>
      <c r="F33" s="469">
        <f t="shared" si="1"/>
        <v>24000</v>
      </c>
      <c r="M33" s="477"/>
      <c r="N33" s="478"/>
      <c r="O33" s="478"/>
      <c r="P33" s="478"/>
      <c r="Q33" s="478"/>
    </row>
    <row r="34" spans="1:17" x14ac:dyDescent="0.3">
      <c r="A34" s="247"/>
      <c r="B34" s="389"/>
      <c r="C34" s="389"/>
      <c r="D34" s="390"/>
      <c r="E34" s="389"/>
      <c r="F34" s="133"/>
      <c r="M34" s="95"/>
      <c r="N34" s="66"/>
      <c r="O34" s="73"/>
      <c r="P34" s="73"/>
      <c r="Q34" s="66"/>
    </row>
    <row r="35" spans="1:17" x14ac:dyDescent="0.3">
      <c r="A35" s="247"/>
      <c r="B35" s="391" t="s">
        <v>0</v>
      </c>
      <c r="C35" s="133">
        <f>+C30+C25</f>
        <v>248609</v>
      </c>
      <c r="D35" s="133">
        <f>SUM(D25:D34)</f>
        <v>0</v>
      </c>
      <c r="E35" s="133">
        <f>SUM(E25:E31)</f>
        <v>0</v>
      </c>
      <c r="F35" s="133">
        <f t="shared" ref="F35" si="2">C35+D35+E35</f>
        <v>248609</v>
      </c>
      <c r="M35" s="95"/>
      <c r="N35" s="66"/>
      <c r="O35" s="75"/>
      <c r="P35" s="75"/>
      <c r="Q35" s="66"/>
    </row>
    <row r="36" spans="1:17" ht="14.4" x14ac:dyDescent="0.3">
      <c r="A36" s="96"/>
      <c r="B36" s="96"/>
      <c r="C36" s="96"/>
      <c r="D36" s="95"/>
      <c r="E36" s="95"/>
      <c r="F36" s="95"/>
      <c r="M36" s="95"/>
      <c r="N36" s="66"/>
      <c r="O36" s="75"/>
      <c r="P36" s="75"/>
      <c r="Q36" s="66"/>
    </row>
    <row r="37" spans="1:17" x14ac:dyDescent="0.3">
      <c r="A37" s="95"/>
      <c r="B37" s="95"/>
      <c r="C37" s="95"/>
      <c r="D37" s="95"/>
      <c r="E37" s="95"/>
      <c r="F37" s="95"/>
      <c r="M37" s="95"/>
      <c r="N37" s="66"/>
      <c r="O37" s="73"/>
      <c r="P37" s="73"/>
      <c r="Q37" s="66"/>
    </row>
    <row r="38" spans="1:17" x14ac:dyDescent="0.3">
      <c r="M38" s="95"/>
      <c r="N38" s="95"/>
      <c r="O38" s="95"/>
      <c r="P38" s="95"/>
      <c r="Q38" s="95"/>
    </row>
    <row r="39" spans="1:17" x14ac:dyDescent="0.3">
      <c r="M39" s="95"/>
      <c r="N39" s="66"/>
      <c r="O39" s="257"/>
      <c r="P39" s="257"/>
      <c r="Q39" s="95"/>
    </row>
    <row r="40" spans="1:17" x14ac:dyDescent="0.3">
      <c r="M40" s="95"/>
      <c r="N40" s="95"/>
      <c r="O40" s="95"/>
      <c r="P40" s="257"/>
      <c r="Q40" s="95"/>
    </row>
    <row r="41" spans="1:17" x14ac:dyDescent="0.3">
      <c r="M41" s="95"/>
      <c r="N41" s="95"/>
      <c r="O41" s="95"/>
      <c r="P41" s="257"/>
      <c r="Q41" s="95"/>
    </row>
    <row r="42" spans="1:17" x14ac:dyDescent="0.3">
      <c r="M42" s="95"/>
      <c r="N42" s="95"/>
      <c r="O42" s="95"/>
      <c r="P42" s="95"/>
      <c r="Q42" s="95"/>
    </row>
    <row r="43" spans="1:17" x14ac:dyDescent="0.3">
      <c r="M43" s="95"/>
      <c r="N43" s="95"/>
      <c r="O43" s="95"/>
      <c r="P43" s="95"/>
      <c r="Q43" s="95"/>
    </row>
    <row r="44" spans="1:17" x14ac:dyDescent="0.3">
      <c r="M44" s="95"/>
      <c r="N44" s="95"/>
      <c r="O44" s="95"/>
      <c r="P44" s="95"/>
      <c r="Q44" s="95"/>
    </row>
  </sheetData>
  <mergeCells count="23">
    <mergeCell ref="E20:F22"/>
    <mergeCell ref="E23:F23"/>
    <mergeCell ref="A20:C21"/>
    <mergeCell ref="P16:Q16"/>
    <mergeCell ref="P5:Q5"/>
    <mergeCell ref="P11:Q11"/>
    <mergeCell ref="P12:Q12"/>
    <mergeCell ref="P13:Q13"/>
    <mergeCell ref="P14:Q14"/>
    <mergeCell ref="P15:Q15"/>
    <mergeCell ref="P6:Q6"/>
    <mergeCell ref="P7:Q7"/>
    <mergeCell ref="P8:Q8"/>
    <mergeCell ref="P9:Q9"/>
    <mergeCell ref="P10:Q10"/>
    <mergeCell ref="Q2:R4"/>
    <mergeCell ref="A3:C3"/>
    <mergeCell ref="C2:D2"/>
    <mergeCell ref="G3:I3"/>
    <mergeCell ref="K5:L5"/>
    <mergeCell ref="E5:F5"/>
    <mergeCell ref="E2:F4"/>
    <mergeCell ref="J2:L4"/>
  </mergeCells>
  <phoneticPr fontId="3" type="noConversion"/>
  <pageMargins left="0.36" right="0.56000000000000005" top="0.56999999999999995" bottom="0.78740157480314965" header="0.51181102362204722" footer="0.51181102362204722"/>
  <pageSetup paperSize="9" scale="94" orientation="portrait" r:id="rId1"/>
  <headerFooter alignWithMargins="0"/>
  <colBreaks count="2" manualBreakCount="2">
    <brk id="6" max="49" man="1"/>
    <brk id="12" max="49" man="1"/>
  </colBreaks>
  <ignoredErrors>
    <ignoredError sqref="C25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L30"/>
  <sheetViews>
    <sheetView topLeftCell="C1" zoomScale="80" zoomScaleNormal="80" workbookViewId="0">
      <selection activeCell="D1" sqref="D1:E3"/>
    </sheetView>
  </sheetViews>
  <sheetFormatPr defaultColWidth="9.21875" defaultRowHeight="14.4" x14ac:dyDescent="0.3"/>
  <cols>
    <col min="1" max="1" width="7.21875" style="15" customWidth="1"/>
    <col min="2" max="2" width="47.21875" style="15" customWidth="1"/>
    <col min="3" max="3" width="16.21875" style="15" customWidth="1"/>
    <col min="4" max="4" width="17.33203125" style="15" customWidth="1"/>
    <col min="5" max="10" width="9.21875" style="15"/>
    <col min="11" max="12" width="17.44140625" style="15" bestFit="1" customWidth="1"/>
    <col min="13" max="16384" width="9.21875" style="15"/>
  </cols>
  <sheetData>
    <row r="1" spans="1:12" x14ac:dyDescent="0.3">
      <c r="A1" s="14"/>
      <c r="B1" s="585" t="s">
        <v>361</v>
      </c>
      <c r="D1" s="494" t="s">
        <v>452</v>
      </c>
      <c r="E1" s="495"/>
    </row>
    <row r="2" spans="1:12" ht="21.75" customHeight="1" x14ac:dyDescent="0.3">
      <c r="A2" s="14"/>
      <c r="B2" s="586"/>
      <c r="C2" s="14"/>
      <c r="D2" s="495"/>
      <c r="E2" s="495"/>
    </row>
    <row r="3" spans="1:12" ht="15" customHeight="1" x14ac:dyDescent="0.3">
      <c r="A3" s="136"/>
      <c r="B3" s="136"/>
      <c r="C3" s="136"/>
      <c r="D3" s="495"/>
      <c r="E3" s="495"/>
    </row>
    <row r="4" spans="1:12" x14ac:dyDescent="0.3">
      <c r="A4" s="5"/>
      <c r="B4" s="5"/>
      <c r="C4" s="5"/>
    </row>
    <row r="5" spans="1:12" x14ac:dyDescent="0.3">
      <c r="A5" s="14"/>
      <c r="B5" s="14"/>
    </row>
    <row r="6" spans="1:12" s="16" customFormat="1" ht="56.25" customHeight="1" x14ac:dyDescent="0.3">
      <c r="A6" s="229" t="s">
        <v>32</v>
      </c>
      <c r="B6" s="229" t="s">
        <v>33</v>
      </c>
      <c r="C6" s="229" t="s">
        <v>362</v>
      </c>
      <c r="D6" s="229"/>
    </row>
    <row r="7" spans="1:12" x14ac:dyDescent="0.3">
      <c r="A7" s="223" t="s">
        <v>13</v>
      </c>
      <c r="B7" s="237" t="s">
        <v>67</v>
      </c>
      <c r="C7" s="238">
        <v>8</v>
      </c>
      <c r="D7" s="238"/>
    </row>
    <row r="8" spans="1:12" x14ac:dyDescent="0.3">
      <c r="A8" s="223"/>
      <c r="B8" s="232" t="s">
        <v>75</v>
      </c>
      <c r="C8" s="234">
        <v>1</v>
      </c>
      <c r="D8" s="234"/>
    </row>
    <row r="9" spans="1:12" x14ac:dyDescent="0.3">
      <c r="A9" s="223"/>
      <c r="B9" s="232" t="s">
        <v>382</v>
      </c>
      <c r="C9" s="234">
        <v>7</v>
      </c>
      <c r="D9" s="225"/>
    </row>
    <row r="10" spans="1:12" x14ac:dyDescent="0.3">
      <c r="A10" s="223"/>
      <c r="B10" s="232" t="s">
        <v>74</v>
      </c>
      <c r="C10" s="234">
        <v>0.5</v>
      </c>
      <c r="D10" s="225"/>
    </row>
    <row r="11" spans="1:12" x14ac:dyDescent="0.3">
      <c r="A11" s="231" t="s">
        <v>14</v>
      </c>
      <c r="B11" s="237" t="s">
        <v>4</v>
      </c>
      <c r="C11" s="238">
        <v>60</v>
      </c>
      <c r="D11" s="228"/>
    </row>
    <row r="12" spans="1:12" x14ac:dyDescent="0.3">
      <c r="A12" s="233"/>
      <c r="B12" s="225" t="s">
        <v>5</v>
      </c>
      <c r="C12" s="234">
        <v>50</v>
      </c>
      <c r="D12" s="227"/>
      <c r="L12" s="268"/>
    </row>
    <row r="13" spans="1:12" x14ac:dyDescent="0.3">
      <c r="A13" s="223"/>
      <c r="B13" s="225" t="s">
        <v>76</v>
      </c>
      <c r="C13" s="234">
        <v>10</v>
      </c>
      <c r="D13" s="225"/>
      <c r="K13" s="268"/>
    </row>
    <row r="14" spans="1:12" x14ac:dyDescent="0.3">
      <c r="A14" s="231" t="s">
        <v>15</v>
      </c>
      <c r="B14" s="237" t="s">
        <v>68</v>
      </c>
      <c r="C14" s="238">
        <v>15</v>
      </c>
      <c r="D14" s="237"/>
    </row>
    <row r="15" spans="1:12" x14ac:dyDescent="0.3">
      <c r="A15" s="231" t="s">
        <v>16</v>
      </c>
      <c r="B15" s="237" t="s">
        <v>273</v>
      </c>
      <c r="C15" s="238">
        <v>42.5</v>
      </c>
      <c r="D15" s="237"/>
    </row>
    <row r="16" spans="1:12" x14ac:dyDescent="0.3">
      <c r="A16" s="231"/>
      <c r="B16" s="225" t="s">
        <v>71</v>
      </c>
      <c r="C16" s="234">
        <v>2</v>
      </c>
      <c r="D16" s="225"/>
    </row>
    <row r="17" spans="1:4" x14ac:dyDescent="0.3">
      <c r="A17" s="231" t="s">
        <v>17</v>
      </c>
      <c r="B17" s="237" t="s">
        <v>69</v>
      </c>
      <c r="C17" s="238">
        <v>30</v>
      </c>
      <c r="D17" s="237"/>
    </row>
    <row r="18" spans="1:4" x14ac:dyDescent="0.3">
      <c r="A18" s="231"/>
      <c r="B18" s="225" t="s">
        <v>71</v>
      </c>
      <c r="C18" s="234">
        <v>2</v>
      </c>
      <c r="D18" s="225"/>
    </row>
    <row r="19" spans="1:4" x14ac:dyDescent="0.3">
      <c r="A19" s="231" t="s">
        <v>18</v>
      </c>
      <c r="B19" s="237" t="s">
        <v>205</v>
      </c>
      <c r="C19" s="238">
        <v>5</v>
      </c>
      <c r="D19" s="237"/>
    </row>
    <row r="20" spans="1:4" x14ac:dyDescent="0.3">
      <c r="A20" s="231" t="s">
        <v>19</v>
      </c>
      <c r="B20" s="237" t="s">
        <v>70</v>
      </c>
      <c r="C20" s="238">
        <v>8</v>
      </c>
      <c r="D20" s="237"/>
    </row>
    <row r="21" spans="1:4" x14ac:dyDescent="0.3">
      <c r="A21" s="231">
        <v>8</v>
      </c>
      <c r="B21" s="237" t="s">
        <v>235</v>
      </c>
      <c r="C21" s="238">
        <v>15</v>
      </c>
      <c r="D21" s="237"/>
    </row>
    <row r="22" spans="1:4" x14ac:dyDescent="0.3">
      <c r="A22" s="231"/>
      <c r="B22" s="381" t="s">
        <v>381</v>
      </c>
      <c r="C22" s="382">
        <v>30</v>
      </c>
      <c r="D22" s="237"/>
    </row>
    <row r="23" spans="1:4" x14ac:dyDescent="0.3">
      <c r="A23" s="223" t="s">
        <v>21</v>
      </c>
      <c r="B23" s="237" t="s">
        <v>383</v>
      </c>
      <c r="C23" s="238">
        <v>9.5</v>
      </c>
      <c r="D23" s="225"/>
    </row>
    <row r="24" spans="1:4" x14ac:dyDescent="0.3">
      <c r="A24" s="235"/>
      <c r="D24" s="226"/>
    </row>
    <row r="25" spans="1:4" x14ac:dyDescent="0.3">
      <c r="A25" s="235"/>
      <c r="B25" s="226"/>
      <c r="C25" s="348"/>
      <c r="D25" s="236"/>
    </row>
    <row r="26" spans="1:4" x14ac:dyDescent="0.3">
      <c r="A26" s="99"/>
      <c r="B26" s="226"/>
      <c r="C26" s="348"/>
      <c r="D26" s="99"/>
    </row>
    <row r="27" spans="1:4" x14ac:dyDescent="0.3">
      <c r="A27" s="99"/>
      <c r="B27" s="236"/>
      <c r="C27" s="99"/>
      <c r="D27" s="99"/>
    </row>
    <row r="28" spans="1:4" x14ac:dyDescent="0.3">
      <c r="A28" s="99"/>
      <c r="B28" s="99"/>
      <c r="C28" s="99"/>
      <c r="D28" s="99"/>
    </row>
    <row r="29" spans="1:4" x14ac:dyDescent="0.3">
      <c r="A29" s="99"/>
      <c r="B29" s="99"/>
      <c r="C29" s="99"/>
      <c r="D29" s="99"/>
    </row>
    <row r="30" spans="1:4" x14ac:dyDescent="0.3">
      <c r="A30" s="99"/>
      <c r="B30" s="99"/>
      <c r="C30" s="99"/>
      <c r="D30" s="99"/>
    </row>
  </sheetData>
  <mergeCells count="2">
    <mergeCell ref="B1:B2"/>
    <mergeCell ref="D1:E3"/>
  </mergeCells>
  <phoneticPr fontId="3" type="noConversion"/>
  <pageMargins left="0.43" right="0.38" top="0.6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G15"/>
  <sheetViews>
    <sheetView zoomScaleNormal="100" workbookViewId="0">
      <selection activeCell="D1" sqref="D1:E3"/>
    </sheetView>
  </sheetViews>
  <sheetFormatPr defaultColWidth="9.21875" defaultRowHeight="14.4" x14ac:dyDescent="0.3"/>
  <cols>
    <col min="1" max="1" width="8.21875" style="15" customWidth="1"/>
    <col min="2" max="2" width="35.77734375" style="15" customWidth="1"/>
    <col min="3" max="3" width="20.44140625" style="15" customWidth="1"/>
    <col min="4" max="4" width="19.21875" style="15" customWidth="1"/>
    <col min="5" max="5" width="20.21875" style="15" customWidth="1"/>
    <col min="6" max="6" width="19.5546875" style="15" customWidth="1"/>
    <col min="7" max="7" width="12.21875" style="15" customWidth="1"/>
    <col min="8" max="8" width="18.21875" style="15" customWidth="1"/>
    <col min="9" max="13" width="9.21875" style="15" customWidth="1"/>
    <col min="14" max="16384" width="9.21875" style="15"/>
  </cols>
  <sheetData>
    <row r="1" spans="1:7" x14ac:dyDescent="0.3">
      <c r="A1" s="140"/>
      <c r="B1" s="587" t="s">
        <v>81</v>
      </c>
      <c r="C1" s="137"/>
      <c r="D1" s="494" t="s">
        <v>453</v>
      </c>
      <c r="E1" s="495"/>
      <c r="F1" s="180"/>
      <c r="G1" s="180"/>
    </row>
    <row r="2" spans="1:7" x14ac:dyDescent="0.3">
      <c r="A2" s="140"/>
      <c r="B2" s="587"/>
      <c r="C2" s="134"/>
      <c r="D2" s="495"/>
      <c r="E2" s="495"/>
      <c r="F2" s="180"/>
      <c r="G2" s="180"/>
    </row>
    <row r="3" spans="1:7" x14ac:dyDescent="0.3">
      <c r="A3" s="141"/>
      <c r="B3" s="145" t="s">
        <v>82</v>
      </c>
      <c r="C3" s="141"/>
      <c r="D3" s="495"/>
      <c r="E3" s="495"/>
      <c r="F3" s="180"/>
      <c r="G3" s="180"/>
    </row>
    <row r="4" spans="1:7" x14ac:dyDescent="0.3">
      <c r="A4" s="141"/>
      <c r="B4" s="141"/>
      <c r="C4" s="141"/>
      <c r="D4" s="142"/>
      <c r="E4" s="142"/>
      <c r="F4" s="142"/>
      <c r="G4" s="142"/>
    </row>
    <row r="5" spans="1:7" x14ac:dyDescent="0.3">
      <c r="A5" s="140"/>
      <c r="B5" s="140"/>
      <c r="C5" s="137"/>
      <c r="D5" s="142"/>
      <c r="E5" s="143" t="s">
        <v>34</v>
      </c>
      <c r="F5" s="143"/>
      <c r="G5" s="143"/>
    </row>
    <row r="6" spans="1:7" ht="48" x14ac:dyDescent="0.3">
      <c r="A6" s="210" t="s">
        <v>32</v>
      </c>
      <c r="B6" s="210" t="s">
        <v>33</v>
      </c>
      <c r="C6" s="432" t="s">
        <v>385</v>
      </c>
      <c r="D6" s="432" t="s">
        <v>387</v>
      </c>
      <c r="E6" s="432" t="s">
        <v>390</v>
      </c>
      <c r="G6" s="181"/>
    </row>
    <row r="7" spans="1:7" ht="14.25" customHeight="1" x14ac:dyDescent="0.3">
      <c r="A7" s="22"/>
      <c r="B7" s="24" t="s">
        <v>431</v>
      </c>
      <c r="C7" s="228">
        <f>SUM(C8:C12)</f>
        <v>247000</v>
      </c>
      <c r="D7" s="228">
        <v>0</v>
      </c>
      <c r="E7" s="228">
        <v>0</v>
      </c>
      <c r="F7" s="181"/>
      <c r="G7" s="181"/>
    </row>
    <row r="8" spans="1:7" x14ac:dyDescent="0.3">
      <c r="A8" s="22"/>
      <c r="B8" s="59" t="s">
        <v>6</v>
      </c>
      <c r="C8" s="434">
        <v>176857</v>
      </c>
      <c r="D8" s="434">
        <v>106500</v>
      </c>
      <c r="E8" s="433">
        <v>41244</v>
      </c>
      <c r="F8" s="181"/>
      <c r="G8" s="181"/>
    </row>
    <row r="9" spans="1:7" x14ac:dyDescent="0.3">
      <c r="A9" s="22"/>
      <c r="B9" s="59" t="s">
        <v>430</v>
      </c>
      <c r="C9" s="370">
        <v>0</v>
      </c>
      <c r="D9" s="434">
        <v>0</v>
      </c>
      <c r="E9" s="433">
        <v>41244</v>
      </c>
      <c r="F9" s="181"/>
      <c r="G9" s="181"/>
    </row>
    <row r="10" spans="1:7" x14ac:dyDescent="0.3">
      <c r="A10" s="398"/>
      <c r="B10" s="232" t="s">
        <v>429</v>
      </c>
      <c r="C10" s="395"/>
      <c r="D10" s="434">
        <v>106500</v>
      </c>
      <c r="E10" s="433">
        <v>0</v>
      </c>
      <c r="F10" s="397"/>
      <c r="G10" s="397"/>
    </row>
    <row r="11" spans="1:7" x14ac:dyDescent="0.3">
      <c r="A11" s="22"/>
      <c r="B11" s="144" t="s">
        <v>432</v>
      </c>
      <c r="C11" s="228">
        <f>+C13-C8</f>
        <v>70143</v>
      </c>
      <c r="D11" s="396"/>
      <c r="E11" s="396"/>
      <c r="F11" s="181"/>
      <c r="G11" s="181"/>
    </row>
    <row r="12" spans="1:7" x14ac:dyDescent="0.3">
      <c r="A12" s="116"/>
      <c r="B12" s="59" t="s">
        <v>80</v>
      </c>
      <c r="C12" s="370"/>
      <c r="D12" s="434"/>
      <c r="E12" s="434"/>
      <c r="F12" s="181"/>
      <c r="G12" s="181"/>
    </row>
    <row r="13" spans="1:7" x14ac:dyDescent="0.3">
      <c r="A13" s="22"/>
      <c r="B13" s="144" t="s">
        <v>7</v>
      </c>
      <c r="C13" s="228">
        <f>SUM(C14)</f>
        <v>247000</v>
      </c>
      <c r="D13" s="228">
        <f t="shared" ref="D13:E13" si="0">SUM(D14)</f>
        <v>106500</v>
      </c>
      <c r="E13" s="228">
        <f t="shared" si="0"/>
        <v>41244</v>
      </c>
      <c r="F13" s="181"/>
      <c r="G13" s="181"/>
    </row>
    <row r="14" spans="1:7" x14ac:dyDescent="0.3">
      <c r="A14" s="22"/>
      <c r="B14" s="59" t="s">
        <v>79</v>
      </c>
      <c r="C14" s="433">
        <v>247000</v>
      </c>
      <c r="D14" s="433">
        <v>106500</v>
      </c>
      <c r="E14" s="433">
        <v>41244</v>
      </c>
      <c r="F14" s="181"/>
      <c r="G14" s="181"/>
    </row>
    <row r="15" spans="1:7" ht="14.25" customHeight="1" x14ac:dyDescent="0.3">
      <c r="A15" s="22"/>
      <c r="B15" s="24"/>
      <c r="C15" s="247"/>
      <c r="D15" s="173"/>
      <c r="E15" s="173"/>
      <c r="F15" s="181"/>
      <c r="G15" s="181"/>
    </row>
  </sheetData>
  <mergeCells count="2">
    <mergeCell ref="D1:E3"/>
    <mergeCell ref="B1:B2"/>
  </mergeCells>
  <phoneticPr fontId="3" type="noConversion"/>
  <pageMargins left="0.56999999999999995" right="0.84" top="1" bottom="1" header="0.5" footer="0.5"/>
  <pageSetup paperSize="9" scale="8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V52"/>
  <sheetViews>
    <sheetView view="pageBreakPreview" topLeftCell="K1" zoomScale="115" zoomScaleNormal="100" zoomScaleSheetLayoutView="115" zoomScalePageLayoutView="80" workbookViewId="0">
      <selection activeCell="S1" sqref="S1:V2"/>
    </sheetView>
  </sheetViews>
  <sheetFormatPr defaultColWidth="9.21875" defaultRowHeight="14.4" x14ac:dyDescent="0.3"/>
  <cols>
    <col min="1" max="1" width="4.44140625" style="15" customWidth="1"/>
    <col min="2" max="2" width="30.77734375" style="15" customWidth="1"/>
    <col min="3" max="4" width="8.77734375" style="15" customWidth="1"/>
    <col min="5" max="5" width="9.44140625" style="15" customWidth="1"/>
    <col min="6" max="6" width="9.77734375" style="15" customWidth="1"/>
    <col min="7" max="7" width="29.77734375" style="15" customWidth="1"/>
    <col min="8" max="8" width="8.77734375" style="15" customWidth="1"/>
    <col min="9" max="9" width="9.21875" style="15" customWidth="1"/>
    <col min="10" max="10" width="9.44140625" style="15" customWidth="1"/>
    <col min="11" max="11" width="9.77734375" style="15" customWidth="1"/>
    <col min="12" max="12" width="4.77734375" style="15" customWidth="1"/>
    <col min="13" max="13" width="30" style="15" customWidth="1"/>
    <col min="14" max="17" width="9.21875" style="15"/>
    <col min="18" max="18" width="30" style="15" customWidth="1"/>
    <col min="19" max="21" width="9.21875" style="15"/>
    <col min="22" max="22" width="9.21875" style="15" customWidth="1"/>
    <col min="23" max="16384" width="9.21875" style="15"/>
  </cols>
  <sheetData>
    <row r="1" spans="1:22" ht="17.25" customHeight="1" x14ac:dyDescent="0.3">
      <c r="A1" s="14"/>
      <c r="B1" s="14"/>
      <c r="C1" s="14"/>
      <c r="D1" s="14"/>
      <c r="E1" s="14"/>
      <c r="F1" s="14"/>
      <c r="G1" s="14"/>
      <c r="H1" s="494" t="s">
        <v>434</v>
      </c>
      <c r="I1" s="590"/>
      <c r="J1" s="590"/>
      <c r="K1" s="590"/>
      <c r="L1" s="14"/>
      <c r="M1" s="14"/>
      <c r="N1" s="14"/>
      <c r="O1" s="14"/>
      <c r="P1" s="14"/>
      <c r="Q1" s="14"/>
      <c r="R1" s="14"/>
      <c r="S1" s="494" t="s">
        <v>454</v>
      </c>
      <c r="T1" s="590"/>
      <c r="U1" s="590"/>
      <c r="V1" s="590"/>
    </row>
    <row r="2" spans="1:22" ht="15" customHeight="1" x14ac:dyDescent="0.3">
      <c r="A2" s="589" t="s">
        <v>363</v>
      </c>
      <c r="B2" s="589"/>
      <c r="C2" s="589"/>
      <c r="D2" s="589"/>
      <c r="E2" s="589"/>
      <c r="F2" s="589"/>
      <c r="G2" s="589"/>
      <c r="H2" s="495"/>
      <c r="I2" s="495"/>
      <c r="J2" s="495"/>
      <c r="K2" s="495"/>
      <c r="L2" s="589" t="s">
        <v>364</v>
      </c>
      <c r="M2" s="589"/>
      <c r="N2" s="589"/>
      <c r="O2" s="589"/>
      <c r="P2" s="589"/>
      <c r="Q2" s="589"/>
      <c r="R2" s="589"/>
      <c r="S2" s="495"/>
      <c r="T2" s="495"/>
      <c r="U2" s="495"/>
      <c r="V2" s="495"/>
    </row>
    <row r="3" spans="1:22" ht="15" customHeight="1" x14ac:dyDescent="0.3">
      <c r="A3" s="5"/>
      <c r="B3" s="5"/>
      <c r="C3" s="5"/>
      <c r="D3" s="5"/>
      <c r="E3" s="5"/>
      <c r="F3" s="5"/>
      <c r="G3" s="5"/>
      <c r="H3" s="5"/>
      <c r="J3" s="588" t="s">
        <v>34</v>
      </c>
      <c r="K3" s="588"/>
      <c r="L3" s="5"/>
      <c r="M3" s="5"/>
      <c r="N3" s="5"/>
      <c r="O3" s="5"/>
      <c r="P3" s="5"/>
      <c r="Q3" s="5"/>
      <c r="R3" s="5"/>
      <c r="S3" s="5"/>
      <c r="U3" s="588" t="s">
        <v>34</v>
      </c>
      <c r="V3" s="588"/>
    </row>
    <row r="4" spans="1:22" ht="30.6" x14ac:dyDescent="0.3">
      <c r="A4" s="248" t="s">
        <v>32</v>
      </c>
      <c r="B4" s="248" t="s">
        <v>33</v>
      </c>
      <c r="C4" s="249" t="s">
        <v>227</v>
      </c>
      <c r="D4" s="249" t="s">
        <v>228</v>
      </c>
      <c r="E4" s="249" t="s">
        <v>229</v>
      </c>
      <c r="F4" s="249" t="s">
        <v>230</v>
      </c>
      <c r="G4" s="248" t="s">
        <v>33</v>
      </c>
      <c r="H4" s="249" t="s">
        <v>227</v>
      </c>
      <c r="I4" s="249" t="s">
        <v>228</v>
      </c>
      <c r="J4" s="249" t="s">
        <v>229</v>
      </c>
      <c r="K4" s="249" t="s">
        <v>230</v>
      </c>
      <c r="L4" s="248" t="s">
        <v>32</v>
      </c>
      <c r="M4" s="248" t="s">
        <v>33</v>
      </c>
      <c r="N4" s="249" t="s">
        <v>227</v>
      </c>
      <c r="O4" s="249" t="s">
        <v>228</v>
      </c>
      <c r="P4" s="249" t="s">
        <v>229</v>
      </c>
      <c r="Q4" s="249" t="s">
        <v>230</v>
      </c>
      <c r="R4" s="248" t="s">
        <v>33</v>
      </c>
      <c r="S4" s="249" t="s">
        <v>227</v>
      </c>
      <c r="T4" s="249" t="s">
        <v>228</v>
      </c>
      <c r="U4" s="249" t="s">
        <v>229</v>
      </c>
      <c r="V4" s="249" t="s">
        <v>230</v>
      </c>
    </row>
    <row r="5" spans="1:22" ht="26.85" customHeight="1" x14ac:dyDescent="0.3">
      <c r="A5" s="22" t="s">
        <v>13</v>
      </c>
      <c r="B5" s="118" t="s">
        <v>83</v>
      </c>
      <c r="C5" s="230">
        <v>811595</v>
      </c>
      <c r="D5" s="129">
        <v>0</v>
      </c>
      <c r="E5" s="129">
        <v>0</v>
      </c>
      <c r="F5" s="128">
        <f>C5+D5+E5</f>
        <v>811595</v>
      </c>
      <c r="G5" s="49" t="s">
        <v>8</v>
      </c>
      <c r="H5" s="230">
        <v>740604</v>
      </c>
      <c r="I5" s="55">
        <v>0</v>
      </c>
      <c r="J5" s="132">
        <v>0</v>
      </c>
      <c r="K5" s="196">
        <f>H5+I5+J5</f>
        <v>740604</v>
      </c>
      <c r="L5" s="116" t="s">
        <v>13</v>
      </c>
      <c r="M5" s="118" t="s">
        <v>172</v>
      </c>
      <c r="N5" s="129">
        <v>944992</v>
      </c>
      <c r="O5" s="129">
        <v>0</v>
      </c>
      <c r="P5" s="129">
        <v>0</v>
      </c>
      <c r="Q5" s="128">
        <f>N5+O5+P5</f>
        <v>944992</v>
      </c>
      <c r="R5" s="49" t="s">
        <v>11</v>
      </c>
      <c r="S5" s="128">
        <v>1866613</v>
      </c>
      <c r="T5" s="132"/>
      <c r="U5" s="132"/>
      <c r="V5" s="196">
        <f>S5+T5+U5</f>
        <v>1866613</v>
      </c>
    </row>
    <row r="6" spans="1:22" ht="26.85" customHeight="1" x14ac:dyDescent="0.3">
      <c r="A6" s="22" t="s">
        <v>14</v>
      </c>
      <c r="B6" s="118" t="s">
        <v>140</v>
      </c>
      <c r="C6" s="230">
        <v>116496</v>
      </c>
      <c r="D6" s="129">
        <v>0</v>
      </c>
      <c r="E6" s="129">
        <v>0</v>
      </c>
      <c r="F6" s="128">
        <f t="shared" ref="F6:F16" si="0">C6+D6+E6</f>
        <v>116496</v>
      </c>
      <c r="G6" s="50" t="s">
        <v>9</v>
      </c>
      <c r="H6" s="55">
        <v>151435</v>
      </c>
      <c r="I6" s="55">
        <v>0</v>
      </c>
      <c r="J6" s="132">
        <v>0</v>
      </c>
      <c r="K6" s="196">
        <f t="shared" ref="K6:K31" si="1">H6+I6+J6</f>
        <v>151435</v>
      </c>
      <c r="L6" s="116" t="s">
        <v>14</v>
      </c>
      <c r="M6" s="118" t="s">
        <v>95</v>
      </c>
      <c r="N6" s="129">
        <v>187000</v>
      </c>
      <c r="O6" s="129">
        <v>0</v>
      </c>
      <c r="P6" s="129">
        <v>0</v>
      </c>
      <c r="Q6" s="128">
        <f>N6+O6+P6</f>
        <v>187000</v>
      </c>
      <c r="R6" s="50" t="s">
        <v>12</v>
      </c>
      <c r="S6" s="132">
        <v>147000</v>
      </c>
      <c r="T6" s="132">
        <v>0</v>
      </c>
      <c r="U6" s="132">
        <v>0</v>
      </c>
      <c r="V6" s="196">
        <f t="shared" ref="V6:V31" si="2">S6+T6+U6</f>
        <v>147000</v>
      </c>
    </row>
    <row r="7" spans="1:22" ht="14.1" customHeight="1" x14ac:dyDescent="0.3">
      <c r="A7" s="22" t="s">
        <v>15</v>
      </c>
      <c r="B7" s="118" t="s">
        <v>93</v>
      </c>
      <c r="C7" s="230">
        <v>923400</v>
      </c>
      <c r="D7" s="230">
        <v>28300</v>
      </c>
      <c r="E7" s="129">
        <v>0</v>
      </c>
      <c r="F7" s="128">
        <f t="shared" si="0"/>
        <v>951700</v>
      </c>
      <c r="G7" s="49" t="s">
        <v>141</v>
      </c>
      <c r="H7" s="55">
        <v>649937</v>
      </c>
      <c r="I7" s="230">
        <v>0</v>
      </c>
      <c r="J7" s="132">
        <v>0</v>
      </c>
      <c r="K7" s="196">
        <f t="shared" si="1"/>
        <v>649937</v>
      </c>
      <c r="L7" s="116" t="s">
        <v>15</v>
      </c>
      <c r="M7" s="118" t="s">
        <v>97</v>
      </c>
      <c r="N7" s="129">
        <v>0</v>
      </c>
      <c r="O7" s="129">
        <v>0</v>
      </c>
      <c r="P7" s="129">
        <v>0</v>
      </c>
      <c r="Q7" s="128">
        <f>N7+O7+P7</f>
        <v>0</v>
      </c>
      <c r="R7" s="49" t="s">
        <v>180</v>
      </c>
      <c r="S7" s="128">
        <v>0</v>
      </c>
      <c r="T7" s="132">
        <v>0</v>
      </c>
      <c r="U7" s="132">
        <v>0</v>
      </c>
      <c r="V7" s="196">
        <f t="shared" si="2"/>
        <v>0</v>
      </c>
    </row>
    <row r="8" spans="1:22" ht="14.1" customHeight="1" x14ac:dyDescent="0.3">
      <c r="A8" s="22" t="s">
        <v>16</v>
      </c>
      <c r="B8" s="118" t="s">
        <v>96</v>
      </c>
      <c r="C8" s="129">
        <v>0</v>
      </c>
      <c r="D8" s="129">
        <v>0</v>
      </c>
      <c r="E8" s="129">
        <v>0</v>
      </c>
      <c r="F8" s="128">
        <f t="shared" si="0"/>
        <v>0</v>
      </c>
      <c r="G8" s="50" t="s">
        <v>50</v>
      </c>
      <c r="H8" s="55">
        <v>0</v>
      </c>
      <c r="I8" s="55">
        <v>17000</v>
      </c>
      <c r="J8" s="132">
        <v>0</v>
      </c>
      <c r="K8" s="196">
        <f t="shared" si="1"/>
        <v>17000</v>
      </c>
      <c r="L8" s="116" t="s">
        <v>16</v>
      </c>
      <c r="M8" s="118" t="s">
        <v>173</v>
      </c>
      <c r="N8" s="129">
        <v>0</v>
      </c>
      <c r="O8" s="129">
        <v>0</v>
      </c>
      <c r="P8" s="129">
        <v>0</v>
      </c>
      <c r="Q8" s="128">
        <f>N8+O8+P8</f>
        <v>0</v>
      </c>
      <c r="R8" s="50" t="s">
        <v>246</v>
      </c>
      <c r="S8" s="132">
        <v>86000</v>
      </c>
      <c r="T8" s="132"/>
      <c r="U8" s="132"/>
      <c r="V8" s="196">
        <f t="shared" si="2"/>
        <v>86000</v>
      </c>
    </row>
    <row r="9" spans="1:22" ht="14.1" customHeight="1" x14ac:dyDescent="0.3">
      <c r="A9" s="22" t="s">
        <v>17</v>
      </c>
      <c r="B9" s="118" t="s">
        <v>94</v>
      </c>
      <c r="C9" s="230">
        <v>297139</v>
      </c>
      <c r="D9" s="230">
        <v>0</v>
      </c>
      <c r="E9" s="129">
        <v>0</v>
      </c>
      <c r="F9" s="128">
        <f t="shared" si="0"/>
        <v>297139</v>
      </c>
      <c r="G9" s="50" t="s">
        <v>51</v>
      </c>
      <c r="H9" s="55">
        <v>469881</v>
      </c>
      <c r="I9" s="55">
        <v>11300</v>
      </c>
      <c r="J9" s="132">
        <v>0</v>
      </c>
      <c r="K9" s="196">
        <f t="shared" si="1"/>
        <v>481181</v>
      </c>
      <c r="L9" s="116" t="s">
        <v>17</v>
      </c>
      <c r="M9" s="118"/>
      <c r="N9" s="129"/>
      <c r="O9" s="127"/>
      <c r="P9" s="127"/>
      <c r="Q9" s="130"/>
      <c r="R9" s="50"/>
      <c r="S9" s="132"/>
      <c r="T9" s="132"/>
      <c r="U9" s="132"/>
      <c r="V9" s="196"/>
    </row>
    <row r="10" spans="1:22" ht="14.1" customHeight="1" x14ac:dyDescent="0.3">
      <c r="A10" s="22" t="s">
        <v>18</v>
      </c>
      <c r="B10" s="48"/>
      <c r="C10" s="230"/>
      <c r="D10" s="230">
        <v>0</v>
      </c>
      <c r="E10" s="129"/>
      <c r="F10" s="128"/>
      <c r="G10" s="50" t="s">
        <v>276</v>
      </c>
      <c r="H10" s="132">
        <v>19000</v>
      </c>
      <c r="I10" s="132">
        <v>0</v>
      </c>
      <c r="J10" s="132">
        <v>0</v>
      </c>
      <c r="K10" s="196">
        <v>19000</v>
      </c>
      <c r="L10" s="116" t="s">
        <v>18</v>
      </c>
      <c r="M10" s="48"/>
      <c r="N10" s="129"/>
      <c r="O10" s="127"/>
      <c r="P10" s="127"/>
      <c r="Q10" s="130"/>
      <c r="R10" s="50"/>
      <c r="S10" s="132"/>
      <c r="T10" s="132"/>
      <c r="U10" s="132"/>
      <c r="V10" s="196"/>
    </row>
    <row r="11" spans="1:22" ht="14.1" customHeight="1" x14ac:dyDescent="0.3">
      <c r="A11" s="22" t="s">
        <v>19</v>
      </c>
      <c r="B11" s="48"/>
      <c r="C11" s="129"/>
      <c r="D11" s="127"/>
      <c r="E11" s="129"/>
      <c r="F11" s="128"/>
      <c r="G11" s="50"/>
      <c r="H11" s="132"/>
      <c r="I11" s="132"/>
      <c r="J11" s="132"/>
      <c r="K11" s="196"/>
      <c r="L11" s="116" t="s">
        <v>19</v>
      </c>
      <c r="M11" s="48"/>
      <c r="N11" s="129"/>
      <c r="O11" s="127"/>
      <c r="P11" s="127"/>
      <c r="Q11" s="130"/>
      <c r="R11" s="50"/>
      <c r="S11" s="132"/>
      <c r="T11" s="132"/>
      <c r="U11" s="132"/>
      <c r="V11" s="196"/>
    </row>
    <row r="12" spans="1:22" ht="14.1" customHeight="1" x14ac:dyDescent="0.3">
      <c r="A12" s="22" t="s">
        <v>20</v>
      </c>
      <c r="B12" s="48"/>
      <c r="C12" s="127"/>
      <c r="D12" s="127"/>
      <c r="E12" s="129"/>
      <c r="F12" s="128"/>
      <c r="G12" s="50"/>
      <c r="H12" s="132"/>
      <c r="I12" s="132"/>
      <c r="J12" s="132"/>
      <c r="K12" s="196"/>
      <c r="L12" s="116" t="s">
        <v>20</v>
      </c>
      <c r="M12" s="48"/>
      <c r="N12" s="127"/>
      <c r="O12" s="127"/>
      <c r="P12" s="127"/>
      <c r="Q12" s="128"/>
      <c r="R12" s="50"/>
      <c r="S12" s="132"/>
      <c r="T12" s="132"/>
      <c r="U12" s="132"/>
      <c r="V12" s="196"/>
    </row>
    <row r="13" spans="1:22" ht="14.1" customHeight="1" x14ac:dyDescent="0.3">
      <c r="A13" s="22" t="s">
        <v>21</v>
      </c>
      <c r="B13" s="48"/>
      <c r="C13" s="129"/>
      <c r="D13" s="127"/>
      <c r="E13" s="129"/>
      <c r="F13" s="128"/>
      <c r="G13" s="50"/>
      <c r="H13" s="132"/>
      <c r="I13" s="132"/>
      <c r="J13" s="132"/>
      <c r="K13" s="196"/>
      <c r="L13" s="116" t="s">
        <v>21</v>
      </c>
      <c r="M13" s="48"/>
      <c r="N13" s="129"/>
      <c r="O13" s="127"/>
      <c r="P13" s="127"/>
      <c r="Q13" s="130"/>
      <c r="R13" s="50"/>
      <c r="S13" s="132"/>
      <c r="T13" s="132"/>
      <c r="U13" s="132"/>
      <c r="V13" s="196"/>
    </row>
    <row r="14" spans="1:22" ht="14.1" customHeight="1" x14ac:dyDescent="0.3">
      <c r="A14" s="116" t="s">
        <v>22</v>
      </c>
      <c r="B14" s="48"/>
      <c r="C14" s="127"/>
      <c r="D14" s="127"/>
      <c r="E14" s="129"/>
      <c r="F14" s="128"/>
      <c r="G14" s="50"/>
      <c r="H14" s="132"/>
      <c r="I14" s="132"/>
      <c r="J14" s="132"/>
      <c r="K14" s="196"/>
      <c r="L14" s="116" t="s">
        <v>22</v>
      </c>
      <c r="M14" s="48"/>
      <c r="N14" s="127"/>
      <c r="O14" s="127"/>
      <c r="P14" s="127"/>
      <c r="Q14" s="128"/>
      <c r="R14" s="50"/>
      <c r="S14" s="132"/>
      <c r="T14" s="132"/>
      <c r="U14" s="132"/>
      <c r="V14" s="196"/>
    </row>
    <row r="15" spans="1:22" ht="14.1" customHeight="1" x14ac:dyDescent="0.3">
      <c r="A15" s="116" t="s">
        <v>23</v>
      </c>
      <c r="B15" s="112"/>
      <c r="C15" s="131"/>
      <c r="D15" s="131"/>
      <c r="E15" s="193"/>
      <c r="F15" s="128"/>
      <c r="G15" s="113"/>
      <c r="H15" s="197"/>
      <c r="I15" s="197"/>
      <c r="J15" s="197"/>
      <c r="K15" s="196"/>
      <c r="L15" s="116" t="s">
        <v>23</v>
      </c>
      <c r="M15" s="112"/>
      <c r="N15" s="131"/>
      <c r="O15" s="131"/>
      <c r="P15" s="131"/>
      <c r="Q15" s="130"/>
      <c r="R15" s="113"/>
      <c r="S15" s="197"/>
      <c r="T15" s="197"/>
      <c r="U15" s="197"/>
      <c r="V15" s="196"/>
    </row>
    <row r="16" spans="1:22" s="14" customFormat="1" ht="26.85" customHeight="1" x14ac:dyDescent="0.3">
      <c r="A16" s="116" t="s">
        <v>24</v>
      </c>
      <c r="B16" s="48" t="s">
        <v>170</v>
      </c>
      <c r="C16" s="129">
        <f>C5+C6+C7+C8+C9+C10+C11+C12+C13+C14+C15</f>
        <v>2148630</v>
      </c>
      <c r="D16" s="129">
        <f>D5+D6+D7+D8+D9+D10+D11+D12+D13+D14+D15</f>
        <v>28300</v>
      </c>
      <c r="E16" s="129">
        <f>E5+E6+E7+E8+E9+E10+E11+E12+E13+E14+E15</f>
        <v>0</v>
      </c>
      <c r="F16" s="128">
        <f t="shared" si="0"/>
        <v>2176930</v>
      </c>
      <c r="G16" s="48" t="s">
        <v>169</v>
      </c>
      <c r="H16" s="132">
        <f>H5+H6+H7+H8+H9+H10</f>
        <v>2030857</v>
      </c>
      <c r="I16" s="132">
        <f>I5+I6+I7+I8+I9+I10</f>
        <v>28300</v>
      </c>
      <c r="J16" s="132">
        <f>J5+J6+J7+J8+J9+J10</f>
        <v>0</v>
      </c>
      <c r="K16" s="132">
        <f>K5+K6+K7+K8+K9+K10</f>
        <v>2059157</v>
      </c>
      <c r="L16" s="116" t="s">
        <v>24</v>
      </c>
      <c r="M16" s="48" t="s">
        <v>174</v>
      </c>
      <c r="N16" s="129">
        <f>N5+N6+N7+N8</f>
        <v>1131992</v>
      </c>
      <c r="O16" s="129">
        <f>O5+O6+O7+O8</f>
        <v>0</v>
      </c>
      <c r="P16" s="129">
        <f>P5+P6+P7+P8</f>
        <v>0</v>
      </c>
      <c r="Q16" s="128">
        <f>N16+O16+P16</f>
        <v>1131992</v>
      </c>
      <c r="R16" s="48" t="s">
        <v>309</v>
      </c>
      <c r="S16" s="132">
        <f>+S5+S8+S6</f>
        <v>2099613</v>
      </c>
      <c r="T16" s="132">
        <f>T5+T6+T7</f>
        <v>0</v>
      </c>
      <c r="U16" s="132">
        <f>U5+U6+U7</f>
        <v>0</v>
      </c>
      <c r="V16" s="196">
        <f t="shared" si="2"/>
        <v>2099613</v>
      </c>
    </row>
    <row r="17" spans="1:22" s="14" customFormat="1" ht="14.1" customHeight="1" x14ac:dyDescent="0.3">
      <c r="A17" s="54" t="s">
        <v>25</v>
      </c>
      <c r="B17" s="48" t="s">
        <v>149</v>
      </c>
      <c r="C17" s="129">
        <f>C18+C19+C20+C21</f>
        <v>0</v>
      </c>
      <c r="D17" s="129">
        <f>D18+D19+D20+D21</f>
        <v>0</v>
      </c>
      <c r="E17" s="129">
        <f>E18+E19+E20+E21</f>
        <v>0</v>
      </c>
      <c r="F17" s="129">
        <f>F18+F19+F20+F21</f>
        <v>0</v>
      </c>
      <c r="G17" s="118" t="s">
        <v>162</v>
      </c>
      <c r="H17" s="132">
        <v>0</v>
      </c>
      <c r="I17" s="132">
        <v>0</v>
      </c>
      <c r="J17" s="132">
        <v>0</v>
      </c>
      <c r="K17" s="196">
        <f t="shared" si="1"/>
        <v>0</v>
      </c>
      <c r="L17" s="54" t="s">
        <v>25</v>
      </c>
      <c r="M17" s="48" t="s">
        <v>149</v>
      </c>
      <c r="N17" s="129">
        <f>SUM(N18:N21)</f>
        <v>690000</v>
      </c>
      <c r="O17" s="129">
        <f>O18+O19+O20+O21</f>
        <v>0</v>
      </c>
      <c r="P17" s="129">
        <f>P18+P19+P20+P21</f>
        <v>0</v>
      </c>
      <c r="Q17" s="128">
        <v>690000</v>
      </c>
      <c r="R17" s="118" t="s">
        <v>162</v>
      </c>
      <c r="S17" s="132">
        <v>0</v>
      </c>
      <c r="T17" s="132">
        <v>0</v>
      </c>
      <c r="U17" s="132">
        <v>0</v>
      </c>
      <c r="V17" s="196">
        <f t="shared" si="2"/>
        <v>0</v>
      </c>
    </row>
    <row r="18" spans="1:22" s="14" customFormat="1" ht="14.1" customHeight="1" x14ac:dyDescent="0.3">
      <c r="A18" s="54" t="s">
        <v>142</v>
      </c>
      <c r="B18" s="118" t="s">
        <v>150</v>
      </c>
      <c r="C18" s="129">
        <v>0</v>
      </c>
      <c r="D18" s="129">
        <v>0</v>
      </c>
      <c r="E18" s="129">
        <v>0</v>
      </c>
      <c r="F18" s="128">
        <f t="shared" ref="F18:F25" si="3">C18+D18+E18</f>
        <v>0</v>
      </c>
      <c r="G18" s="118" t="s">
        <v>163</v>
      </c>
      <c r="H18" s="132">
        <v>0</v>
      </c>
      <c r="I18" s="132">
        <v>0</v>
      </c>
      <c r="J18" s="132">
        <v>0</v>
      </c>
      <c r="K18" s="196">
        <f t="shared" si="1"/>
        <v>0</v>
      </c>
      <c r="L18" s="54" t="s">
        <v>142</v>
      </c>
      <c r="M18" s="118" t="s">
        <v>150</v>
      </c>
      <c r="N18" s="129">
        <v>690000</v>
      </c>
      <c r="O18" s="129">
        <v>0</v>
      </c>
      <c r="P18" s="129">
        <v>0</v>
      </c>
      <c r="Q18" s="128">
        <f t="shared" ref="Q18:Q31" si="4">N18+O18+P18</f>
        <v>690000</v>
      </c>
      <c r="R18" s="118" t="s">
        <v>181</v>
      </c>
      <c r="S18" s="132">
        <v>0</v>
      </c>
      <c r="T18" s="132">
        <v>0</v>
      </c>
      <c r="U18" s="132">
        <v>0</v>
      </c>
      <c r="V18" s="196">
        <f t="shared" si="2"/>
        <v>0</v>
      </c>
    </row>
    <row r="19" spans="1:22" s="14" customFormat="1" ht="14.1" customHeight="1" x14ac:dyDescent="0.3">
      <c r="A19" s="54" t="s">
        <v>143</v>
      </c>
      <c r="B19" s="118" t="s">
        <v>151</v>
      </c>
      <c r="C19" s="129">
        <v>0</v>
      </c>
      <c r="D19" s="129">
        <v>0</v>
      </c>
      <c r="E19" s="129">
        <v>0</v>
      </c>
      <c r="F19" s="128">
        <f t="shared" si="3"/>
        <v>0</v>
      </c>
      <c r="G19" s="118" t="s">
        <v>164</v>
      </c>
      <c r="H19" s="132">
        <v>0</v>
      </c>
      <c r="I19" s="132">
        <v>0</v>
      </c>
      <c r="J19" s="132">
        <v>0</v>
      </c>
      <c r="K19" s="196">
        <f t="shared" si="1"/>
        <v>0</v>
      </c>
      <c r="L19" s="54" t="s">
        <v>143</v>
      </c>
      <c r="M19" s="118" t="s">
        <v>151</v>
      </c>
      <c r="N19" s="129">
        <v>0</v>
      </c>
      <c r="O19" s="129">
        <v>0</v>
      </c>
      <c r="P19" s="129">
        <v>0</v>
      </c>
      <c r="Q19" s="128">
        <f t="shared" si="4"/>
        <v>0</v>
      </c>
      <c r="R19" s="118" t="s">
        <v>164</v>
      </c>
      <c r="S19" s="132">
        <v>0</v>
      </c>
      <c r="T19" s="132">
        <v>0</v>
      </c>
      <c r="U19" s="132">
        <v>0</v>
      </c>
      <c r="V19" s="196">
        <f t="shared" si="2"/>
        <v>0</v>
      </c>
    </row>
    <row r="20" spans="1:22" s="14" customFormat="1" ht="14.1" customHeight="1" x14ac:dyDescent="0.3">
      <c r="A20" s="54" t="s">
        <v>144</v>
      </c>
      <c r="B20" s="118" t="s">
        <v>152</v>
      </c>
      <c r="C20" s="129">
        <v>0</v>
      </c>
      <c r="D20" s="129">
        <v>0</v>
      </c>
      <c r="E20" s="129">
        <v>0</v>
      </c>
      <c r="F20" s="128">
        <f t="shared" si="3"/>
        <v>0</v>
      </c>
      <c r="G20" s="118" t="s">
        <v>165</v>
      </c>
      <c r="H20" s="132">
        <v>0</v>
      </c>
      <c r="I20" s="132">
        <v>0</v>
      </c>
      <c r="J20" s="132">
        <v>0</v>
      </c>
      <c r="K20" s="196">
        <f t="shared" si="1"/>
        <v>0</v>
      </c>
      <c r="L20" s="54" t="s">
        <v>144</v>
      </c>
      <c r="M20" s="118" t="s">
        <v>152</v>
      </c>
      <c r="N20" s="129">
        <v>0</v>
      </c>
      <c r="O20" s="129">
        <v>0</v>
      </c>
      <c r="P20" s="129">
        <v>0</v>
      </c>
      <c r="Q20" s="128">
        <f t="shared" si="4"/>
        <v>0</v>
      </c>
      <c r="R20" s="118" t="s">
        <v>165</v>
      </c>
      <c r="S20" s="132">
        <v>46152</v>
      </c>
      <c r="T20" s="132">
        <v>0</v>
      </c>
      <c r="U20" s="132">
        <v>0</v>
      </c>
      <c r="V20" s="196">
        <f t="shared" si="2"/>
        <v>46152</v>
      </c>
    </row>
    <row r="21" spans="1:22" s="14" customFormat="1" ht="14.1" customHeight="1" x14ac:dyDescent="0.3">
      <c r="A21" s="54" t="s">
        <v>145</v>
      </c>
      <c r="B21" s="118" t="s">
        <v>153</v>
      </c>
      <c r="C21" s="129">
        <v>0</v>
      </c>
      <c r="D21" s="129">
        <v>0</v>
      </c>
      <c r="E21" s="127">
        <v>0</v>
      </c>
      <c r="F21" s="128">
        <f t="shared" si="3"/>
        <v>0</v>
      </c>
      <c r="G21" s="118" t="s">
        <v>166</v>
      </c>
      <c r="H21" s="132">
        <v>0</v>
      </c>
      <c r="I21" s="132">
        <v>0</v>
      </c>
      <c r="J21" s="132">
        <v>0</v>
      </c>
      <c r="K21" s="196">
        <f t="shared" si="1"/>
        <v>0</v>
      </c>
      <c r="L21" s="54" t="s">
        <v>145</v>
      </c>
      <c r="M21" s="118" t="s">
        <v>153</v>
      </c>
      <c r="N21" s="129">
        <v>0</v>
      </c>
      <c r="O21" s="129">
        <v>0</v>
      </c>
      <c r="P21" s="129">
        <v>0</v>
      </c>
      <c r="Q21" s="128">
        <f t="shared" si="4"/>
        <v>0</v>
      </c>
      <c r="R21" s="118" t="s">
        <v>166</v>
      </c>
      <c r="S21" s="132">
        <v>0</v>
      </c>
      <c r="T21" s="132">
        <v>0</v>
      </c>
      <c r="U21" s="132">
        <v>0</v>
      </c>
      <c r="V21" s="196">
        <f t="shared" si="2"/>
        <v>0</v>
      </c>
    </row>
    <row r="22" spans="1:22" s="14" customFormat="1" ht="14.1" customHeight="1" x14ac:dyDescent="0.3">
      <c r="A22" s="54" t="s">
        <v>26</v>
      </c>
      <c r="B22" s="48" t="s">
        <v>154</v>
      </c>
      <c r="C22" s="129">
        <f>C23+C24+C25</f>
        <v>0</v>
      </c>
      <c r="D22" s="129">
        <f>D23+D24+D25</f>
        <v>0</v>
      </c>
      <c r="E22" s="129">
        <f>E23+E24+E25</f>
        <v>0</v>
      </c>
      <c r="F22" s="128">
        <f t="shared" si="3"/>
        <v>0</v>
      </c>
      <c r="G22" s="118" t="s">
        <v>167</v>
      </c>
      <c r="H22" s="132">
        <v>0</v>
      </c>
      <c r="I22" s="132">
        <v>0</v>
      </c>
      <c r="J22" s="132">
        <v>0</v>
      </c>
      <c r="K22" s="196">
        <f t="shared" si="1"/>
        <v>0</v>
      </c>
      <c r="L22" s="54" t="s">
        <v>26</v>
      </c>
      <c r="M22" s="48" t="s">
        <v>154</v>
      </c>
      <c r="N22" s="129">
        <f>N23+N24+N25+N26+N27</f>
        <v>206000</v>
      </c>
      <c r="O22" s="129">
        <f>O23+O24+O25+O26+O27</f>
        <v>0</v>
      </c>
      <c r="P22" s="129">
        <f>P23+P24+P25+P26+P27</f>
        <v>0</v>
      </c>
      <c r="Q22" s="128">
        <f t="shared" si="4"/>
        <v>206000</v>
      </c>
      <c r="R22" s="118" t="s">
        <v>182</v>
      </c>
      <c r="S22" s="132">
        <v>0</v>
      </c>
      <c r="T22" s="132">
        <v>0</v>
      </c>
      <c r="U22" s="132">
        <v>0</v>
      </c>
      <c r="V22" s="196">
        <f t="shared" si="2"/>
        <v>0</v>
      </c>
    </row>
    <row r="23" spans="1:22" s="14" customFormat="1" ht="14.1" customHeight="1" x14ac:dyDescent="0.3">
      <c r="A23" s="54" t="s">
        <v>146</v>
      </c>
      <c r="B23" s="118" t="s">
        <v>274</v>
      </c>
      <c r="C23" s="129"/>
      <c r="D23" s="129">
        <v>0</v>
      </c>
      <c r="E23" s="129">
        <v>0</v>
      </c>
      <c r="F23" s="128">
        <f t="shared" si="3"/>
        <v>0</v>
      </c>
      <c r="G23" s="118" t="s">
        <v>168</v>
      </c>
      <c r="H23" s="132"/>
      <c r="I23" s="132">
        <v>0</v>
      </c>
      <c r="J23" s="132">
        <v>0</v>
      </c>
      <c r="K23" s="196">
        <f t="shared" si="1"/>
        <v>0</v>
      </c>
      <c r="L23" s="54" t="s">
        <v>146</v>
      </c>
      <c r="M23" s="118" t="s">
        <v>175</v>
      </c>
      <c r="N23" s="129">
        <v>206000</v>
      </c>
      <c r="O23" s="129">
        <v>0</v>
      </c>
      <c r="P23" s="129">
        <v>0</v>
      </c>
      <c r="Q23" s="128">
        <f t="shared" si="4"/>
        <v>206000</v>
      </c>
      <c r="R23" s="118" t="s">
        <v>168</v>
      </c>
      <c r="S23" s="132">
        <v>0</v>
      </c>
      <c r="T23" s="132">
        <v>0</v>
      </c>
      <c r="U23" s="132">
        <v>0</v>
      </c>
      <c r="V23" s="196">
        <f t="shared" si="2"/>
        <v>0</v>
      </c>
    </row>
    <row r="24" spans="1:22" s="14" customFormat="1" ht="14.1" customHeight="1" x14ac:dyDescent="0.3">
      <c r="A24" s="54" t="s">
        <v>147</v>
      </c>
      <c r="B24" s="120" t="s">
        <v>155</v>
      </c>
      <c r="C24" s="193">
        <v>0</v>
      </c>
      <c r="D24" s="193">
        <v>0</v>
      </c>
      <c r="E24" s="193">
        <v>0</v>
      </c>
      <c r="F24" s="128">
        <f t="shared" si="3"/>
        <v>0</v>
      </c>
      <c r="G24" s="120" t="s">
        <v>124</v>
      </c>
      <c r="H24" s="129">
        <v>0</v>
      </c>
      <c r="I24" s="200">
        <v>0</v>
      </c>
      <c r="J24" s="198">
        <v>0</v>
      </c>
      <c r="K24" s="196">
        <f t="shared" si="1"/>
        <v>0</v>
      </c>
      <c r="L24" s="54" t="s">
        <v>147</v>
      </c>
      <c r="M24" s="120" t="s">
        <v>176</v>
      </c>
      <c r="N24" s="193">
        <v>0</v>
      </c>
      <c r="O24" s="193">
        <v>0</v>
      </c>
      <c r="P24" s="193">
        <v>0</v>
      </c>
      <c r="Q24" s="128">
        <f t="shared" si="4"/>
        <v>0</v>
      </c>
      <c r="R24" s="120" t="s">
        <v>183</v>
      </c>
      <c r="S24" s="200">
        <v>0</v>
      </c>
      <c r="T24" s="200">
        <v>0</v>
      </c>
      <c r="U24" s="200">
        <v>0</v>
      </c>
      <c r="V24" s="196">
        <f t="shared" si="2"/>
        <v>0</v>
      </c>
    </row>
    <row r="25" spans="1:22" s="14" customFormat="1" ht="14.1" customHeight="1" x14ac:dyDescent="0.3">
      <c r="A25" s="54" t="s">
        <v>148</v>
      </c>
      <c r="B25" s="118" t="s">
        <v>156</v>
      </c>
      <c r="C25" s="129">
        <v>0</v>
      </c>
      <c r="D25" s="129">
        <v>0</v>
      </c>
      <c r="E25" s="129">
        <v>0</v>
      </c>
      <c r="F25" s="128">
        <f t="shared" si="3"/>
        <v>0</v>
      </c>
      <c r="G25" s="48"/>
      <c r="H25" s="133"/>
      <c r="I25" s="133"/>
      <c r="J25" s="133"/>
      <c r="K25" s="196"/>
      <c r="L25" s="54" t="s">
        <v>148</v>
      </c>
      <c r="M25" s="118" t="s">
        <v>177</v>
      </c>
      <c r="N25" s="129">
        <v>0</v>
      </c>
      <c r="O25" s="129">
        <v>0</v>
      </c>
      <c r="P25" s="129">
        <v>0</v>
      </c>
      <c r="Q25" s="128">
        <f t="shared" si="4"/>
        <v>0</v>
      </c>
      <c r="R25" s="48"/>
      <c r="S25" s="133"/>
      <c r="T25" s="133"/>
      <c r="U25" s="133"/>
      <c r="V25" s="196"/>
    </row>
    <row r="26" spans="1:22" ht="14.1" customHeight="1" x14ac:dyDescent="0.3">
      <c r="A26" s="172"/>
      <c r="B26" s="56"/>
      <c r="C26" s="132"/>
      <c r="D26" s="132"/>
      <c r="E26" s="132"/>
      <c r="F26" s="128"/>
      <c r="G26" s="81"/>
      <c r="H26" s="128"/>
      <c r="I26" s="196"/>
      <c r="J26" s="196"/>
      <c r="K26" s="196"/>
      <c r="L26" s="172"/>
      <c r="M26" s="81" t="s">
        <v>178</v>
      </c>
      <c r="N26" s="132">
        <v>0</v>
      </c>
      <c r="O26" s="132">
        <v>0</v>
      </c>
      <c r="P26" s="132">
        <v>0</v>
      </c>
      <c r="Q26" s="128">
        <f t="shared" si="4"/>
        <v>0</v>
      </c>
      <c r="R26" s="81"/>
      <c r="S26" s="128"/>
      <c r="T26" s="202"/>
      <c r="U26" s="202"/>
      <c r="V26" s="196"/>
    </row>
    <row r="27" spans="1:22" ht="14.1" customHeight="1" x14ac:dyDescent="0.3">
      <c r="A27" s="172"/>
      <c r="B27" s="111"/>
      <c r="C27" s="132"/>
      <c r="D27" s="132"/>
      <c r="E27" s="132"/>
      <c r="F27" s="128"/>
      <c r="G27" s="111"/>
      <c r="H27" s="133"/>
      <c r="I27" s="133"/>
      <c r="J27" s="133"/>
      <c r="K27" s="196"/>
      <c r="L27" s="172"/>
      <c r="M27" s="81" t="s">
        <v>156</v>
      </c>
      <c r="N27" s="201">
        <v>0</v>
      </c>
      <c r="O27" s="132">
        <v>0</v>
      </c>
      <c r="P27" s="132">
        <v>0</v>
      </c>
      <c r="Q27" s="128">
        <f t="shared" si="4"/>
        <v>0</v>
      </c>
      <c r="R27" s="111"/>
      <c r="S27" s="133"/>
      <c r="T27" s="133"/>
      <c r="U27" s="133"/>
      <c r="V27" s="196"/>
    </row>
    <row r="28" spans="1:22" ht="26.85" customHeight="1" x14ac:dyDescent="0.3">
      <c r="A28" s="173" t="s">
        <v>27</v>
      </c>
      <c r="B28" s="48" t="s">
        <v>157</v>
      </c>
      <c r="C28" s="83">
        <f>C17+C22</f>
        <v>0</v>
      </c>
      <c r="D28" s="83">
        <f>D17+D22</f>
        <v>0</v>
      </c>
      <c r="E28" s="83">
        <f>E17+E22</f>
        <v>0</v>
      </c>
      <c r="F28" s="83">
        <f>F17+F22</f>
        <v>0</v>
      </c>
      <c r="G28" s="48" t="s">
        <v>158</v>
      </c>
      <c r="H28" s="83">
        <f>H17+H18+H19+H20+H21+H22+H23+H24</f>
        <v>0</v>
      </c>
      <c r="I28" s="83">
        <f>I17+I18+I19+I20+I21+I22+I23+I24</f>
        <v>0</v>
      </c>
      <c r="J28" s="83">
        <f>J17+J18+J19+J20+J21+J22+J23+J24</f>
        <v>0</v>
      </c>
      <c r="K28" s="196">
        <f t="shared" si="1"/>
        <v>0</v>
      </c>
      <c r="L28" s="173" t="s">
        <v>27</v>
      </c>
      <c r="M28" s="48" t="s">
        <v>179</v>
      </c>
      <c r="N28" s="83">
        <f>N17+N22</f>
        <v>896000</v>
      </c>
      <c r="O28" s="83">
        <f>O17+O22</f>
        <v>0</v>
      </c>
      <c r="P28" s="83">
        <f>P17+P22</f>
        <v>0</v>
      </c>
      <c r="Q28" s="128">
        <f t="shared" si="4"/>
        <v>896000</v>
      </c>
      <c r="R28" s="48" t="s">
        <v>184</v>
      </c>
      <c r="S28" s="83">
        <f>S17+S18+S19+S20+S21+S22+S23+S24+S25+S26+S27</f>
        <v>46152</v>
      </c>
      <c r="T28" s="83">
        <f>T17+T18+T19+T20+T21+T22+T23+T24+T25+T26+T27</f>
        <v>0</v>
      </c>
      <c r="U28" s="83">
        <f>U17+U18+U19+U20+U21+U22+U23+U24+U25+U26+U27</f>
        <v>0</v>
      </c>
      <c r="V28" s="196">
        <f t="shared" si="2"/>
        <v>46152</v>
      </c>
    </row>
    <row r="29" spans="1:22" ht="14.1" customHeight="1" x14ac:dyDescent="0.3">
      <c r="A29" s="176" t="s">
        <v>28</v>
      </c>
      <c r="B29" s="121" t="s">
        <v>159</v>
      </c>
      <c r="C29" s="122">
        <f>C16+C28</f>
        <v>2148630</v>
      </c>
      <c r="D29" s="122">
        <f>D16+D28</f>
        <v>28300</v>
      </c>
      <c r="E29" s="122">
        <f>E16+E28</f>
        <v>0</v>
      </c>
      <c r="F29" s="122">
        <f>F16+F28</f>
        <v>2176930</v>
      </c>
      <c r="G29" s="121" t="s">
        <v>171</v>
      </c>
      <c r="H29" s="83">
        <f>H16+H28</f>
        <v>2030857</v>
      </c>
      <c r="I29" s="83">
        <f>I16+I28</f>
        <v>28300</v>
      </c>
      <c r="J29" s="83">
        <f>J16+J28</f>
        <v>0</v>
      </c>
      <c r="K29" s="196">
        <f t="shared" si="1"/>
        <v>2059157</v>
      </c>
      <c r="L29" s="176" t="s">
        <v>28</v>
      </c>
      <c r="M29" s="121" t="s">
        <v>159</v>
      </c>
      <c r="N29" s="122">
        <f>N16+N28</f>
        <v>2027992</v>
      </c>
      <c r="O29" s="122">
        <f>O16+O28</f>
        <v>0</v>
      </c>
      <c r="P29" s="122">
        <f>P16+P28</f>
        <v>0</v>
      </c>
      <c r="Q29" s="128">
        <f t="shared" si="4"/>
        <v>2027992</v>
      </c>
      <c r="R29" s="121" t="s">
        <v>171</v>
      </c>
      <c r="S29" s="83">
        <f>+S16+S28</f>
        <v>2145765</v>
      </c>
      <c r="T29" s="83">
        <f>T16+T28</f>
        <v>0</v>
      </c>
      <c r="U29" s="83">
        <f>U16+U28</f>
        <v>0</v>
      </c>
      <c r="V29" s="196">
        <f t="shared" si="2"/>
        <v>2145765</v>
      </c>
    </row>
    <row r="30" spans="1:22" ht="14.1" customHeight="1" x14ac:dyDescent="0.3">
      <c r="A30" s="174" t="s">
        <v>29</v>
      </c>
      <c r="B30" s="178" t="s">
        <v>160</v>
      </c>
      <c r="C30" s="129">
        <v>0</v>
      </c>
      <c r="D30" s="40"/>
      <c r="E30" s="40">
        <v>0</v>
      </c>
      <c r="F30" s="122">
        <f>C30+D30+E30</f>
        <v>0</v>
      </c>
      <c r="G30" s="178" t="s">
        <v>160</v>
      </c>
      <c r="H30" s="129">
        <v>0</v>
      </c>
      <c r="I30" s="199">
        <v>0</v>
      </c>
      <c r="J30" s="199">
        <v>0</v>
      </c>
      <c r="K30" s="196">
        <f t="shared" si="1"/>
        <v>0</v>
      </c>
      <c r="L30" s="174" t="s">
        <v>29</v>
      </c>
      <c r="M30" s="178" t="s">
        <v>160</v>
      </c>
      <c r="N30" s="84">
        <v>0</v>
      </c>
      <c r="O30" s="84">
        <v>0</v>
      </c>
      <c r="P30" s="84">
        <v>0</v>
      </c>
      <c r="Q30" s="128">
        <f t="shared" si="4"/>
        <v>0</v>
      </c>
      <c r="R30" s="178" t="s">
        <v>160</v>
      </c>
      <c r="S30" s="84">
        <v>0</v>
      </c>
      <c r="T30" s="125">
        <v>0</v>
      </c>
      <c r="U30" s="125">
        <v>0</v>
      </c>
      <c r="V30" s="196">
        <f t="shared" si="2"/>
        <v>0</v>
      </c>
    </row>
    <row r="31" spans="1:22" ht="14.1" customHeight="1" x14ac:dyDescent="0.3">
      <c r="A31" s="240" t="s">
        <v>30</v>
      </c>
      <c r="B31" s="177" t="s">
        <v>161</v>
      </c>
      <c r="C31" s="123">
        <f>C29-C30</f>
        <v>2148630</v>
      </c>
      <c r="D31" s="123">
        <f>D29-D30</f>
        <v>28300</v>
      </c>
      <c r="E31" s="123">
        <f>E29-E30</f>
        <v>0</v>
      </c>
      <c r="F31" s="123">
        <f>F29-F30</f>
        <v>2176930</v>
      </c>
      <c r="G31" s="179" t="s">
        <v>161</v>
      </c>
      <c r="H31" s="123">
        <f>H29-H30</f>
        <v>2030857</v>
      </c>
      <c r="I31" s="123">
        <f>I29-I30</f>
        <v>28300</v>
      </c>
      <c r="J31" s="123">
        <f>J29-J30</f>
        <v>0</v>
      </c>
      <c r="K31" s="244">
        <f t="shared" si="1"/>
        <v>2059157</v>
      </c>
      <c r="L31" s="240" t="s">
        <v>30</v>
      </c>
      <c r="M31" s="177" t="s">
        <v>161</v>
      </c>
      <c r="N31" s="123">
        <f>N29-N30</f>
        <v>2027992</v>
      </c>
      <c r="O31" s="123">
        <f>O29-O30</f>
        <v>0</v>
      </c>
      <c r="P31" s="123">
        <f>P29-P30</f>
        <v>0</v>
      </c>
      <c r="Q31" s="130">
        <f t="shared" si="4"/>
        <v>2027992</v>
      </c>
      <c r="R31" s="179" t="s">
        <v>161</v>
      </c>
      <c r="S31" s="123">
        <f>S29-S30</f>
        <v>2145765</v>
      </c>
      <c r="T31" s="123">
        <f>T29-T30</f>
        <v>0</v>
      </c>
      <c r="U31" s="123">
        <f>U29-U30</f>
        <v>0</v>
      </c>
      <c r="V31" s="244">
        <f t="shared" si="2"/>
        <v>2145765</v>
      </c>
    </row>
    <row r="32" spans="1:22" ht="14.1" customHeight="1" x14ac:dyDescent="0.3">
      <c r="A32" s="175"/>
      <c r="B32" s="47"/>
      <c r="C32" s="194"/>
      <c r="D32" s="194"/>
      <c r="E32" s="194"/>
      <c r="F32" s="194"/>
      <c r="G32" s="47"/>
      <c r="H32" s="194"/>
      <c r="I32" s="194"/>
      <c r="J32" s="194"/>
      <c r="K32" s="195"/>
      <c r="L32" s="175"/>
      <c r="M32" s="47"/>
      <c r="N32" s="53"/>
      <c r="O32" s="53"/>
      <c r="P32" s="53"/>
      <c r="Q32" s="53"/>
      <c r="R32" s="47"/>
      <c r="S32" s="53"/>
      <c r="T32" s="53"/>
      <c r="U32" s="53"/>
      <c r="V32" s="64"/>
    </row>
    <row r="33" spans="1:22" ht="21.6" x14ac:dyDescent="0.3">
      <c r="A33" s="116"/>
      <c r="B33" s="48"/>
      <c r="C33" s="52"/>
      <c r="D33" s="52"/>
      <c r="E33" s="52"/>
      <c r="F33" s="40"/>
      <c r="G33" s="271" t="s">
        <v>312</v>
      </c>
      <c r="H33" s="224"/>
      <c r="I33" s="224"/>
      <c r="J33" s="224"/>
      <c r="K33" s="123">
        <f>+F31-K31</f>
        <v>117773</v>
      </c>
      <c r="L33" s="116"/>
      <c r="M33" s="48"/>
      <c r="N33" s="51"/>
      <c r="O33" s="52"/>
      <c r="P33" s="52"/>
      <c r="Q33" s="40"/>
      <c r="R33" s="272" t="s">
        <v>313</v>
      </c>
      <c r="S33" s="83"/>
      <c r="T33" s="83"/>
      <c r="U33" s="83"/>
      <c r="V33" s="123">
        <f>+Q31-V31</f>
        <v>-117773</v>
      </c>
    </row>
    <row r="34" spans="1:22" x14ac:dyDescent="0.3">
      <c r="A34" s="38"/>
      <c r="B34" s="100"/>
      <c r="C34" s="101"/>
      <c r="D34" s="103"/>
      <c r="E34" s="103"/>
      <c r="F34" s="97"/>
      <c r="G34" s="104"/>
      <c r="H34" s="75"/>
      <c r="I34" s="75"/>
      <c r="J34" s="75"/>
      <c r="K34" s="102"/>
      <c r="L34" s="171"/>
      <c r="M34" s="100"/>
      <c r="N34" s="101"/>
      <c r="O34" s="103"/>
      <c r="P34" s="103"/>
      <c r="Q34" s="97"/>
      <c r="R34" s="104"/>
      <c r="S34" s="75"/>
      <c r="T34" s="75"/>
      <c r="U34" s="75"/>
      <c r="V34" s="102"/>
    </row>
    <row r="35" spans="1:22" x14ac:dyDescent="0.3">
      <c r="A35" s="38"/>
      <c r="B35" s="100"/>
      <c r="C35" s="101"/>
      <c r="D35" s="103"/>
      <c r="E35" s="103"/>
      <c r="F35" s="98"/>
      <c r="G35" s="104"/>
      <c r="H35" s="75"/>
      <c r="I35" s="75"/>
      <c r="J35" s="75"/>
      <c r="K35" s="102"/>
    </row>
    <row r="36" spans="1:22" x14ac:dyDescent="0.3">
      <c r="A36" s="38"/>
      <c r="B36" s="100"/>
      <c r="C36" s="101"/>
      <c r="D36" s="103"/>
      <c r="E36" s="103"/>
      <c r="F36" s="97"/>
      <c r="G36" s="104"/>
      <c r="H36" s="75"/>
      <c r="I36" s="75"/>
      <c r="J36" s="75"/>
      <c r="K36" s="102"/>
    </row>
    <row r="37" spans="1:22" x14ac:dyDescent="0.3">
      <c r="A37" s="38"/>
      <c r="B37" s="100"/>
      <c r="C37" s="101"/>
      <c r="D37" s="103"/>
      <c r="E37" s="103"/>
      <c r="F37" s="97"/>
      <c r="G37" s="104"/>
      <c r="H37" s="75"/>
      <c r="I37" s="75"/>
      <c r="J37" s="75"/>
      <c r="K37" s="102"/>
    </row>
    <row r="38" spans="1:22" x14ac:dyDescent="0.3">
      <c r="A38" s="38"/>
      <c r="B38" s="105"/>
      <c r="C38" s="61"/>
      <c r="D38" s="101"/>
      <c r="E38" s="101"/>
      <c r="F38" s="10"/>
      <c r="G38" s="105"/>
      <c r="H38" s="61"/>
      <c r="I38" s="73"/>
      <c r="J38" s="73"/>
      <c r="K38" s="102"/>
    </row>
    <row r="39" spans="1:22" x14ac:dyDescent="0.3">
      <c r="A39" s="38"/>
      <c r="B39" s="100"/>
      <c r="C39" s="101"/>
      <c r="D39" s="103"/>
      <c r="E39" s="103"/>
      <c r="F39" s="75"/>
      <c r="G39" s="100"/>
      <c r="H39" s="75"/>
      <c r="I39" s="75"/>
      <c r="J39" s="75"/>
      <c r="K39" s="106"/>
    </row>
    <row r="40" spans="1:22" x14ac:dyDescent="0.3">
      <c r="A40" s="38"/>
      <c r="B40" s="71"/>
      <c r="C40" s="103"/>
      <c r="D40" s="103"/>
      <c r="E40" s="103"/>
      <c r="F40" s="75"/>
      <c r="G40" s="71"/>
      <c r="H40" s="75"/>
      <c r="I40" s="75"/>
      <c r="J40" s="75"/>
      <c r="K40" s="106"/>
    </row>
    <row r="41" spans="1:22" x14ac:dyDescent="0.3">
      <c r="A41" s="38"/>
      <c r="B41" s="71"/>
      <c r="C41" s="103"/>
      <c r="D41" s="103"/>
      <c r="E41" s="103"/>
      <c r="F41" s="75"/>
      <c r="G41" s="71"/>
      <c r="H41" s="75"/>
      <c r="I41" s="75"/>
      <c r="J41" s="75"/>
      <c r="K41" s="106"/>
    </row>
    <row r="42" spans="1:22" x14ac:dyDescent="0.3">
      <c r="A42" s="38"/>
      <c r="B42" s="71"/>
      <c r="C42" s="103"/>
      <c r="D42" s="103"/>
      <c r="E42" s="103"/>
      <c r="F42" s="75"/>
      <c r="G42" s="71"/>
      <c r="H42" s="75"/>
      <c r="I42" s="75"/>
      <c r="J42" s="75"/>
      <c r="K42" s="106"/>
    </row>
    <row r="43" spans="1:22" x14ac:dyDescent="0.3">
      <c r="A43" s="38"/>
      <c r="B43" s="100"/>
      <c r="C43" s="101"/>
      <c r="D43" s="103"/>
      <c r="E43" s="103"/>
      <c r="F43" s="75"/>
      <c r="G43" s="71"/>
      <c r="H43" s="75"/>
      <c r="I43" s="75"/>
      <c r="J43" s="75"/>
      <c r="K43" s="106"/>
    </row>
    <row r="44" spans="1:22" x14ac:dyDescent="0.3">
      <c r="A44" s="38"/>
      <c r="B44" s="100"/>
      <c r="C44" s="101"/>
      <c r="D44" s="103"/>
      <c r="E44" s="103"/>
      <c r="F44" s="75"/>
      <c r="G44" s="71"/>
      <c r="H44" s="75"/>
      <c r="I44" s="75"/>
      <c r="J44" s="75"/>
      <c r="K44" s="106"/>
    </row>
    <row r="45" spans="1:22" x14ac:dyDescent="0.3">
      <c r="A45" s="38"/>
      <c r="B45" s="100"/>
      <c r="C45" s="101"/>
      <c r="D45" s="103"/>
      <c r="E45" s="103"/>
      <c r="F45" s="75"/>
      <c r="G45" s="71"/>
      <c r="H45" s="75"/>
      <c r="I45" s="75"/>
      <c r="J45" s="75"/>
      <c r="K45" s="106"/>
    </row>
    <row r="46" spans="1:22" x14ac:dyDescent="0.3">
      <c r="A46" s="38"/>
      <c r="B46" s="100"/>
      <c r="C46" s="101"/>
      <c r="D46" s="103"/>
      <c r="E46" s="103"/>
      <c r="F46" s="75"/>
      <c r="G46" s="71"/>
      <c r="H46" s="75"/>
      <c r="I46" s="75"/>
      <c r="J46" s="75"/>
      <c r="K46" s="106"/>
    </row>
    <row r="47" spans="1:22" x14ac:dyDescent="0.3">
      <c r="A47" s="38"/>
      <c r="B47" s="105"/>
      <c r="C47" s="61"/>
      <c r="D47" s="101"/>
      <c r="E47" s="101"/>
      <c r="F47" s="10"/>
      <c r="G47" s="105"/>
      <c r="H47" s="63"/>
      <c r="I47" s="73"/>
      <c r="J47" s="73"/>
      <c r="K47" s="106"/>
    </row>
    <row r="48" spans="1:22" x14ac:dyDescent="0.3">
      <c r="A48" s="38"/>
      <c r="B48" s="100"/>
      <c r="C48" s="101"/>
      <c r="D48" s="103"/>
      <c r="E48" s="103"/>
      <c r="F48" s="73"/>
      <c r="G48" s="100"/>
      <c r="H48" s="73"/>
      <c r="I48" s="75"/>
      <c r="J48" s="75"/>
      <c r="K48" s="106"/>
    </row>
    <row r="49" spans="1:11" x14ac:dyDescent="0.3">
      <c r="A49" s="107"/>
      <c r="B49" s="108"/>
      <c r="C49" s="79"/>
      <c r="D49" s="103"/>
      <c r="E49" s="103"/>
      <c r="F49" s="109"/>
      <c r="G49" s="66"/>
      <c r="H49" s="97"/>
      <c r="I49" s="75"/>
      <c r="J49" s="75"/>
      <c r="K49" s="109"/>
    </row>
    <row r="50" spans="1:11" x14ac:dyDescent="0.3">
      <c r="A50" s="107"/>
      <c r="B50" s="105"/>
      <c r="C50" s="110"/>
      <c r="D50" s="103"/>
      <c r="E50" s="103"/>
      <c r="F50" s="109"/>
      <c r="G50" s="105"/>
      <c r="H50" s="110"/>
      <c r="I50" s="75"/>
      <c r="J50" s="75"/>
      <c r="K50" s="109"/>
    </row>
    <row r="51" spans="1:11" x14ac:dyDescent="0.3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1:11" x14ac:dyDescent="0.3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</row>
  </sheetData>
  <mergeCells count="6">
    <mergeCell ref="J3:K3"/>
    <mergeCell ref="U3:V3"/>
    <mergeCell ref="A2:G2"/>
    <mergeCell ref="H1:K2"/>
    <mergeCell ref="S1:V2"/>
    <mergeCell ref="L2:R2"/>
  </mergeCells>
  <phoneticPr fontId="3" type="noConversion"/>
  <pageMargins left="0.39370078740157483" right="0.39370078740157483" top="0.39370078740157483" bottom="0.39370078740157483" header="0.31496062992125984" footer="0.31496062992125984"/>
  <pageSetup paperSize="9" scale="98" orientation="landscape" r:id="rId1"/>
  <headerFooter alignWithMargins="0"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10</vt:i4>
      </vt:variant>
    </vt:vector>
  </HeadingPairs>
  <TitlesOfParts>
    <vt:vector size="23" baseType="lpstr">
      <vt:lpstr>2019. 1.bevkiadfőössz. </vt:lpstr>
      <vt:lpstr>2. önkorm.bevkiad</vt:lpstr>
      <vt:lpstr>3-10 önálló int.be-ki.</vt:lpstr>
      <vt:lpstr>11-12.tartalék.köt.köt.részl.</vt:lpstr>
      <vt:lpstr>13. többéves kötváll</vt:lpstr>
      <vt:lpstr>14-16.pe.átad.közv.tám.szoc. j</vt:lpstr>
      <vt:lpstr>17.eng.létszámkeret</vt:lpstr>
      <vt:lpstr>18.EUS pályázat</vt:lpstr>
      <vt:lpstr>19.-20.mérleg</vt:lpstr>
      <vt:lpstr>21.bev ütemterv</vt:lpstr>
      <vt:lpstr>22.kiadási ütemterv</vt:lpstr>
      <vt:lpstr>23. beruházások</vt:lpstr>
      <vt:lpstr>24. COFOG</vt:lpstr>
      <vt:lpstr>'11-12.tartalék.köt.köt.részl.'!Nyomtatási_terület</vt:lpstr>
      <vt:lpstr>'13. többéves kötváll'!Nyomtatási_terület</vt:lpstr>
      <vt:lpstr>'14-16.pe.átad.közv.tám.szoc. j'!Nyomtatási_terület</vt:lpstr>
      <vt:lpstr>'18.EUS pályázat'!Nyomtatási_terület</vt:lpstr>
      <vt:lpstr>'2019. 1.bevkiadfőössz. '!Nyomtatási_terület</vt:lpstr>
      <vt:lpstr>'21.bev ütemterv'!Nyomtatási_terület</vt:lpstr>
      <vt:lpstr>'22.kiadási ütemterv'!Nyomtatási_terület</vt:lpstr>
      <vt:lpstr>'23. beruházások'!Nyomtatási_terület</vt:lpstr>
      <vt:lpstr>'24. COFOG'!Nyomtatási_terület</vt:lpstr>
      <vt:lpstr>'3-10 önálló int.be-ki.'!Nyomtatási_terület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puiroda</dc:creator>
  <cp:lastModifiedBy>Gyimesi Péter</cp:lastModifiedBy>
  <cp:lastPrinted>2019-02-11T16:11:42Z</cp:lastPrinted>
  <dcterms:created xsi:type="dcterms:W3CDTF">2012-02-02T18:37:10Z</dcterms:created>
  <dcterms:modified xsi:type="dcterms:W3CDTF">2019-02-14T15:43:57Z</dcterms:modified>
</cp:coreProperties>
</file>