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931" activeTab="1"/>
  </bookViews>
  <sheets>
    <sheet name="Bevétel" sheetId="1" r:id="rId1"/>
    <sheet name="Kiadások" sheetId="2" r:id="rId2"/>
    <sheet name="1.1.mell" sheetId="3" r:id="rId3"/>
    <sheet name="1.2.mell" sheetId="4" r:id="rId4"/>
    <sheet name="1.3.mell" sheetId="5" r:id="rId5"/>
    <sheet name="1.4.mell" sheetId="6" r:id="rId6"/>
    <sheet name="2.1.sz.mell.műk.mérleg  " sheetId="7" r:id="rId7"/>
    <sheet name="2.2.sz.mell.felh.mérleg" sheetId="8" r:id="rId8"/>
    <sheet name="4.mell" sheetId="9" r:id="rId9"/>
    <sheet name="5.mell" sheetId="10" r:id="rId10"/>
    <sheet name="6.sz.mell." sheetId="11" r:id="rId11"/>
    <sheet name="7.sz.mell." sheetId="12" r:id="rId12"/>
    <sheet name="7.sz.mell.többéves kihatás" sheetId="13" r:id="rId13"/>
    <sheet name="8.sz.mell.közvetett tám." sheetId="14" r:id="rId14"/>
    <sheet name="9.mell.EI.ütemterv" sheetId="15" r:id="rId15"/>
  </sheets>
  <definedNames>
    <definedName name="_xlfn.IFERROR" hidden="1">#NAME?</definedName>
    <definedName name="_xlnm.Print_Titles" localSheetId="2">'1.1.mell'!$1:$6</definedName>
    <definedName name="_xlnm.Print_Titles" localSheetId="3">'1.2.mell'!$1:$6</definedName>
    <definedName name="_xlnm.Print_Titles" localSheetId="4">'1.3.mell'!$1:$6</definedName>
    <definedName name="_xlnm.Print_Titles" localSheetId="5">'1.4.mell'!$1:$6</definedName>
    <definedName name="_xlnm.Print_Area" localSheetId="14">'9.mell.EI.ütemterv'!$A$1:$O$26</definedName>
    <definedName name="_xlnm.Print_Area" localSheetId="0">'Bevétel'!$A$1:$E$88</definedName>
    <definedName name="_xlnm.Print_Area" localSheetId="1">'Kiadások'!$A$1:$E$242</definedName>
  </definedNames>
  <calcPr fullCalcOnLoad="1"/>
</workbook>
</file>

<file path=xl/sharedStrings.xml><?xml version="1.0" encoding="utf-8"?>
<sst xmlns="http://schemas.openxmlformats.org/spreadsheetml/2006/main" count="1707" uniqueCount="622">
  <si>
    <t>Sor-szám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</si>
  <si>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</si>
  <si>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</si>
  <si>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</si>
  <si>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</si>
  <si>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</si>
  <si>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</si>
  <si>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</si>
  <si>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</si>
  <si>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</si>
  <si>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</si>
  <si>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</si>
  <si>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</si>
  <si>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</si>
  <si>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</si>
  <si>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Személyi  juttatások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</si>
  <si>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</si>
  <si>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</si>
  <si>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</si>
  <si>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</si>
  <si>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</si>
  <si>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</si>
  <si>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</si>
  <si>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Általános tartalék</t>
  </si>
  <si>
    <t>Céltartalék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</si>
  <si>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</si>
  <si>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</si>
  <si>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</si>
  <si>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</si>
  <si>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</si>
  <si>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</si>
  <si>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</si>
  <si>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</si>
  <si>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</si>
  <si>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</si>
  <si>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</si>
  <si>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</si>
  <si>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</si>
  <si>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</si>
  <si>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</si>
  <si>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</si>
  <si>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</si>
  <si>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</si>
  <si>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</si>
  <si>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</si>
  <si>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</si>
  <si>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</si>
  <si>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</si>
  <si>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</si>
  <si>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</si>
  <si>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</si>
  <si>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</si>
  <si>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</si>
  <si>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</si>
  <si>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</si>
  <si>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</si>
  <si>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</si>
  <si>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11.1.</t>
  </si>
  <si>
    <t>11.2.</t>
  </si>
  <si>
    <t>3.5.</t>
  </si>
  <si>
    <t>3.6.</t>
  </si>
  <si>
    <t xml:space="preserve">4. 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</si>
  <si>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</si>
  <si>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</si>
  <si>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</si>
  <si>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</si>
  <si>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</si>
  <si>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</si>
  <si>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</si>
  <si>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</si>
  <si>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</si>
  <si>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</si>
  <si>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</si>
  <si>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</si>
  <si>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</si>
  <si>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</si>
  <si>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</si>
  <si>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</si>
  <si>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Feladat megnevezése</t>
  </si>
  <si>
    <t>Száma</t>
  </si>
  <si>
    <t>Éves engedélyezett létszám előirányzat (fő)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</si>
  <si>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</si>
  <si>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</si>
  <si>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</si>
  <si>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</si>
  <si>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</si>
  <si>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</si>
  <si>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>Damak Község Önkormányzat</t>
  </si>
  <si>
    <t>15.</t>
  </si>
  <si>
    <t>16.</t>
  </si>
  <si>
    <t>17.</t>
  </si>
  <si>
    <t>18.</t>
  </si>
  <si>
    <t>19.</t>
  </si>
  <si>
    <t>20.</t>
  </si>
  <si>
    <t>22.</t>
  </si>
  <si>
    <t>ÖSSZESEN:</t>
  </si>
  <si>
    <t xml:space="preserve"> Ezer forintban !</t>
  </si>
  <si>
    <t>Kötelezettség</t>
  </si>
  <si>
    <t>Köt. váll.</t>
  </si>
  <si>
    <t>Kiadás vonzata évenként</t>
  </si>
  <si>
    <t>Összesen</t>
  </si>
  <si>
    <t>jogcíme</t>
  </si>
  <si>
    <t xml:space="preserve"> éve</t>
  </si>
  <si>
    <t xml:space="preserve"> (3+4+5+6+7)</t>
  </si>
  <si>
    <t>Működési célú hiteltörlesztés (tőke+kamat)</t>
  </si>
  <si>
    <t>BURSA tám.</t>
  </si>
  <si>
    <t>............................</t>
  </si>
  <si>
    <t>Felhalmozási célú hiteltörlesztés (tőke+kamat)</t>
  </si>
  <si>
    <t>Beruházás célonként</t>
  </si>
  <si>
    <t>Felújítás feladatonként</t>
  </si>
  <si>
    <t>Összesen (1+2+4+7+9)</t>
  </si>
  <si>
    <t xml:space="preserve">által adott közvetett támogatások </t>
  </si>
  <si>
    <t>(kedvezmények) kimutatása</t>
  </si>
  <si>
    <t xml:space="preserve">          ezer forintban</t>
  </si>
  <si>
    <t>Sorszám</t>
  </si>
  <si>
    <t>Közvetett támogatás megnevezése</t>
  </si>
  <si>
    <t>Közvetett támogatás tervezett összege</t>
  </si>
  <si>
    <t>Ellátottak térítési díjának elengedése</t>
  </si>
  <si>
    <t>Lakosság részére lakásépítéshez, felújításhoz adott kölcsönök elengedése</t>
  </si>
  <si>
    <t>Helyi adónál, gépjárműadónál biztosított kedvezmény</t>
  </si>
  <si>
    <t>Helyiségek, eszközök hasznosításából származó bevételből nyújtott kedvezmény</t>
  </si>
  <si>
    <t>Egyéb nyújtott kedvezmény vagy kölcsön elengedése (szemétszállítás díja 70 év felettiek esetében)</t>
  </si>
  <si>
    <t>Megnevezés</t>
  </si>
  <si>
    <t>Összesen:</t>
  </si>
  <si>
    <t>Személyi juttatások</t>
  </si>
  <si>
    <t>Dologi kiadások</t>
  </si>
  <si>
    <t>21.</t>
  </si>
  <si>
    <t>23.</t>
  </si>
  <si>
    <t>24.</t>
  </si>
  <si>
    <t>841901    Önkormányzatok elszámolásai</t>
  </si>
  <si>
    <t>e Ft-ra kerekítve</t>
  </si>
  <si>
    <t>Zöldterület gazdálkodással kapcs.feladatok</t>
  </si>
  <si>
    <t>Közvilágítás fenntart.támogatása</t>
  </si>
  <si>
    <t>Köztemető fenntart.kapcsolatos feladatok támog.</t>
  </si>
  <si>
    <t>Közutak fenntartásának támogatása</t>
  </si>
  <si>
    <t>b.) Település-üzemeltetéshez kapcs.fel.támog.össz:</t>
  </si>
  <si>
    <t>Egyéb kötelező önkorm.feladatok támog.</t>
  </si>
  <si>
    <t>Falugondnoki szolgálat</t>
  </si>
  <si>
    <t>Egyes jövedelempótló támogatások kiegészítése (segélyek visszaig.)</t>
  </si>
  <si>
    <t>Szakfeladat összesen:</t>
  </si>
  <si>
    <t>Önkormányzatok igazgatási tevékenysége</t>
  </si>
  <si>
    <t>Államháztartáson kívülről kapott kamatbevétel</t>
  </si>
  <si>
    <t>Város-, községgazdálkodási m.n.s. szolgáltatások</t>
  </si>
  <si>
    <t>Hegyi villany</t>
  </si>
  <si>
    <t>MŰKÖDÉSI CÉLRA ÁTVETT PÉNZESZKÖZÖK</t>
  </si>
  <si>
    <t>Rendszeres gyermekvédelmi pénzbeli ellátás</t>
  </si>
  <si>
    <t>Támogatásértékű működési bevétel fejezeti kez.ei-tól   (Pénzbeli támogatás)</t>
  </si>
  <si>
    <t>Támogatásértékű működési bevétel központi kv.-i szervtől (Munkaügyi Központ támogatása)</t>
  </si>
  <si>
    <t>Start munka KF 8órás hosszú 100% TÁMOGATÁS</t>
  </si>
  <si>
    <t>Működési célú pe.átvétel összesen:</t>
  </si>
  <si>
    <t>ÖNKORMÁNYZATI BEVÉTEL ÖSSZESEN BERUHÁZÁS NÉLKÜL:</t>
  </si>
  <si>
    <t>841403-1</t>
  </si>
  <si>
    <t>FELHALMOZÁSI CÉLÚ PÉNZESZKÖZ ÁTVÉTEL</t>
  </si>
  <si>
    <t>Felhalmozási célú pe.átvétel összesen:</t>
  </si>
  <si>
    <t>Összes pénzmaradvány</t>
  </si>
  <si>
    <t>Bevételek-kiadások aránya</t>
  </si>
  <si>
    <t>Állami támogatások, adóbevételek</t>
  </si>
  <si>
    <t>Intézményi bevétel</t>
  </si>
  <si>
    <t>Átvett pénzeszközök működési c.</t>
  </si>
  <si>
    <t>Felhalmozási bevétel</t>
  </si>
  <si>
    <t>Önkormányzat összes bevétele felhalm.nélk.:</t>
  </si>
  <si>
    <t>Önkormányzat összes kiadása felhalm.nélkül:</t>
  </si>
  <si>
    <t>Önkormányzat összes bevétele:</t>
  </si>
  <si>
    <t>Önkormányzat összes kiadása:</t>
  </si>
  <si>
    <t>Önkormányzati jogalkotás</t>
  </si>
  <si>
    <t>Külső személyi juttatások</t>
  </si>
  <si>
    <t>Képviselők tiszteletdíja</t>
  </si>
  <si>
    <t>4 fő x 38.650 x 12 hó</t>
  </si>
  <si>
    <t>Rendszeres személyi juttatások</t>
  </si>
  <si>
    <t>Köztisztviselők alapillteménye</t>
  </si>
  <si>
    <t>Baranyay Barnabás polgármester 310.000 x 12 hó</t>
  </si>
  <si>
    <t>Nem rendszeres személyi juttatások</t>
  </si>
  <si>
    <t>Erzsébet utalvány, SZÉP kártya</t>
  </si>
  <si>
    <t>Polgármester cafeteria bruttó 200.000-16%-14% adó</t>
  </si>
  <si>
    <t>Polgármester költségátalánya 62.000 x 12 hó</t>
  </si>
  <si>
    <t>Munkáltatót terhelő járulékok</t>
  </si>
  <si>
    <t>EHO Cafeteria után     140.000 X 1,19 x 14%</t>
  </si>
  <si>
    <t>Kisértékű tárgyi eszköz beszerzés (0)</t>
  </si>
  <si>
    <t>Anyagbeszerzés, tisztítószer</t>
  </si>
  <si>
    <t>Villamosenergia-szolgáltatás díja
Hétvégi telek: 25.000*12=300.000+7.539*12=90.468+203*12=2.436</t>
  </si>
  <si>
    <t>Víz- és csatornadíjak (47.851 X 1,049= 50.051)</t>
  </si>
  <si>
    <t>Egyéb üzemeltetési , fennt.szolg. Levélbélyeg, Kéményellenőrzés, hulladékkezelés, foglakozáseü. Vizsgálat</t>
  </si>
  <si>
    <t xml:space="preserve">Karbantartási, kisjavítási szolgáltatások (84.500*1,.049=88.640) </t>
  </si>
  <si>
    <t>Pénzügyi szolgáltatások 95.177 X 1,049= 99.655)</t>
  </si>
  <si>
    <t xml:space="preserve">Vásárolt termékek  és szolg.ÁFA </t>
  </si>
  <si>
    <t>Munkáltató által fizetett SZJA</t>
  </si>
  <si>
    <t>Cafeteria után fiz. 140.000 1,19-szeresének 16%-a=26.656</t>
  </si>
  <si>
    <t>Díjak, egyéb befizetések: Polgármester életbiztosítása 33.946x12
= 407.352 Vall.bizt.34.078/félév*2=68.160+egyéb díj</t>
  </si>
  <si>
    <t>841112-5</t>
  </si>
  <si>
    <t>Szakfeladat összesesn</t>
  </si>
  <si>
    <t>841402-1</t>
  </si>
  <si>
    <t>Közvilágítási feladatok</t>
  </si>
  <si>
    <t>Villamos-energia szolgáltatás</t>
  </si>
  <si>
    <t>Karbantartási szolgáltatás: 14.361*12=172.332</t>
  </si>
  <si>
    <t>841403-5</t>
  </si>
  <si>
    <t>Város és községgazdálkodási m.n.s. szolgáltatás TÁMOGATÁS</t>
  </si>
  <si>
    <t xml:space="preserve">Műk.c.pe.átadás non profit szervnek </t>
  </si>
  <si>
    <t>Szakfeladat összesen</t>
  </si>
  <si>
    <t>Város és községgazdálkodási m.n.s. szolgáltatás</t>
  </si>
  <si>
    <t>Aktív korúak ellátása</t>
  </si>
  <si>
    <t>Rendszeres szociális segély                                                                   1 fő x 25.650 x 12 hó</t>
  </si>
  <si>
    <t>Lakásfenntartási támogatás normatív alapon</t>
  </si>
  <si>
    <t>Átmeneti segély</t>
  </si>
  <si>
    <t>Pénzbeli átmeneti segély (e.évi: 10.000)</t>
  </si>
  <si>
    <t>882122-5 ?
37322</t>
  </si>
  <si>
    <t>Temetési segély</t>
  </si>
  <si>
    <t xml:space="preserve">Egyéb önk-i eseti pénzbeli ellátás </t>
  </si>
  <si>
    <t>Természetben nyújtott átmeneti segély (0)
Télapó csomag, karácsonyi ut,gyermeknap, falunap</t>
  </si>
  <si>
    <t>Közalkalmazottak alapilletménye</t>
  </si>
  <si>
    <t>1 fő Birinyiné  103.200*12=1.161.600</t>
  </si>
  <si>
    <t>Gépk.vezetői pótlék (40.000*12)</t>
  </si>
  <si>
    <t>Egyéb mvégzéshez kapcs.juttatás (Kompenzáció) 12*14.200</t>
  </si>
  <si>
    <t>cafeteria bruttó 200.000</t>
  </si>
  <si>
    <t>2012-től szociális hozzájárulási adó 27%</t>
  </si>
  <si>
    <t>Hosszú távú közfoglalkoztatás HAGYOMÁNYOS 6órás - 85% támogatás</t>
  </si>
  <si>
    <t>Hosszú távú közfoglalkoztatás START 8órás - 100% támogatás</t>
  </si>
  <si>
    <t>Könyvtári szolgáltatások</t>
  </si>
  <si>
    <t>Könyv (52.662*1,049)</t>
  </si>
  <si>
    <t>Közművelődési tevékenység és támogatás</t>
  </si>
  <si>
    <t>Köztemető fenntartás és működtetés</t>
  </si>
  <si>
    <t>Áll-ba nem tart.megbízási díjai (e.évi telj:9.000)Terv:5*3.000</t>
  </si>
  <si>
    <t>Szociális hozzájárulási adó 2012-től 15.000 x 27%</t>
  </si>
  <si>
    <t>ÖNKORMÁNYZATI KIADÁS FELHALMOZÁS NÉLKÜL:</t>
  </si>
  <si>
    <t>FELHALMOZÁSI KIADÁSOK</t>
  </si>
  <si>
    <t>ÖNKORMÁNYZATI KIADÁS MINDÖSSZESEN:</t>
  </si>
  <si>
    <t>Bevételi jogcímek</t>
  </si>
  <si>
    <t>Az önkormányzati vagyon és az önkormányzatot megillető vagyoni értékű jog értékesítéséből és hasznosításából származó bevétel</t>
  </si>
  <si>
    <t>Díjak, pótlékok bírságok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</si>
  <si>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</si>
  <si>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</si>
  <si>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</si>
  <si>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</si>
  <si>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</si>
  <si>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</si>
  <si>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</si>
  <si>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</si>
  <si>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Damak Önkormányzat saját bevételeinek részletezése az adósságot keletkeztető ügyletből származó tárgyévi fizetési kötelezettség megállapításához</t>
  </si>
  <si>
    <t>Parókia felújítása</t>
  </si>
  <si>
    <t>ez a jó
57219</t>
  </si>
  <si>
    <t>Info beszámítás</t>
  </si>
  <si>
    <t>Hozzájárulás pénzbeli szoc.ellátáshoz</t>
  </si>
  <si>
    <t>Kistelepülések szociális feladatainak támogatása</t>
  </si>
  <si>
    <t>Összesen állami támogatás:</t>
  </si>
  <si>
    <t>Magánszem.kommunális adója
kinntlévőség: 80.000, előző évi hátr.nélkül:275.000</t>
  </si>
  <si>
    <t>Foglalk.helyett.támog.2013.tény: 2.858e 80% 
2014.terv.- 10fő*12hó*22.800 = 2.736.000</t>
  </si>
  <si>
    <t>17fő * 2 alkalom * 5800 Ft =197.200</t>
  </si>
  <si>
    <t>Téli Közfoglalkoztatás 8 órás 100% támogatás</t>
  </si>
  <si>
    <t>Ft-ban</t>
  </si>
  <si>
    <t>+ 05hó-tól a bérktg.20%-a:1.016.500</t>
  </si>
  <si>
    <t>464 bér</t>
  </si>
  <si>
    <t>464 dologi</t>
  </si>
  <si>
    <t>Pályázat Parókia felújítás (nettó finansz.)</t>
  </si>
  <si>
    <t>Előző évi pénzmaradvány bankszlák</t>
  </si>
  <si>
    <t>Előző évi pénzmaradvány pénztár</t>
  </si>
  <si>
    <t>e Ft</t>
  </si>
  <si>
    <t>Háztartások befizetései (szemétdíj, net, hegyi villany)</t>
  </si>
  <si>
    <t>eFt-ban</t>
  </si>
  <si>
    <t>Szociális hozzájárulási adó   27% x 6.319.000.-
(Cafeteriát nem kell beleszámolni az adóalapba)</t>
  </si>
  <si>
    <t>Egyéb dologi kiadás, reprezentáció</t>
  </si>
  <si>
    <t>Önkormányz.igazgatási tev.TÁMOGATÁS
(közös hiv.utalás)</t>
  </si>
  <si>
    <t>Támog.értékű működési kiadás önk.ktgv-i szervnek 
2013.évi hátralék</t>
  </si>
  <si>
    <t>Vásárolt termékek és szolgáltatások ÁFÁ-ja</t>
  </si>
  <si>
    <t>(TÖOSZ-20.000,Falug.szöv-20.000, Cserehát-20.000, Sajó-Bódva
Társulás-250.000)</t>
  </si>
  <si>
    <t>Tám.ért.működ.kiadás önk-i ktgvetési szervnek</t>
  </si>
  <si>
    <t>Tám.ért.működ.kiadás többc.kist.társulásnak orvosi ügyelet
11.200*12=134.400</t>
  </si>
  <si>
    <t xml:space="preserve">Vásárolt termékek  és szolg.ÁFA       </t>
  </si>
  <si>
    <t>Hajtó és kenőanyag (e.évi: 126.000)</t>
  </si>
  <si>
    <t>Anyagbeszerzés (e.évi: 86.000)</t>
  </si>
  <si>
    <t>Falugondnoki autó pályázat</t>
  </si>
  <si>
    <t>Norm. Lakásfenntartási támogatás e.évi tény: 850.000</t>
  </si>
  <si>
    <t>Pénzbeli támogatás 18 fő e.évi tény: 185.600</t>
  </si>
  <si>
    <t>ÖNKORMÁNYZATI SEGÉLY (temetési, átmeneti, gyvk)</t>
  </si>
  <si>
    <t xml:space="preserve">Tám.ért. Mák.kiadás központi kv.-i szervnek                      Bursa Hungarica  I. félév: 30 e, II.félév: 30 e </t>
  </si>
  <si>
    <t>Pénzbeli temetési segély ( telj.30.000)</t>
  </si>
  <si>
    <t>ÖNKORMÁNYZATI SEGÉLY (temetési, átmeneti, gyvk) összesen:</t>
  </si>
  <si>
    <t xml:space="preserve">Foglalkoztatást helyettesítő támogatás    22.800                                                                                                          </t>
  </si>
  <si>
    <t xml:space="preserve">Víz- és csatornadíjak  (épületek)                                                 vízfogyasztása     előző évi telj.:35.500  </t>
  </si>
  <si>
    <t>Rendszeres szociális segély 90%-a 2013.tény: 
307.800*0,9</t>
  </si>
  <si>
    <t>Úthálózat felújítása pályázatból</t>
  </si>
  <si>
    <t>1.888.000 x 27%=509.760</t>
  </si>
  <si>
    <t>Nem adatátv.c.távközl.díjak e.évi telj: 25.000</t>
  </si>
  <si>
    <t>Karbantart.kisjavítás (kerékcsere stb.vizsga) e.évi: 171.000</t>
  </si>
  <si>
    <t>Egyéb befizetési kötelezettség, Cégautóadó 4*33.000 stb. telj:252.000</t>
  </si>
  <si>
    <t xml:space="preserve">ÁFA 27% </t>
  </si>
  <si>
    <t>Dologi költségek</t>
  </si>
  <si>
    <t>Kisértékű tárgyi eszköz</t>
  </si>
  <si>
    <t>Anyagbeszerzés, beruzházási költségek</t>
  </si>
  <si>
    <t>Szemétszállítás tárgyév: 83*12*2.290=2.280.840
e.évi hátralék: 108.545</t>
  </si>
  <si>
    <t>Vásárolt termékek  és szolg. ÁFA          30.000 x 27%</t>
  </si>
  <si>
    <t>Anyagbeszerzés (el.évi telj:23.800)</t>
  </si>
  <si>
    <t>Vásárolt termékek  és szolg. ÁFA          25.000 x 27%</t>
  </si>
  <si>
    <t xml:space="preserve">Anyagbeszerzés </t>
  </si>
  <si>
    <t>Gázenergia szolgáltatás (e.év: 205.000)</t>
  </si>
  <si>
    <t>Villamosenergia-szolgáltatás (e.év:110.000)</t>
  </si>
  <si>
    <t>Vásárolt termékek  és szolg. ÁFA        27%</t>
  </si>
  <si>
    <t>2012-től szociális hozzájárulási adó 13,5% a közfoglalk.után</t>
  </si>
  <si>
    <t>Startmunka mezőgazdasági 2014.01.01-2014.02.28 (1 havit küldenek)
1.293.957/1,135=1.140.050</t>
  </si>
  <si>
    <t>Startmunka mezőgazdasági 2014.03.04-2014.12.31
13.185.271/1,135=11.616.979</t>
  </si>
  <si>
    <t>ÁFA: 27%</t>
  </si>
  <si>
    <t>Téli közfoglalkoztatás 8 órás bérkifizetés 2014.01.01-2014.12.31</t>
  </si>
  <si>
    <t>7.187.776/1,27=5.659.666</t>
  </si>
  <si>
    <t>27% szoc.hj.adó, de a közf.után 13,5% 2014.01.01-2014.12.31</t>
  </si>
  <si>
    <t>5.659.666*0,27=1.528.110</t>
  </si>
  <si>
    <t>ÁFA 27%</t>
  </si>
  <si>
    <t>Áh-n kívüli beruh.célú pe.átvétel háztartásoktól
Parókia áfa (egyházi, lakossági befiz, vállal.bef.)</t>
  </si>
  <si>
    <t>Falugondnoki autó pályázat pe.átvétel
(áfa összege) önkorm, lakossági befiz.</t>
  </si>
  <si>
    <t>Úthálózat felújítása pályázatból
pe.átvétel önkorm.hj.autó eladásból (áfa összege)</t>
  </si>
  <si>
    <t>890444 szakfeladat kiadásainak 100%-a   8órás, 
01.01-04.30=2.105.664
05.04-12.31=5.082.112</t>
  </si>
  <si>
    <t>Bérköltség 01.01-02.28 még 1 havi: 1.293.957
03.04-12.31 =13.185.271</t>
  </si>
  <si>
    <t>Dologi költségek támogatása: 3.955.924, melyból
70%-ot elküldtek 2013-ban, 2014-re eső rész:
3.955.924-2.768.604=1.186.544 + 20% 2.637.054</t>
  </si>
  <si>
    <t>Összesen nettó: 2.650.853/1,27=2.087.286</t>
  </si>
  <si>
    <t>Munka és védőruha bruttó 35.243, nettó 27.750,   03.04-12.31</t>
  </si>
  <si>
    <t>Anyagbeszerzés ( START munkaprg.)  MEZŐGAZD.02.28-ig
3.955.148-1.304.295 (ennyit költöttünk el 2013-ban)=
2.650.853 (még ennyit kell kiadni 2014-ben) bruttó: 2.650.853</t>
  </si>
  <si>
    <t>2014. évi KIADÁSOK DAMAK</t>
  </si>
  <si>
    <t>2014. évi Bevételek</t>
  </si>
  <si>
    <t>Egyenleg:</t>
  </si>
  <si>
    <t>Irodaszer, nyomtatvány</t>
  </si>
  <si>
    <t>(18fő 2x 5.800 Ft/alkalom)</t>
  </si>
  <si>
    <t>Normatív lakásfenntartási támogatás 90%-a 2013.tény: 854.100 kiadás:890.000*0,9</t>
  </si>
  <si>
    <t>saját bevétel</t>
  </si>
  <si>
    <t>Összes bevétel, kiadás</t>
  </si>
  <si>
    <t>Készletértékesítés ellenértéke</t>
  </si>
  <si>
    <t>Szolgáltatások ellenértéke</t>
  </si>
  <si>
    <t>Közvetített szolgáltatások értéke</t>
  </si>
  <si>
    <t>Tulajdonosi bevételek</t>
  </si>
  <si>
    <t>1.5.</t>
  </si>
  <si>
    <t>Ellátási díjak</t>
  </si>
  <si>
    <t>Kamatbevételek</t>
  </si>
  <si>
    <t>Egyéb pénzügyi műveletek bevételei</t>
  </si>
  <si>
    <t>Egyéb működési bevételek</t>
  </si>
  <si>
    <t>Elvonások és befizetések bevételei</t>
  </si>
  <si>
    <t>Közhatalmi bevételek</t>
  </si>
  <si>
    <t>4.1.</t>
  </si>
  <si>
    <t>4.2.</t>
  </si>
  <si>
    <t>4.3.</t>
  </si>
  <si>
    <t>Immateriális javak értékesítése</t>
  </si>
  <si>
    <t>Ingatlanok értékesítése</t>
  </si>
  <si>
    <t>Egyéb tárgyi eszközök értékesítése</t>
  </si>
  <si>
    <t>Működési célú átvett pénzeszközök</t>
  </si>
  <si>
    <t>Felhalmozási célú átvett pénzeszközök</t>
  </si>
  <si>
    <t>Költségvetési maradvány igénybevétele</t>
  </si>
  <si>
    <t>Önkormányzat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</si>
  <si>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</si>
  <si>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</si>
  <si>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</si>
  <si>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</si>
  <si>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</si>
  <si>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</si>
  <si>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</si>
  <si>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</si>
  <si>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</si>
  <si>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</si>
  <si>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</si>
  <si>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</si>
  <si>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</si>
  <si>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</si>
  <si>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</si>
  <si>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</si>
  <si>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</si>
  <si>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</si>
  <si>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</si>
  <si>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</si>
  <si>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</si>
  <si>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Helyi adók  (4.1.1.+4.1.2.)</t>
  </si>
  <si>
    <t>4.1.1.</t>
  </si>
  <si>
    <t>- Vagyoni típusú adók</t>
  </si>
  <si>
    <t>4.1.2.</t>
  </si>
  <si>
    <t>- Termékek és szolgáltatások adói</t>
  </si>
  <si>
    <t>Gépjárműadó</t>
  </si>
  <si>
    <t>Egyéb áruhasználati és szolgáltatási adók</t>
  </si>
  <si>
    <t>4.4.</t>
  </si>
  <si>
    <t>Egyéb közhatalmi bevételek</t>
  </si>
  <si>
    <t>Működési bevételek (5.1.+…+ 5.10.)</t>
  </si>
  <si>
    <t xml:space="preserve">Kiszámlázott általános forgalmi adó </t>
  </si>
  <si>
    <t>Általános forgalmi adó visszatérítése</t>
  </si>
  <si>
    <t>5.9.</t>
  </si>
  <si>
    <t>5.10.</t>
  </si>
  <si>
    <t>Felhalmozási bevételek (6.1.+…+6.5.)</t>
  </si>
  <si>
    <t>6.3.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</si>
  <si>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</si>
  <si>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</si>
  <si>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</si>
  <si>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</si>
  <si>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</si>
  <si>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</si>
  <si>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</si>
  <si>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</si>
  <si>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</si>
  <si>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</si>
  <si>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</si>
  <si>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</si>
  <si>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</si>
  <si>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</si>
  <si>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</si>
  <si>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</si>
  <si>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</si>
  <si>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</si>
  <si>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</si>
  <si>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</si>
  <si>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</si>
  <si>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</si>
  <si>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</si>
  <si>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</si>
  <si>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</si>
  <si>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</si>
  <si>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</si>
  <si>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</si>
  <si>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</si>
  <si>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</si>
  <si>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</si>
  <si>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</si>
  <si>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</si>
  <si>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</si>
  <si>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</si>
  <si>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</si>
  <si>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</si>
  <si>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</si>
  <si>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</si>
  <si>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</si>
  <si>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</si>
  <si>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</si>
  <si>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</si>
  <si>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</si>
  <si>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</si>
  <si>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</si>
  <si>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</si>
  <si>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</si>
  <si>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</si>
  <si>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</si>
  <si>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</si>
  <si>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</si>
  <si>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</si>
  <si>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</si>
  <si>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</si>
  <si>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</si>
  <si>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</si>
  <si>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</si>
  <si>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</si>
  <si>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</si>
  <si>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</si>
  <si>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</si>
  <si>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</si>
  <si>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</si>
  <si>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</si>
  <si>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</si>
  <si>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</si>
  <si>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</si>
  <si>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</si>
  <si>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</si>
  <si>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</si>
  <si>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</si>
  <si>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</si>
  <si>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</si>
  <si>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</si>
  <si>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</si>
  <si>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</si>
  <si>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</si>
  <si>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</si>
  <si>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</si>
  <si>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</si>
  <si>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</si>
  <si>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</si>
  <si>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</si>
  <si>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</si>
  <si>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</si>
  <si>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</si>
  <si>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</si>
  <si>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</si>
  <si>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</si>
  <si>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</si>
  <si>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</si>
  <si>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</si>
  <si>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</si>
  <si>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</si>
  <si>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</si>
  <si>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</si>
  <si>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</si>
  <si>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</si>
  <si>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</si>
  <si>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</si>
  <si>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</si>
  <si>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</si>
  <si>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</si>
  <si>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</si>
  <si>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</si>
  <si>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</si>
  <si>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</si>
  <si>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</si>
  <si>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</si>
  <si>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</si>
  <si>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</si>
  <si>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Kötelező feladatok bevételei, kiadása</t>
  </si>
  <si>
    <t>Önként vállalt feladatok bevételei, kiadása</t>
  </si>
  <si>
    <t>Állami (államigazgatási) feladatok bevételei, kiadása</t>
  </si>
  <si>
    <t>I. Működési célú bevételek és kiadások mérlege
(Önkormányzati szinten)</t>
  </si>
  <si>
    <t>2014. évi előirányzat</t>
  </si>
  <si>
    <t>Önkormányzatok működési támogatásai</t>
  </si>
  <si>
    <t>Működési célú támogatások államháztartáson belülről</t>
  </si>
  <si>
    <t>2.-ból EU-s támogatás</t>
  </si>
  <si>
    <t xml:space="preserve">Dologi kiadások </t>
  </si>
  <si>
    <t>4.-ből EU-s támogatás</t>
  </si>
  <si>
    <t>Tartalékok</t>
  </si>
  <si>
    <t>Költségvetési bevételek összesen (1.+2.+4.+5.+7.+…+12.)</t>
  </si>
  <si>
    <t>Költségvetési kiadások összesen (1.+...+12.)</t>
  </si>
  <si>
    <t>Hiány belső finanszírozásának bevételei (15.+…+18. )</t>
  </si>
  <si>
    <t>Értékpapír vásárlása, visszavásárlása</t>
  </si>
  <si>
    <t>Likviditási célú hitelek törlesztése</t>
  </si>
  <si>
    <t>Rövid lejáratú hitelek törlesztése</t>
  </si>
  <si>
    <t xml:space="preserve">   Betét visszavonásából származó bevétel </t>
  </si>
  <si>
    <t>Hosszú lejáratú hitelek törlesztése</t>
  </si>
  <si>
    <t xml:space="preserve">   Egyéb belső finanszírozási bevételek</t>
  </si>
  <si>
    <t>Kölcsön törlesztése</t>
  </si>
  <si>
    <t xml:space="preserve">Hiány külső finanszírozásának bevételei (20.+…+21.) </t>
  </si>
  <si>
    <t>Forgatási célú belföldi, külföldi értékpapírok vásárlása</t>
  </si>
  <si>
    <t xml:space="preserve">   Likviditási célú hitelek, kölcsönök felvétele</t>
  </si>
  <si>
    <t>Betét elhelyezése</t>
  </si>
  <si>
    <t xml:space="preserve">   Értékpapírok bevételei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</si>
  <si>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</si>
  <si>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</si>
  <si>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</si>
  <si>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</si>
  <si>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</si>
  <si>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</si>
  <si>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</si>
  <si>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</si>
  <si>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</si>
  <si>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</si>
  <si>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</si>
  <si>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</si>
  <si>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</si>
  <si>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</si>
  <si>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</si>
  <si>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</si>
  <si>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</si>
  <si>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</si>
  <si>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</si>
  <si>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</si>
  <si>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</si>
  <si>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</si>
  <si>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</si>
  <si>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</si>
  <si>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</si>
  <si>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</si>
  <si>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</si>
  <si>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</si>
  <si>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</si>
  <si>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</si>
  <si>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</si>
  <si>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</si>
  <si>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</si>
  <si>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</si>
  <si>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</si>
  <si>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</si>
  <si>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</si>
  <si>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</si>
  <si>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</si>
  <si>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</si>
  <si>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</si>
  <si>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Ebből működési célú pm.:</t>
  </si>
  <si>
    <t xml:space="preserve">            felhalmozási célú pm.:</t>
  </si>
  <si>
    <t>Pénzmaradvány előző évi működési</t>
  </si>
  <si>
    <t>Startmunkához kistraktor (beruházás)</t>
  </si>
  <si>
    <t>Falugondnoki autó beszerzése pályázat útján (beruházás)</t>
  </si>
  <si>
    <t>Számítógép, szám.technikai eszközök beszerzése új (beruházás)</t>
  </si>
  <si>
    <t>Beruházás:</t>
  </si>
  <si>
    <t>Felújítás:</t>
  </si>
  <si>
    <t>Parókia felújítása pályázat útján (felújítás)</t>
  </si>
  <si>
    <t>Úthálózat felújítása pályázatból (felújítás)</t>
  </si>
  <si>
    <t>2014. év</t>
  </si>
  <si>
    <t>Előirányzat-felhasználási terv
2014. évre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</si>
  <si>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</si>
  <si>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</si>
  <si>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</si>
  <si>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</si>
  <si>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</si>
  <si>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</si>
  <si>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</si>
  <si>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</si>
  <si>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</si>
  <si>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</si>
  <si>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</si>
  <si>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</si>
  <si>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Működési célú támogatások ÁH-on belül</t>
  </si>
  <si>
    <t>Felhalmozási célú támogatások ÁH-on belül</t>
  </si>
  <si>
    <t>Működési bevételek</t>
  </si>
  <si>
    <t>Finanszírozási bevételek</t>
  </si>
  <si>
    <t>Bevételek összesen:</t>
  </si>
  <si>
    <t xml:space="preserve"> Egyéb működési célú kiadások</t>
  </si>
  <si>
    <t>Finanszírozási kiadások</t>
  </si>
  <si>
    <t>Kiadások összesen:</t>
  </si>
  <si>
    <t>Egyenleg</t>
  </si>
  <si>
    <t>Falugondnoki autó beszerzése</t>
  </si>
  <si>
    <t>Számítástechnikai eszközök beszerzése</t>
  </si>
  <si>
    <t>Úthálózat felújítása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</si>
  <si>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</si>
  <si>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</si>
  <si>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</si>
  <si>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</si>
  <si>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Felhasználás
2013. XII.31-ig</t>
  </si>
  <si>
    <t xml:space="preserve">
2014. év utáni szükséglet
</t>
  </si>
  <si>
    <t>6=(2-4-5)</t>
  </si>
  <si>
    <t>Felújítási kiadások előirányzata felújításonként</t>
  </si>
  <si>
    <t>Felújítás  megnevezése</t>
  </si>
  <si>
    <t>2014. év utáni szükséglet
(6=2 - 4 - 5)</t>
  </si>
  <si>
    <t>Számítástechnikai eszközök beszrzése</t>
  </si>
  <si>
    <t>2014</t>
  </si>
  <si>
    <t>8.sz. melléklet</t>
  </si>
  <si>
    <t>Damak Önkormányzat 2014. évi adósságot keletkeztető fejlesztési céljai</t>
  </si>
  <si>
    <t>Nem adatátv. c. távközési díjak  e.évi:385.000</t>
  </si>
  <si>
    <t>Adatátviteli c. távközlési díjak e.évi:379.000</t>
  </si>
  <si>
    <t>Gázenergia szolgáltatás díja e.évi 435.000</t>
  </si>
  <si>
    <t>Karbantartási, kisjavítási szolgáltatások (munkaeszközök, közkutak karbant.)e.évi telj: 135.000</t>
  </si>
  <si>
    <t>Egyéb üzemeltetési , fennt.szolg. 161.500*12=1.938.000                                           Kéményellenőrzés, szemétszáll.díj, internet (üzemelt.díj) e.évi: 1.650.000</t>
  </si>
  <si>
    <t>Hajtó- és kenőanyag beszerzés (e.évi telj:272.000)</t>
  </si>
  <si>
    <t xml:space="preserve">Gépjárműadó 2013. évi telj:934.000 (40%), </t>
  </si>
  <si>
    <t>ÁH-on kívül.műk.c.pe.átv.háztartásoktól
(internet hj.) előző évi hátr.:48.000
42fő*2.000Ft*12hó=1.008.000
+ új eszközre rácsatlakozás 3.000/hó a hj.mértéke
= kb. 500.000 bevétel</t>
  </si>
  <si>
    <t>1.1. melléklet az 1/2014. (I.30) önkormányzati rendelethez</t>
  </si>
  <si>
    <t>1.2. melléklet az 1/2014. (I.30) önkormányzati rendelethez</t>
  </si>
  <si>
    <t>1.3. melléklet a 1/2014. (I.30) önkormányzati rendelethez</t>
  </si>
  <si>
    <t>1.4. melléklet a 1/2014. (I.30) önkormányzati rendelethez</t>
  </si>
  <si>
    <t xml:space="preserve">2.1. melléklet az 1/2014. (I.30) önkormányzati rendelethez     </t>
  </si>
  <si>
    <t xml:space="preserve">2.2. melléklet az 1/2014. (I.30) önkormányzati rendelethez     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</si>
</sst>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.0"/>
  </numFmts>
  <fonts count="8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sz val="9"/>
      <name val="Times New Roman"/>
      <family val="1"/>
    </font>
    <font>
      <sz val="10"/>
      <name val="Arial"/>
      <family val="2"/>
    </font>
    <font>
      <b/>
      <i/>
      <sz val="11"/>
      <name val="Times New Roman CE"/>
      <family val="1"/>
    </font>
    <font>
      <b/>
      <sz val="11"/>
      <name val="Times New Roman CE"/>
      <family val="1"/>
    </font>
    <font>
      <sz val="12"/>
      <name val="Times New Roman"/>
      <family val="1"/>
    </font>
    <font>
      <b/>
      <i/>
      <sz val="9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sz val="16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14"/>
      <color indexed="9"/>
      <name val="Calibri"/>
      <family val="2"/>
    </font>
    <font>
      <u val="single"/>
      <sz val="11"/>
      <color indexed="9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  <font>
      <b/>
      <sz val="14"/>
      <color theme="0"/>
      <name val="Calibri"/>
      <family val="2"/>
    </font>
    <font>
      <sz val="14"/>
      <color theme="0"/>
      <name val="Calibri"/>
      <family val="2"/>
    </font>
    <font>
      <sz val="16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u val="single"/>
      <sz val="14"/>
      <color theme="0"/>
      <name val="Calibri"/>
      <family val="2"/>
    </font>
    <font>
      <u val="single"/>
      <sz val="11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0" fillId="0" borderId="0" applyFont="0" applyFill="0" applyBorder="0" applyAlignment="0" applyProtection="0"/>
  </cellStyleXfs>
  <cellXfs count="401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4" fillId="0" borderId="10" xfId="61" applyFont="1" applyFill="1" applyBorder="1" applyAlignment="1" applyProtection="1">
      <alignment horizontal="left" vertical="center" wrapText="1" indent="1"/>
      <protection/>
    </xf>
    <xf numFmtId="0" fontId="14" fillId="0" borderId="11" xfId="61" applyFont="1" applyFill="1" applyBorder="1" applyAlignment="1" applyProtection="1">
      <alignment horizontal="left" vertical="center" wrapText="1" indent="1"/>
      <protection/>
    </xf>
    <xf numFmtId="0" fontId="14" fillId="0" borderId="12" xfId="61" applyFont="1" applyFill="1" applyBorder="1" applyAlignment="1" applyProtection="1">
      <alignment horizontal="left" vertical="center" wrapText="1" indent="1"/>
      <protection/>
    </xf>
    <xf numFmtId="0" fontId="14" fillId="0" borderId="13" xfId="61" applyFont="1" applyFill="1" applyBorder="1" applyAlignment="1" applyProtection="1">
      <alignment horizontal="left" vertical="center" wrapText="1" indent="1"/>
      <protection/>
    </xf>
    <xf numFmtId="0" fontId="14" fillId="0" borderId="14" xfId="61" applyFont="1" applyFill="1" applyBorder="1" applyAlignment="1" applyProtection="1">
      <alignment horizontal="left" vertical="center" wrapText="1" indent="1"/>
      <protection/>
    </xf>
    <xf numFmtId="0" fontId="14" fillId="0" borderId="15" xfId="61" applyFont="1" applyFill="1" applyBorder="1" applyAlignment="1" applyProtection="1">
      <alignment horizontal="left" vertical="center" wrapText="1" indent="1"/>
      <protection/>
    </xf>
    <xf numFmtId="0" fontId="14" fillId="0" borderId="0" xfId="61" applyFont="1" applyFill="1" applyBorder="1" applyAlignment="1" applyProtection="1">
      <alignment horizontal="left" vertical="center" wrapText="1" indent="1"/>
      <protection/>
    </xf>
    <xf numFmtId="0" fontId="13" fillId="0" borderId="16" xfId="61" applyFont="1" applyFill="1" applyBorder="1" applyAlignment="1" applyProtection="1">
      <alignment horizontal="left" vertical="center" wrapText="1" indent="1"/>
      <protection/>
    </xf>
    <xf numFmtId="0" fontId="13" fillId="0" borderId="16" xfId="61" applyFont="1" applyFill="1" applyBorder="1" applyAlignment="1" applyProtection="1">
      <alignment vertical="center" wrapText="1"/>
      <protection/>
    </xf>
    <xf numFmtId="0" fontId="13" fillId="0" borderId="17" xfId="61" applyFont="1" applyFill="1" applyBorder="1" applyAlignment="1" applyProtection="1">
      <alignment vertical="center" wrapText="1"/>
      <protection/>
    </xf>
    <xf numFmtId="0" fontId="13" fillId="0" borderId="18" xfId="6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3" fontId="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6" xfId="61" applyFont="1" applyFill="1" applyBorder="1" applyAlignment="1" applyProtection="1">
      <alignment horizontal="left" vertical="center" wrapText="1" indent="1"/>
      <protection/>
    </xf>
    <xf numFmtId="0" fontId="14" fillId="0" borderId="11" xfId="61" applyFont="1" applyFill="1" applyBorder="1" applyAlignment="1" applyProtection="1">
      <alignment horizontal="left" indent="6"/>
      <protection/>
    </xf>
    <xf numFmtId="0" fontId="14" fillId="0" borderId="11" xfId="61" applyFont="1" applyFill="1" applyBorder="1" applyAlignment="1" applyProtection="1">
      <alignment horizontal="left" vertical="center" wrapText="1" indent="6"/>
      <protection/>
    </xf>
    <xf numFmtId="0" fontId="14" fillId="0" borderId="15" xfId="61" applyFont="1" applyFill="1" applyBorder="1" applyAlignment="1" applyProtection="1">
      <alignment horizontal="left" vertical="center" wrapText="1" indent="6"/>
      <protection/>
    </xf>
    <xf numFmtId="0" fontId="14" fillId="0" borderId="22" xfId="61" applyFont="1" applyFill="1" applyBorder="1" applyAlignment="1" applyProtection="1">
      <alignment horizontal="left" vertical="center" wrapText="1" indent="6"/>
      <protection/>
    </xf>
    <xf numFmtId="0" fontId="13" fillId="0" borderId="18" xfId="0" applyFont="1" applyFill="1" applyBorder="1" applyAlignment="1" applyProtection="1">
      <alignment horizontal="center" vertical="center" wrapText="1"/>
      <protection/>
    </xf>
    <xf numFmtId="0" fontId="13" fillId="0" borderId="16" xfId="0" applyFont="1" applyFill="1" applyBorder="1" applyAlignment="1" applyProtection="1">
      <alignment horizontal="center" vertical="center" wrapText="1"/>
      <protection/>
    </xf>
    <xf numFmtId="0" fontId="13" fillId="0" borderId="21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12" fillId="0" borderId="0" xfId="0" applyNumberFormat="1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3" fillId="0" borderId="26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4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61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7" fillId="0" borderId="15" xfId="0" applyFont="1" applyBorder="1" applyAlignment="1" applyProtection="1">
      <alignment horizontal="left" vertical="center" wrapText="1" indent="1"/>
      <protection/>
    </xf>
    <xf numFmtId="164" fontId="13" fillId="0" borderId="31" xfId="61" applyNumberFormat="1" applyFont="1" applyFill="1" applyBorder="1" applyAlignment="1" applyProtection="1">
      <alignment horizontal="right" vertical="center" wrapText="1" indent="1"/>
      <protection/>
    </xf>
    <xf numFmtId="164" fontId="13" fillId="0" borderId="21" xfId="61" applyNumberFormat="1" applyFont="1" applyFill="1" applyBorder="1" applyAlignment="1" applyProtection="1">
      <alignment horizontal="right" vertical="center" wrapText="1" indent="1"/>
      <protection/>
    </xf>
    <xf numFmtId="164" fontId="14" fillId="0" borderId="32" xfId="6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0" xfId="6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6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3" xfId="6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0" xfId="6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61" applyNumberFormat="1" applyFont="1" applyFill="1" applyBorder="1" applyAlignment="1" applyProtection="1">
      <alignment horizontal="right" vertical="center" wrapText="1" indent="1"/>
      <protection/>
    </xf>
    <xf numFmtId="164" fontId="14" fillId="0" borderId="34" xfId="61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1" xfId="0" applyNumberFormat="1" applyFont="1" applyBorder="1" applyAlignment="1" applyProtection="1">
      <alignment horizontal="right" vertical="center" wrapText="1" indent="1"/>
      <protection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 quotePrefix="1">
      <alignment horizontal="right" vertical="center" indent="1"/>
      <protection/>
    </xf>
    <xf numFmtId="0" fontId="6" fillId="0" borderId="35" xfId="0" applyFont="1" applyFill="1" applyBorder="1" applyAlignment="1" applyProtection="1">
      <alignment horizontal="right" vertical="center" indent="1"/>
      <protection/>
    </xf>
    <xf numFmtId="0" fontId="6" fillId="0" borderId="31" xfId="0" applyFont="1" applyFill="1" applyBorder="1" applyAlignment="1" applyProtection="1">
      <alignment horizontal="right" vertical="center" wrapText="1" indent="1"/>
      <protection/>
    </xf>
    <xf numFmtId="164" fontId="6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0" applyFont="1" applyFill="1" applyAlignment="1" applyProtection="1">
      <alignment horizontal="righ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38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22" fillId="0" borderId="0" xfId="0" applyNumberFormat="1" applyFont="1" applyAlignment="1">
      <alignment horizontal="right" vertical="center"/>
    </xf>
    <xf numFmtId="164" fontId="23" fillId="0" borderId="39" xfId="0" applyNumberFormat="1" applyFont="1" applyBorder="1" applyAlignment="1">
      <alignment horizontal="center" vertical="center"/>
    </xf>
    <xf numFmtId="164" fontId="23" fillId="0" borderId="40" xfId="0" applyNumberFormat="1" applyFont="1" applyBorder="1" applyAlignment="1">
      <alignment horizontal="center"/>
    </xf>
    <xf numFmtId="164" fontId="23" fillId="0" borderId="41" xfId="0" applyNumberFormat="1" applyFont="1" applyBorder="1" applyAlignment="1">
      <alignment horizontal="center"/>
    </xf>
    <xf numFmtId="164" fontId="5" fillId="0" borderId="42" xfId="0" applyNumberFormat="1" applyFont="1" applyBorder="1" applyAlignment="1">
      <alignment horizontal="centerContinuous" vertical="center"/>
    </xf>
    <xf numFmtId="164" fontId="23" fillId="0" borderId="43" xfId="0" applyNumberFormat="1" applyFont="1" applyBorder="1" applyAlignment="1">
      <alignment horizontal="centerContinuous" vertical="center"/>
    </xf>
    <xf numFmtId="164" fontId="23" fillId="0" borderId="44" xfId="0" applyNumberFormat="1" applyFont="1" applyBorder="1" applyAlignment="1">
      <alignment horizontal="centerContinuous" vertical="center"/>
    </xf>
    <xf numFmtId="164" fontId="23" fillId="0" borderId="0" xfId="0" applyNumberFormat="1" applyFont="1" applyAlignment="1">
      <alignment vertical="center"/>
    </xf>
    <xf numFmtId="164" fontId="3" fillId="0" borderId="45" xfId="0" applyNumberFormat="1" applyFont="1" applyBorder="1" applyAlignment="1">
      <alignment horizontal="center" vertical="center" wrapText="1"/>
    </xf>
    <xf numFmtId="164" fontId="5" fillId="0" borderId="46" xfId="0" applyNumberFormat="1" applyFont="1" applyBorder="1" applyAlignment="1">
      <alignment horizontal="center" vertical="center"/>
    </xf>
    <xf numFmtId="164" fontId="23" fillId="0" borderId="47" xfId="0" applyNumberFormat="1" applyFont="1" applyBorder="1" applyAlignment="1">
      <alignment horizontal="center" vertical="center" wrapText="1"/>
    </xf>
    <xf numFmtId="164" fontId="23" fillId="0" borderId="45" xfId="0" applyNumberFormat="1" applyFont="1" applyBorder="1" applyAlignment="1">
      <alignment horizontal="center" vertical="center"/>
    </xf>
    <xf numFmtId="164" fontId="23" fillId="0" borderId="48" xfId="0" applyNumberFormat="1" applyFont="1" applyBorder="1" applyAlignment="1">
      <alignment horizontal="center" vertical="center"/>
    </xf>
    <xf numFmtId="164" fontId="23" fillId="0" borderId="34" xfId="0" applyNumberFormat="1" applyFont="1" applyBorder="1" applyAlignment="1">
      <alignment horizontal="center" vertical="center" wrapText="1"/>
    </xf>
    <xf numFmtId="164" fontId="6" fillId="0" borderId="46" xfId="0" applyNumberFormat="1" applyFont="1" applyBorder="1" applyAlignment="1">
      <alignment horizontal="center"/>
    </xf>
    <xf numFmtId="164" fontId="23" fillId="0" borderId="0" xfId="0" applyNumberFormat="1" applyFont="1" applyAlignment="1">
      <alignment horizontal="center" vertical="center"/>
    </xf>
    <xf numFmtId="164" fontId="23" fillId="0" borderId="26" xfId="0" applyNumberFormat="1" applyFont="1" applyBorder="1" applyAlignment="1">
      <alignment horizontal="center" vertical="center" wrapText="1"/>
    </xf>
    <xf numFmtId="164" fontId="23" fillId="0" borderId="49" xfId="0" applyNumberFormat="1" applyFont="1" applyBorder="1" applyAlignment="1">
      <alignment horizontal="center" vertical="center" wrapText="1"/>
    </xf>
    <xf numFmtId="164" fontId="23" fillId="0" borderId="50" xfId="0" applyNumberFormat="1" applyFont="1" applyBorder="1" applyAlignment="1">
      <alignment horizontal="center" vertical="center" wrapText="1"/>
    </xf>
    <xf numFmtId="164" fontId="23" fillId="0" borderId="21" xfId="0" applyNumberFormat="1" applyFont="1" applyBorder="1" applyAlignment="1">
      <alignment horizontal="center" vertical="center" wrapText="1"/>
    </xf>
    <xf numFmtId="164" fontId="23" fillId="0" borderId="51" xfId="0" applyNumberFormat="1" applyFont="1" applyBorder="1" applyAlignment="1">
      <alignment horizontal="center" vertical="center" wrapText="1"/>
    </xf>
    <xf numFmtId="164" fontId="23" fillId="0" borderId="0" xfId="0" applyNumberFormat="1" applyFont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64" fontId="5" fillId="0" borderId="49" xfId="0" applyNumberFormat="1" applyFont="1" applyBorder="1" applyAlignment="1">
      <alignment vertical="center" wrapText="1"/>
    </xf>
    <xf numFmtId="164" fontId="0" fillId="33" borderId="16" xfId="0" applyNumberFormat="1" applyFill="1" applyBorder="1" applyAlignment="1" applyProtection="1">
      <alignment vertical="center" wrapText="1"/>
      <protection/>
    </xf>
    <xf numFmtId="164" fontId="0" fillId="0" borderId="18" xfId="0" applyNumberFormat="1" applyBorder="1" applyAlignment="1" applyProtection="1">
      <alignment vertical="center" wrapText="1"/>
      <protection/>
    </xf>
    <xf numFmtId="164" fontId="0" fillId="0" borderId="16" xfId="0" applyNumberFormat="1" applyBorder="1" applyAlignment="1" applyProtection="1">
      <alignment vertical="center" wrapText="1"/>
      <protection/>
    </xf>
    <xf numFmtId="164" fontId="0" fillId="0" borderId="21" xfId="0" applyNumberFormat="1" applyBorder="1" applyAlignment="1" applyProtection="1">
      <alignment vertical="center" wrapText="1"/>
      <protection/>
    </xf>
    <xf numFmtId="164" fontId="0" fillId="0" borderId="49" xfId="0" applyNumberFormat="1" applyBorder="1" applyAlignment="1">
      <alignment vertical="center" wrapText="1"/>
    </xf>
    <xf numFmtId="164" fontId="3" fillId="0" borderId="52" xfId="0" applyNumberFormat="1" applyFont="1" applyBorder="1" applyAlignment="1">
      <alignment horizontal="center" vertical="center" wrapText="1"/>
    </xf>
    <xf numFmtId="164" fontId="1" fillId="0" borderId="53" xfId="0" applyNumberFormat="1" applyFont="1" applyBorder="1" applyAlignment="1" applyProtection="1">
      <alignment vertical="center" wrapText="1"/>
      <protection locked="0"/>
    </xf>
    <xf numFmtId="165" fontId="0" fillId="0" borderId="11" xfId="0" applyNumberFormat="1" applyBorder="1" applyAlignment="1" applyProtection="1">
      <alignment vertical="center" wrapText="1"/>
      <protection locked="0"/>
    </xf>
    <xf numFmtId="164" fontId="0" fillId="0" borderId="52" xfId="0" applyNumberFormat="1" applyBorder="1" applyAlignment="1" applyProtection="1">
      <alignment vertical="center" wrapText="1"/>
      <protection locked="0"/>
    </xf>
    <xf numFmtId="164" fontId="0" fillId="0" borderId="11" xfId="0" applyNumberFormat="1" applyBorder="1" applyAlignment="1" applyProtection="1">
      <alignment vertical="center" wrapText="1"/>
      <protection locked="0"/>
    </xf>
    <xf numFmtId="164" fontId="0" fillId="0" borderId="20" xfId="0" applyNumberFormat="1" applyBorder="1" applyAlignment="1" applyProtection="1">
      <alignment vertical="center" wrapText="1"/>
      <protection locked="0"/>
    </xf>
    <xf numFmtId="164" fontId="0" fillId="0" borderId="53" xfId="0" applyNumberFormat="1" applyBorder="1" applyAlignment="1">
      <alignment vertical="center" wrapText="1"/>
    </xf>
    <xf numFmtId="164" fontId="5" fillId="0" borderId="49" xfId="0" applyNumberFormat="1" applyFont="1" applyBorder="1" applyAlignment="1" applyProtection="1">
      <alignment vertical="center" wrapText="1"/>
      <protection locked="0"/>
    </xf>
    <xf numFmtId="164" fontId="1" fillId="0" borderId="53" xfId="0" applyNumberFormat="1" applyFont="1" applyBorder="1" applyAlignment="1">
      <alignment vertical="center" wrapText="1"/>
    </xf>
    <xf numFmtId="164" fontId="1" fillId="0" borderId="53" xfId="0" applyNumberFormat="1" applyFont="1" applyBorder="1" applyAlignment="1" applyProtection="1">
      <alignment vertical="center" wrapText="1"/>
      <protection locked="0"/>
    </xf>
    <xf numFmtId="164" fontId="5" fillId="0" borderId="49" xfId="0" applyNumberFormat="1" applyFont="1" applyBorder="1" applyAlignment="1">
      <alignment vertical="center" wrapText="1"/>
    </xf>
    <xf numFmtId="164" fontId="0" fillId="33" borderId="50" xfId="0" applyNumberFormat="1" applyFill="1" applyBorder="1" applyAlignment="1" applyProtection="1">
      <alignment vertical="center" wrapText="1"/>
      <protection/>
    </xf>
    <xf numFmtId="0" fontId="0" fillId="0" borderId="0" xfId="0" applyAlignment="1">
      <alignment horizontal="left"/>
    </xf>
    <xf numFmtId="0" fontId="2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49" xfId="0" applyFont="1" applyBorder="1" applyAlignment="1">
      <alignment horizontal="left" vertical="top" wrapText="1"/>
    </xf>
    <xf numFmtId="0" fontId="11" fillId="0" borderId="37" xfId="0" applyFont="1" applyBorder="1" applyAlignment="1">
      <alignment horizontal="left" vertical="top" wrapText="1"/>
    </xf>
    <xf numFmtId="0" fontId="24" fillId="0" borderId="46" xfId="0" applyFont="1" applyBorder="1" applyAlignment="1">
      <alignment horizontal="left" vertical="top" wrapText="1"/>
    </xf>
    <xf numFmtId="0" fontId="24" fillId="0" borderId="35" xfId="0" applyFont="1" applyBorder="1" applyAlignment="1">
      <alignment horizontal="left" vertical="top" wrapText="1"/>
    </xf>
    <xf numFmtId="0" fontId="24" fillId="0" borderId="0" xfId="0" applyFont="1" applyAlignment="1">
      <alignment horizontal="right"/>
    </xf>
    <xf numFmtId="3" fontId="56" fillId="0" borderId="0" xfId="60" applyNumberFormat="1">
      <alignment/>
      <protection/>
    </xf>
    <xf numFmtId="0" fontId="56" fillId="0" borderId="0" xfId="60">
      <alignment/>
      <protection/>
    </xf>
    <xf numFmtId="0" fontId="56" fillId="0" borderId="0" xfId="60" applyFill="1">
      <alignment/>
      <protection/>
    </xf>
    <xf numFmtId="0" fontId="56" fillId="0" borderId="0" xfId="60" applyAlignment="1">
      <alignment wrapText="1"/>
      <protection/>
    </xf>
    <xf numFmtId="0" fontId="56" fillId="34" borderId="0" xfId="60" applyFill="1">
      <alignment/>
      <protection/>
    </xf>
    <xf numFmtId="0" fontId="56" fillId="35" borderId="0" xfId="60" applyFill="1">
      <alignment/>
      <protection/>
    </xf>
    <xf numFmtId="0" fontId="1" fillId="0" borderId="0" xfId="61" applyFont="1" applyFill="1">
      <alignment/>
      <protection/>
    </xf>
    <xf numFmtId="164" fontId="23" fillId="0" borderId="0" xfId="61" applyNumberFormat="1" applyFont="1" applyFill="1" applyBorder="1" applyAlignment="1" applyProtection="1">
      <alignment horizontal="centerContinuous" vertical="center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/>
      <protection/>
    </xf>
    <xf numFmtId="0" fontId="13" fillId="0" borderId="54" xfId="61" applyFont="1" applyFill="1" applyBorder="1" applyAlignment="1" applyProtection="1">
      <alignment horizontal="center" vertical="center" wrapText="1"/>
      <protection/>
    </xf>
    <xf numFmtId="0" fontId="13" fillId="0" borderId="13" xfId="61" applyFont="1" applyFill="1" applyBorder="1" applyAlignment="1" applyProtection="1">
      <alignment horizontal="center" vertical="center" wrapText="1"/>
      <protection/>
    </xf>
    <xf numFmtId="0" fontId="13" fillId="0" borderId="32" xfId="61" applyFont="1" applyFill="1" applyBorder="1" applyAlignment="1" applyProtection="1">
      <alignment horizontal="center" vertical="center" wrapText="1"/>
      <protection/>
    </xf>
    <xf numFmtId="0" fontId="14" fillId="0" borderId="18" xfId="61" applyFont="1" applyFill="1" applyBorder="1" applyAlignment="1" applyProtection="1">
      <alignment horizontal="center" vertical="center"/>
      <protection/>
    </xf>
    <xf numFmtId="0" fontId="14" fillId="0" borderId="16" xfId="61" applyFont="1" applyFill="1" applyBorder="1" applyAlignment="1" applyProtection="1">
      <alignment horizontal="center" vertical="center"/>
      <protection/>
    </xf>
    <xf numFmtId="0" fontId="14" fillId="0" borderId="21" xfId="61" applyFont="1" applyFill="1" applyBorder="1" applyAlignment="1" applyProtection="1">
      <alignment horizontal="center" vertical="center"/>
      <protection/>
    </xf>
    <xf numFmtId="0" fontId="14" fillId="0" borderId="54" xfId="61" applyFont="1" applyFill="1" applyBorder="1" applyAlignment="1" applyProtection="1">
      <alignment horizontal="center" vertical="center"/>
      <protection/>
    </xf>
    <xf numFmtId="0" fontId="14" fillId="0" borderId="12" xfId="61" applyFont="1" applyFill="1" applyBorder="1" applyProtection="1">
      <alignment/>
      <protection/>
    </xf>
    <xf numFmtId="166" fontId="14" fillId="0" borderId="44" xfId="42" applyNumberFormat="1" applyFont="1" applyFill="1" applyBorder="1" applyAlignment="1" applyProtection="1">
      <alignment/>
      <protection locked="0"/>
    </xf>
    <xf numFmtId="0" fontId="14" fillId="0" borderId="52" xfId="61" applyFont="1" applyFill="1" applyBorder="1" applyAlignment="1" applyProtection="1">
      <alignment horizontal="center" vertical="center"/>
      <protection/>
    </xf>
    <xf numFmtId="0" fontId="20" fillId="0" borderId="11" xfId="0" applyFont="1" applyBorder="1" applyAlignment="1">
      <alignment horizontal="justify" wrapText="1"/>
    </xf>
    <xf numFmtId="166" fontId="14" fillId="0" borderId="29" xfId="42" applyNumberFormat="1" applyFont="1" applyFill="1" applyBorder="1" applyAlignment="1" applyProtection="1">
      <alignment/>
      <protection locked="0"/>
    </xf>
    <xf numFmtId="0" fontId="20" fillId="0" borderId="11" xfId="0" applyFont="1" applyBorder="1" applyAlignment="1">
      <alignment wrapText="1"/>
    </xf>
    <xf numFmtId="0" fontId="14" fillId="0" borderId="55" xfId="61" applyFont="1" applyFill="1" applyBorder="1" applyAlignment="1" applyProtection="1">
      <alignment horizontal="center" vertical="center"/>
      <protection/>
    </xf>
    <xf numFmtId="166" fontId="14" fillId="0" borderId="30" xfId="42" applyNumberFormat="1" applyFont="1" applyFill="1" applyBorder="1" applyAlignment="1" applyProtection="1">
      <alignment/>
      <protection locked="0"/>
    </xf>
    <xf numFmtId="0" fontId="20" fillId="0" borderId="22" xfId="0" applyFont="1" applyBorder="1" applyAlignment="1">
      <alignment wrapText="1"/>
    </xf>
    <xf numFmtId="166" fontId="13" fillId="0" borderId="21" xfId="42" applyNumberFormat="1" applyFont="1" applyFill="1" applyBorder="1" applyAlignment="1" applyProtection="1">
      <alignment/>
      <protection/>
    </xf>
    <xf numFmtId="0" fontId="14" fillId="0" borderId="13" xfId="61" applyFont="1" applyFill="1" applyBorder="1" applyProtection="1">
      <alignment/>
      <protection locked="0"/>
    </xf>
    <xf numFmtId="166" fontId="14" fillId="0" borderId="32" xfId="42" applyNumberFormat="1" applyFont="1" applyFill="1" applyBorder="1" applyAlignment="1" applyProtection="1">
      <alignment/>
      <protection locked="0"/>
    </xf>
    <xf numFmtId="0" fontId="14" fillId="0" borderId="11" xfId="61" applyFont="1" applyFill="1" applyBorder="1" applyProtection="1">
      <alignment/>
      <protection locked="0"/>
    </xf>
    <xf numFmtId="166" fontId="14" fillId="0" borderId="20" xfId="42" applyNumberFormat="1" applyFont="1" applyFill="1" applyBorder="1" applyAlignment="1" applyProtection="1">
      <alignment/>
      <protection locked="0"/>
    </xf>
    <xf numFmtId="0" fontId="14" fillId="0" borderId="15" xfId="61" applyFont="1" applyFill="1" applyBorder="1" applyProtection="1">
      <alignment/>
      <protection locked="0"/>
    </xf>
    <xf numFmtId="166" fontId="14" fillId="0" borderId="33" xfId="42" applyNumberFormat="1" applyFont="1" applyFill="1" applyBorder="1" applyAlignment="1" applyProtection="1">
      <alignment/>
      <protection locked="0"/>
    </xf>
    <xf numFmtId="0" fontId="13" fillId="0" borderId="16" xfId="61" applyFont="1" applyFill="1" applyBorder="1" applyAlignment="1" applyProtection="1">
      <alignment horizontal="left" vertical="center" wrapText="1"/>
      <protection/>
    </xf>
    <xf numFmtId="166" fontId="14" fillId="0" borderId="21" xfId="42" applyNumberFormat="1" applyFont="1" applyFill="1" applyBorder="1" applyAlignment="1" applyProtection="1">
      <alignment/>
      <protection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164" fontId="1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56" xfId="61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left" wrapText="1" indent="1"/>
      <protection/>
    </xf>
    <xf numFmtId="49" fontId="14" fillId="0" borderId="52" xfId="61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164" fontId="14" fillId="33" borderId="20" xfId="61" applyNumberFormat="1" applyFont="1" applyFill="1" applyBorder="1" applyAlignment="1" applyProtection="1">
      <alignment horizontal="right" vertical="center" wrapText="1" indent="1"/>
      <protection/>
    </xf>
    <xf numFmtId="49" fontId="14" fillId="0" borderId="55" xfId="61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Font="1" applyBorder="1" applyAlignment="1" applyProtection="1">
      <alignment horizontal="left" wrapText="1" indent="1"/>
      <protection/>
    </xf>
    <xf numFmtId="164" fontId="14" fillId="33" borderId="33" xfId="61" applyNumberFormat="1" applyFont="1" applyFill="1" applyBorder="1" applyAlignment="1" applyProtection="1">
      <alignment horizontal="right" vertical="center" wrapText="1" indent="1"/>
      <protection/>
    </xf>
    <xf numFmtId="164" fontId="14" fillId="0" borderId="19" xfId="61" applyNumberFormat="1" applyFont="1" applyFill="1" applyBorder="1" applyAlignment="1" applyProtection="1">
      <alignment horizontal="right" vertical="center" wrapText="1" indent="1"/>
      <protection/>
    </xf>
    <xf numFmtId="164" fontId="14" fillId="0" borderId="33" xfId="6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61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8" xfId="0" applyFont="1" applyBorder="1" applyAlignment="1" applyProtection="1">
      <alignment horizontal="center" wrapText="1"/>
      <protection/>
    </xf>
    <xf numFmtId="0" fontId="17" fillId="0" borderId="15" xfId="0" applyFont="1" applyBorder="1" applyAlignment="1" applyProtection="1">
      <alignment wrapText="1"/>
      <protection/>
    </xf>
    <xf numFmtId="0" fontId="17" fillId="0" borderId="56" xfId="0" applyFont="1" applyBorder="1" applyAlignment="1" applyProtection="1">
      <alignment horizontal="center" wrapText="1"/>
      <protection/>
    </xf>
    <xf numFmtId="0" fontId="17" fillId="0" borderId="52" xfId="0" applyFont="1" applyBorder="1" applyAlignment="1" applyProtection="1">
      <alignment horizontal="center" wrapText="1"/>
      <protection/>
    </xf>
    <xf numFmtId="0" fontId="17" fillId="0" borderId="55" xfId="0" applyFont="1" applyBorder="1" applyAlignment="1" applyProtection="1">
      <alignment horizontal="center" wrapText="1"/>
      <protection/>
    </xf>
    <xf numFmtId="164" fontId="13" fillId="0" borderId="21" xfId="61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 applyProtection="1">
      <alignment wrapText="1"/>
      <protection/>
    </xf>
    <xf numFmtId="0" fontId="18" fillId="0" borderId="57" xfId="0" applyFont="1" applyBorder="1" applyAlignment="1" applyProtection="1">
      <alignment horizontal="center" wrapText="1"/>
      <protection/>
    </xf>
    <xf numFmtId="0" fontId="18" fillId="0" borderId="38" xfId="0" applyFont="1" applyBorder="1" applyAlignment="1" applyProtection="1">
      <alignment wrapText="1"/>
      <protection/>
    </xf>
    <xf numFmtId="0" fontId="14" fillId="0" borderId="0" xfId="0" applyFont="1" applyFill="1" applyAlignment="1" applyProtection="1">
      <alignment horizontal="center" vertical="center" wrapText="1"/>
      <protection/>
    </xf>
    <xf numFmtId="0" fontId="13" fillId="0" borderId="58" xfId="61" applyFont="1" applyFill="1" applyBorder="1" applyAlignment="1" applyProtection="1">
      <alignment horizontal="center" vertical="center" wrapText="1"/>
      <protection/>
    </xf>
    <xf numFmtId="49" fontId="14" fillId="0" borderId="54" xfId="61" applyNumberFormat="1" applyFont="1" applyFill="1" applyBorder="1" applyAlignment="1" applyProtection="1">
      <alignment horizontal="center" vertical="center" wrapText="1"/>
      <protection/>
    </xf>
    <xf numFmtId="49" fontId="14" fillId="0" borderId="59" xfId="61" applyNumberFormat="1" applyFont="1" applyFill="1" applyBorder="1" applyAlignment="1" applyProtection="1">
      <alignment horizontal="center" vertical="center" wrapText="1"/>
      <protection/>
    </xf>
    <xf numFmtId="49" fontId="14" fillId="0" borderId="60" xfId="61" applyNumberFormat="1" applyFont="1" applyFill="1" applyBorder="1" applyAlignment="1" applyProtection="1">
      <alignment horizontal="center" vertical="center" wrapText="1"/>
      <protection/>
    </xf>
    <xf numFmtId="0" fontId="14" fillId="0" borderId="12" xfId="61" applyFont="1" applyFill="1" applyBorder="1" applyAlignment="1" applyProtection="1">
      <alignment horizontal="left" vertical="center" wrapText="1" indent="6"/>
      <protection/>
    </xf>
    <xf numFmtId="164" fontId="16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57" xfId="0" applyFont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18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1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8" xfId="0" applyNumberFormat="1" applyFont="1" applyFill="1" applyBorder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6" fillId="0" borderId="2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49" xfId="0" applyNumberFormat="1" applyFont="1" applyFill="1" applyBorder="1" applyAlignment="1" applyProtection="1">
      <alignment horizontal="center" vertical="center" wrapText="1"/>
      <protection/>
    </xf>
    <xf numFmtId="164" fontId="13" fillId="0" borderId="18" xfId="0" applyNumberFormat="1" applyFont="1" applyFill="1" applyBorder="1" applyAlignment="1" applyProtection="1">
      <alignment horizontal="center" vertical="center" wrapText="1"/>
      <protection/>
    </xf>
    <xf numFmtId="164" fontId="13" fillId="0" borderId="16" xfId="0" applyNumberFormat="1" applyFont="1" applyFill="1" applyBorder="1" applyAlignment="1" applyProtection="1">
      <alignment horizontal="center" vertical="center" wrapText="1"/>
      <protection/>
    </xf>
    <xf numFmtId="164" fontId="13" fillId="0" borderId="21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61" xfId="0" applyNumberFormat="1" applyFill="1" applyBorder="1" applyAlignment="1" applyProtection="1">
      <alignment horizontal="left" vertical="center" wrapText="1" indent="1"/>
      <protection/>
    </xf>
    <xf numFmtId="164" fontId="14" fillId="0" borderId="5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3" xfId="0" applyNumberFormat="1" applyFill="1" applyBorder="1" applyAlignment="1" applyProtection="1">
      <alignment horizontal="left" vertical="center" wrapText="1" indent="1"/>
      <protection/>
    </xf>
    <xf numFmtId="164" fontId="14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55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51" xfId="0" applyNumberFormat="1" applyFill="1" applyBorder="1" applyAlignment="1" applyProtection="1">
      <alignment horizontal="left" vertical="center" wrapText="1" indent="1"/>
      <protection/>
    </xf>
    <xf numFmtId="164" fontId="14" fillId="0" borderId="5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52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5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56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56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56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55" xfId="0" applyNumberFormat="1" applyFont="1" applyFill="1" applyBorder="1" applyAlignment="1" applyProtection="1">
      <alignment horizontal="left" vertical="center" wrapText="1" indent="2"/>
      <protection/>
    </xf>
    <xf numFmtId="0" fontId="1" fillId="36" borderId="0" xfId="0" applyFont="1" applyFill="1" applyAlignment="1">
      <alignment vertical="center" wrapText="1"/>
    </xf>
    <xf numFmtId="3" fontId="24" fillId="0" borderId="35" xfId="0" applyNumberFormat="1" applyFont="1" applyBorder="1" applyAlignment="1">
      <alignment horizontal="left" vertical="top" wrapText="1"/>
    </xf>
    <xf numFmtId="0" fontId="2" fillId="0" borderId="0" xfId="62" applyFill="1" applyProtection="1">
      <alignment/>
      <protection locked="0"/>
    </xf>
    <xf numFmtId="0" fontId="2" fillId="0" borderId="0" xfId="62" applyFill="1" applyProtection="1">
      <alignment/>
      <protection/>
    </xf>
    <xf numFmtId="0" fontId="4" fillId="0" borderId="0" xfId="0" applyFont="1" applyFill="1" applyAlignment="1">
      <alignment horizontal="right"/>
    </xf>
    <xf numFmtId="0" fontId="6" fillId="0" borderId="58" xfId="62" applyFont="1" applyFill="1" applyBorder="1" applyAlignment="1" applyProtection="1">
      <alignment horizontal="center" vertical="center" wrapText="1"/>
      <protection/>
    </xf>
    <xf numFmtId="0" fontId="6" fillId="0" borderId="17" xfId="62" applyFont="1" applyFill="1" applyBorder="1" applyAlignment="1" applyProtection="1">
      <alignment horizontal="center" vertical="center"/>
      <protection/>
    </xf>
    <xf numFmtId="0" fontId="6" fillId="0" borderId="31" xfId="62" applyFont="1" applyFill="1" applyBorder="1" applyAlignment="1" applyProtection="1">
      <alignment horizontal="center" vertical="center"/>
      <protection/>
    </xf>
    <xf numFmtId="0" fontId="14" fillId="0" borderId="18" xfId="62" applyFont="1" applyFill="1" applyBorder="1" applyAlignment="1" applyProtection="1">
      <alignment horizontal="left" vertical="center" indent="1"/>
      <protection/>
    </xf>
    <xf numFmtId="0" fontId="2" fillId="0" borderId="0" xfId="62" applyFill="1" applyAlignment="1" applyProtection="1">
      <alignment vertical="center"/>
      <protection/>
    </xf>
    <xf numFmtId="0" fontId="14" fillId="0" borderId="59" xfId="62" applyFont="1" applyFill="1" applyBorder="1" applyAlignment="1" applyProtection="1">
      <alignment horizontal="left" vertical="center" indent="1"/>
      <protection/>
    </xf>
    <xf numFmtId="0" fontId="14" fillId="0" borderId="10" xfId="62" applyFont="1" applyFill="1" applyBorder="1" applyAlignment="1" applyProtection="1">
      <alignment horizontal="left" vertical="center" wrapText="1" indent="1"/>
      <protection/>
    </xf>
    <xf numFmtId="164" fontId="14" fillId="0" borderId="10" xfId="62" applyNumberFormat="1" applyFont="1" applyFill="1" applyBorder="1" applyAlignment="1" applyProtection="1">
      <alignment vertical="center"/>
      <protection locked="0"/>
    </xf>
    <xf numFmtId="164" fontId="14" fillId="0" borderId="36" xfId="62" applyNumberFormat="1" applyFont="1" applyFill="1" applyBorder="1" applyAlignment="1" applyProtection="1">
      <alignment vertical="center"/>
      <protection/>
    </xf>
    <xf numFmtId="0" fontId="14" fillId="0" borderId="52" xfId="62" applyFont="1" applyFill="1" applyBorder="1" applyAlignment="1" applyProtection="1">
      <alignment horizontal="left" vertical="center" indent="1"/>
      <protection/>
    </xf>
    <xf numFmtId="0" fontId="14" fillId="0" borderId="11" xfId="62" applyFont="1" applyFill="1" applyBorder="1" applyAlignment="1" applyProtection="1">
      <alignment horizontal="left" vertical="center" wrapText="1" indent="1"/>
      <protection/>
    </xf>
    <xf numFmtId="164" fontId="14" fillId="0" borderId="11" xfId="62" applyNumberFormat="1" applyFont="1" applyFill="1" applyBorder="1" applyAlignment="1" applyProtection="1">
      <alignment vertical="center"/>
      <protection locked="0"/>
    </xf>
    <xf numFmtId="164" fontId="14" fillId="0" borderId="20" xfId="62" applyNumberFormat="1" applyFont="1" applyFill="1" applyBorder="1" applyAlignment="1" applyProtection="1">
      <alignment vertical="center"/>
      <protection/>
    </xf>
    <xf numFmtId="0" fontId="2" fillId="0" borderId="0" xfId="62" applyFill="1" applyAlignment="1" applyProtection="1">
      <alignment vertical="center"/>
      <protection locked="0"/>
    </xf>
    <xf numFmtId="0" fontId="14" fillId="0" borderId="12" xfId="62" applyFont="1" applyFill="1" applyBorder="1" applyAlignment="1" applyProtection="1">
      <alignment horizontal="left" vertical="center" wrapText="1" indent="1"/>
      <protection/>
    </xf>
    <xf numFmtId="164" fontId="14" fillId="0" borderId="12" xfId="62" applyNumberFormat="1" applyFont="1" applyFill="1" applyBorder="1" applyAlignment="1" applyProtection="1">
      <alignment vertical="center"/>
      <protection locked="0"/>
    </xf>
    <xf numFmtId="164" fontId="14" fillId="0" borderId="19" xfId="62" applyNumberFormat="1" applyFont="1" applyFill="1" applyBorder="1" applyAlignment="1" applyProtection="1">
      <alignment vertical="center"/>
      <protection/>
    </xf>
    <xf numFmtId="0" fontId="14" fillId="0" borderId="11" xfId="62" applyFont="1" applyFill="1" applyBorder="1" applyAlignment="1" applyProtection="1">
      <alignment horizontal="left" vertical="center" indent="1"/>
      <protection/>
    </xf>
    <xf numFmtId="0" fontId="6" fillId="0" borderId="16" xfId="62" applyFont="1" applyFill="1" applyBorder="1" applyAlignment="1" applyProtection="1">
      <alignment horizontal="left" vertical="center" indent="1"/>
      <protection/>
    </xf>
    <xf numFmtId="164" fontId="13" fillId="0" borderId="16" xfId="62" applyNumberFormat="1" applyFont="1" applyFill="1" applyBorder="1" applyAlignment="1" applyProtection="1">
      <alignment vertical="center"/>
      <protection/>
    </xf>
    <xf numFmtId="164" fontId="13" fillId="0" borderId="21" xfId="62" applyNumberFormat="1" applyFont="1" applyFill="1" applyBorder="1" applyAlignment="1" applyProtection="1">
      <alignment vertical="center"/>
      <protection/>
    </xf>
    <xf numFmtId="0" fontId="14" fillId="0" borderId="56" xfId="62" applyFont="1" applyFill="1" applyBorder="1" applyAlignment="1" applyProtection="1">
      <alignment horizontal="left" vertical="center" indent="1"/>
      <protection/>
    </xf>
    <xf numFmtId="0" fontId="14" fillId="0" borderId="12" xfId="62" applyFont="1" applyFill="1" applyBorder="1" applyAlignment="1" applyProtection="1">
      <alignment horizontal="left" vertical="center" indent="1"/>
      <protection/>
    </xf>
    <xf numFmtId="0" fontId="13" fillId="0" borderId="18" xfId="62" applyFont="1" applyFill="1" applyBorder="1" applyAlignment="1" applyProtection="1">
      <alignment horizontal="left" vertical="center" indent="1"/>
      <protection/>
    </xf>
    <xf numFmtId="0" fontId="6" fillId="0" borderId="16" xfId="62" applyFont="1" applyFill="1" applyBorder="1" applyAlignment="1" applyProtection="1">
      <alignment horizontal="left" indent="1"/>
      <protection/>
    </xf>
    <xf numFmtId="164" fontId="13" fillId="0" borderId="16" xfId="62" applyNumberFormat="1" applyFont="1" applyFill="1" applyBorder="1" applyProtection="1">
      <alignment/>
      <protection/>
    </xf>
    <xf numFmtId="164" fontId="13" fillId="0" borderId="21" xfId="62" applyNumberFormat="1" applyFont="1" applyFill="1" applyBorder="1" applyProtection="1">
      <alignment/>
      <protection/>
    </xf>
    <xf numFmtId="0" fontId="0" fillId="0" borderId="0" xfId="62" applyFont="1" applyFill="1" applyProtection="1">
      <alignment/>
      <protection/>
    </xf>
    <xf numFmtId="0" fontId="23" fillId="0" borderId="0" xfId="62" applyFont="1" applyFill="1" applyProtection="1">
      <alignment/>
      <protection locked="0"/>
    </xf>
    <xf numFmtId="0" fontId="5" fillId="0" borderId="0" xfId="62" applyFont="1" applyFill="1" applyProtection="1">
      <alignment/>
      <protection locked="0"/>
    </xf>
    <xf numFmtId="3" fontId="2" fillId="0" borderId="0" xfId="62" applyNumberFormat="1" applyFill="1" applyProtection="1">
      <alignment/>
      <protection locked="0"/>
    </xf>
    <xf numFmtId="3" fontId="2" fillId="0" borderId="0" xfId="62" applyNumberFormat="1" applyFill="1" applyProtection="1">
      <alignment/>
      <protection/>
    </xf>
    <xf numFmtId="3" fontId="2" fillId="0" borderId="0" xfId="62" applyNumberFormat="1" applyFill="1" applyAlignment="1" applyProtection="1">
      <alignment vertical="center"/>
      <protection/>
    </xf>
    <xf numFmtId="3" fontId="2" fillId="0" borderId="0" xfId="62" applyNumberFormat="1" applyFill="1" applyAlignment="1" applyProtection="1">
      <alignment vertical="center"/>
      <protection locked="0"/>
    </xf>
    <xf numFmtId="164" fontId="0" fillId="0" borderId="0" xfId="0" applyNumberFormat="1" applyFill="1" applyAlignment="1">
      <alignment vertical="center" wrapText="1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57" xfId="0" applyNumberFormat="1" applyFont="1" applyFill="1" applyBorder="1" applyAlignment="1" applyProtection="1">
      <alignment horizontal="center" vertical="center" wrapText="1"/>
      <protection/>
    </xf>
    <xf numFmtId="164" fontId="13" fillId="0" borderId="38" xfId="0" applyNumberFormat="1" applyFont="1" applyFill="1" applyBorder="1" applyAlignment="1" applyProtection="1">
      <alignment horizontal="center" vertical="center" wrapText="1"/>
      <protection/>
    </xf>
    <xf numFmtId="164" fontId="13" fillId="0" borderId="65" xfId="0" applyNumberFormat="1" applyFont="1" applyFill="1" applyBorder="1" applyAlignment="1" applyProtection="1">
      <alignment horizontal="center" vertical="center" wrapText="1"/>
      <protection/>
    </xf>
    <xf numFmtId="164" fontId="14" fillId="0" borderId="52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20" xfId="0" applyNumberFormat="1" applyFont="1" applyFill="1" applyBorder="1" applyAlignment="1" applyProtection="1">
      <alignment vertical="center" wrapText="1"/>
      <protection/>
    </xf>
    <xf numFmtId="164" fontId="0" fillId="0" borderId="59" xfId="0" applyNumberFormat="1" applyFill="1" applyBorder="1" applyAlignment="1" applyProtection="1">
      <alignment horizontal="left" vertical="center" wrapTex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33" xfId="0" applyNumberFormat="1" applyFont="1" applyFill="1" applyBorder="1" applyAlignment="1" applyProtection="1">
      <alignment vertical="center" wrapText="1"/>
      <protection/>
    </xf>
    <xf numFmtId="164" fontId="6" fillId="0" borderId="18" xfId="0" applyNumberFormat="1" applyFont="1" applyFill="1" applyBorder="1" applyAlignment="1" applyProtection="1">
      <alignment horizontal="left" vertical="center" wrapText="1"/>
      <protection/>
    </xf>
    <xf numFmtId="164" fontId="13" fillId="0" borderId="16" xfId="0" applyNumberFormat="1" applyFont="1" applyFill="1" applyBorder="1" applyAlignment="1" applyProtection="1">
      <alignment vertical="center" wrapText="1"/>
      <protection/>
    </xf>
    <xf numFmtId="164" fontId="13" fillId="33" borderId="16" xfId="0" applyNumberFormat="1" applyFont="1" applyFill="1" applyBorder="1" applyAlignment="1" applyProtection="1">
      <alignment vertical="center" wrapText="1"/>
      <protection/>
    </xf>
    <xf numFmtId="164" fontId="13" fillId="0" borderId="21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12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0" xfId="0" applyNumberFormat="1" applyFont="1" applyFill="1" applyBorder="1" applyAlignment="1" applyProtection="1">
      <alignment vertical="center" wrapText="1"/>
      <protection/>
    </xf>
    <xf numFmtId="164" fontId="12" fillId="0" borderId="55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vertical="center" wrapText="1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3" xfId="0" applyNumberFormat="1" applyFont="1" applyFill="1" applyBorder="1" applyAlignment="1" applyProtection="1">
      <alignment vertical="center" wrapText="1"/>
      <protection/>
    </xf>
    <xf numFmtId="164" fontId="6" fillId="0" borderId="16" xfId="0" applyNumberFormat="1" applyFont="1" applyFill="1" applyBorder="1" applyAlignment="1" applyProtection="1">
      <alignment vertical="center" wrapText="1"/>
      <protection/>
    </xf>
    <xf numFmtId="164" fontId="6" fillId="33" borderId="16" xfId="0" applyNumberFormat="1" applyFont="1" applyFill="1" applyBorder="1" applyAlignment="1" applyProtection="1">
      <alignment vertical="center" wrapText="1"/>
      <protection/>
    </xf>
    <xf numFmtId="164" fontId="6" fillId="0" borderId="21" xfId="0" applyNumberFormat="1" applyFont="1" applyFill="1" applyBorder="1" applyAlignment="1" applyProtection="1">
      <alignment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40" xfId="0" applyNumberFormat="1" applyFont="1" applyFill="1" applyBorder="1" applyAlignment="1" applyProtection="1">
      <alignment horizontal="center" vertical="center" wrapText="1"/>
      <protection/>
    </xf>
    <xf numFmtId="164" fontId="6" fillId="0" borderId="46" xfId="0" applyNumberFormat="1" applyFont="1" applyFill="1" applyBorder="1" applyAlignment="1" applyProtection="1">
      <alignment horizontal="center" vertical="center" wrapText="1"/>
      <protection/>
    </xf>
    <xf numFmtId="164" fontId="75" fillId="0" borderId="66" xfId="0" applyNumberFormat="1" applyFont="1" applyFill="1" applyBorder="1" applyAlignment="1" applyProtection="1">
      <alignment horizontal="center" vertical="center" wrapText="1"/>
      <protection/>
    </xf>
    <xf numFmtId="164" fontId="6" fillId="0" borderId="67" xfId="0" applyNumberFormat="1" applyFont="1" applyFill="1" applyBorder="1" applyAlignment="1" applyProtection="1">
      <alignment horizontal="center" vertical="center" wrapText="1"/>
      <protection/>
    </xf>
    <xf numFmtId="164" fontId="6" fillId="0" borderId="68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61" applyNumberFormat="1" applyFont="1" applyFill="1" applyBorder="1" applyAlignment="1" applyProtection="1">
      <alignment horizontal="center" vertical="center" wrapText="1"/>
      <protection/>
    </xf>
    <xf numFmtId="0" fontId="6" fillId="0" borderId="18" xfId="61" applyFont="1" applyFill="1" applyBorder="1" applyAlignment="1" applyProtection="1">
      <alignment horizontal="left"/>
      <protection/>
    </xf>
    <xf numFmtId="0" fontId="6" fillId="0" borderId="16" xfId="61" applyFont="1" applyFill="1" applyBorder="1" applyAlignment="1" applyProtection="1">
      <alignment horizontal="left"/>
      <protection/>
    </xf>
    <xf numFmtId="0" fontId="14" fillId="0" borderId="66" xfId="61" applyFont="1" applyFill="1" applyBorder="1" applyAlignment="1">
      <alignment horizontal="justify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24" fillId="0" borderId="40" xfId="0" applyFont="1" applyBorder="1" applyAlignment="1">
      <alignment horizontal="left" vertical="top" wrapText="1"/>
    </xf>
    <xf numFmtId="0" fontId="24" fillId="0" borderId="46" xfId="0" applyFont="1" applyBorder="1" applyAlignment="1">
      <alignment horizontal="left" vertical="top" wrapText="1"/>
    </xf>
    <xf numFmtId="3" fontId="24" fillId="0" borderId="40" xfId="0" applyNumberFormat="1" applyFont="1" applyBorder="1" applyAlignment="1">
      <alignment horizontal="left" vertical="top" wrapText="1"/>
    </xf>
    <xf numFmtId="3" fontId="24" fillId="0" borderId="46" xfId="0" applyNumberFormat="1" applyFont="1" applyBorder="1" applyAlignment="1">
      <alignment horizontal="left" vertical="top" wrapText="1"/>
    </xf>
    <xf numFmtId="0" fontId="5" fillId="0" borderId="0" xfId="62" applyFont="1" applyFill="1" applyAlignment="1" applyProtection="1">
      <alignment horizontal="center" wrapText="1"/>
      <protection/>
    </xf>
    <xf numFmtId="0" fontId="5" fillId="0" borderId="0" xfId="62" applyFont="1" applyFill="1" applyAlignment="1" applyProtection="1">
      <alignment horizontal="center"/>
      <protection/>
    </xf>
    <xf numFmtId="0" fontId="25" fillId="0" borderId="50" xfId="62" applyFont="1" applyFill="1" applyBorder="1" applyAlignment="1" applyProtection="1">
      <alignment horizontal="left" vertical="center" indent="1"/>
      <protection/>
    </xf>
    <xf numFmtId="0" fontId="25" fillId="0" borderId="27" xfId="62" applyFont="1" applyFill="1" applyBorder="1" applyAlignment="1" applyProtection="1">
      <alignment horizontal="left" vertical="center" indent="1"/>
      <protection/>
    </xf>
    <xf numFmtId="0" fontId="25" fillId="0" borderId="37" xfId="62" applyFont="1" applyFill="1" applyBorder="1" applyAlignment="1" applyProtection="1">
      <alignment horizontal="left" vertical="center" indent="1"/>
      <protection/>
    </xf>
    <xf numFmtId="0" fontId="57" fillId="37" borderId="0" xfId="60" applyFont="1" applyFill="1" applyBorder="1">
      <alignment/>
      <protection/>
    </xf>
    <xf numFmtId="3" fontId="57" fillId="37" borderId="0" xfId="60" applyNumberFormat="1" applyFont="1" applyFill="1" applyBorder="1">
      <alignment/>
      <protection/>
    </xf>
    <xf numFmtId="0" fontId="57" fillId="37" borderId="0" xfId="60" applyFont="1" applyFill="1" applyBorder="1" applyAlignment="1">
      <alignment wrapText="1"/>
      <protection/>
    </xf>
    <xf numFmtId="0" fontId="57" fillId="37" borderId="0" xfId="60" applyFont="1" applyFill="1" applyBorder="1" applyAlignment="1">
      <alignment wrapText="1"/>
      <protection/>
    </xf>
    <xf numFmtId="0" fontId="63" fillId="37" borderId="0" xfId="60" applyFont="1" applyFill="1" applyBorder="1" applyAlignment="1">
      <alignment wrapText="1"/>
      <protection/>
    </xf>
    <xf numFmtId="3" fontId="63" fillId="37" borderId="0" xfId="60" applyNumberFormat="1" applyFont="1" applyFill="1" applyBorder="1">
      <alignment/>
      <protection/>
    </xf>
    <xf numFmtId="0" fontId="76" fillId="37" borderId="0" xfId="60" applyFont="1" applyFill="1" applyBorder="1" applyAlignment="1">
      <alignment horizontal="left" wrapText="1"/>
      <protection/>
    </xf>
    <xf numFmtId="0" fontId="57" fillId="37" borderId="0" xfId="60" applyFont="1" applyFill="1" applyBorder="1" applyAlignment="1">
      <alignment horizontal="left" wrapText="1"/>
      <protection/>
    </xf>
    <xf numFmtId="3" fontId="57" fillId="37" borderId="0" xfId="60" applyNumberFormat="1" applyFont="1" applyFill="1" applyBorder="1" applyAlignment="1">
      <alignment horizontal="center" wrapText="1"/>
      <protection/>
    </xf>
    <xf numFmtId="0" fontId="57" fillId="37" borderId="0" xfId="60" applyFont="1" applyFill="1" applyBorder="1" applyAlignment="1">
      <alignment horizontal="left" wrapText="1"/>
      <protection/>
    </xf>
    <xf numFmtId="3" fontId="63" fillId="37" borderId="0" xfId="60" applyNumberFormat="1" applyFont="1" applyFill="1" applyBorder="1" applyAlignment="1">
      <alignment horizontal="center"/>
      <protection/>
    </xf>
    <xf numFmtId="3" fontId="57" fillId="37" borderId="0" xfId="60" applyNumberFormat="1" applyFont="1" applyFill="1" applyBorder="1" applyAlignment="1">
      <alignment horizontal="right"/>
      <protection/>
    </xf>
    <xf numFmtId="0" fontId="57" fillId="37" borderId="0" xfId="60" applyFont="1" applyFill="1" applyBorder="1" applyAlignment="1">
      <alignment horizontal="center" wrapText="1"/>
      <protection/>
    </xf>
    <xf numFmtId="0" fontId="77" fillId="37" borderId="0" xfId="60" applyFont="1" applyFill="1" applyBorder="1">
      <alignment/>
      <protection/>
    </xf>
    <xf numFmtId="0" fontId="57" fillId="37" borderId="0" xfId="60" applyFont="1" applyFill="1" applyBorder="1">
      <alignment/>
      <protection/>
    </xf>
    <xf numFmtId="0" fontId="77" fillId="37" borderId="0" xfId="60" applyFont="1" applyFill="1" applyBorder="1" applyAlignment="1">
      <alignment wrapText="1"/>
      <protection/>
    </xf>
    <xf numFmtId="0" fontId="63" fillId="37" borderId="0" xfId="60" applyFont="1" applyFill="1" applyBorder="1" applyAlignment="1">
      <alignment horizontal="center" vertical="center" wrapText="1"/>
      <protection/>
    </xf>
    <xf numFmtId="3" fontId="57" fillId="37" borderId="0" xfId="60" applyNumberFormat="1" applyFont="1" applyFill="1" applyBorder="1" applyAlignment="1">
      <alignment horizontal="left" wrapText="1"/>
      <protection/>
    </xf>
    <xf numFmtId="0" fontId="76" fillId="37" borderId="0" xfId="60" applyFont="1" applyFill="1" applyBorder="1">
      <alignment/>
      <protection/>
    </xf>
    <xf numFmtId="3" fontId="76" fillId="37" borderId="0" xfId="60" applyNumberFormat="1" applyFont="1" applyFill="1" applyBorder="1">
      <alignment/>
      <protection/>
    </xf>
    <xf numFmtId="0" fontId="63" fillId="37" borderId="0" xfId="60" applyFont="1" applyFill="1" applyBorder="1" applyAlignment="1">
      <alignment horizontal="center" vertical="center" wrapText="1"/>
      <protection/>
    </xf>
    <xf numFmtId="0" fontId="57" fillId="37" borderId="0" xfId="60" applyFont="1" applyFill="1" applyBorder="1" applyAlignment="1">
      <alignment horizontal="right"/>
      <protection/>
    </xf>
    <xf numFmtId="0" fontId="78" fillId="37" borderId="0" xfId="60" applyFont="1" applyFill="1" applyBorder="1" applyAlignment="1">
      <alignment horizontal="center"/>
      <protection/>
    </xf>
    <xf numFmtId="0" fontId="79" fillId="37" borderId="0" xfId="60" applyFont="1" applyFill="1" applyBorder="1">
      <alignment/>
      <protection/>
    </xf>
    <xf numFmtId="3" fontId="79" fillId="37" borderId="0" xfId="60" applyNumberFormat="1" applyFont="1" applyFill="1" applyBorder="1">
      <alignment/>
      <protection/>
    </xf>
    <xf numFmtId="0" fontId="80" fillId="37" borderId="0" xfId="60" applyFont="1" applyFill="1" applyBorder="1">
      <alignment/>
      <protection/>
    </xf>
    <xf numFmtId="3" fontId="81" fillId="37" borderId="0" xfId="60" applyNumberFormat="1" applyFont="1" applyFill="1" applyBorder="1">
      <alignment/>
      <protection/>
    </xf>
    <xf numFmtId="0" fontId="82" fillId="37" borderId="0" xfId="60" applyFont="1" applyFill="1" applyBorder="1">
      <alignment/>
      <protection/>
    </xf>
    <xf numFmtId="3" fontId="57" fillId="37" borderId="0" xfId="60" applyNumberFormat="1" applyFont="1" applyFill="1" applyBorder="1">
      <alignment/>
      <protection/>
    </xf>
    <xf numFmtId="3" fontId="57" fillId="37" borderId="0" xfId="60" applyNumberFormat="1" applyFont="1" applyFill="1" applyBorder="1" applyAlignment="1">
      <alignment vertical="top" wrapText="1"/>
      <protection/>
    </xf>
    <xf numFmtId="3" fontId="83" fillId="37" borderId="0" xfId="60" applyNumberFormat="1" applyFont="1" applyFill="1" applyBorder="1">
      <alignment/>
      <protection/>
    </xf>
    <xf numFmtId="0" fontId="57" fillId="37" borderId="0" xfId="60" applyFont="1" applyFill="1" applyBorder="1" applyAlignment="1">
      <alignment horizontal="right" wrapText="1"/>
      <protection/>
    </xf>
    <xf numFmtId="0" fontId="57" fillId="37" borderId="0" xfId="60" applyFont="1" applyFill="1" applyBorder="1" applyAlignment="1">
      <alignment horizontal="center"/>
      <protection/>
    </xf>
    <xf numFmtId="3" fontId="77" fillId="37" borderId="0" xfId="60" applyNumberFormat="1" applyFont="1" applyFill="1" applyBorder="1">
      <alignment/>
      <protection/>
    </xf>
    <xf numFmtId="3" fontId="84" fillId="37" borderId="0" xfId="60" applyNumberFormat="1" applyFont="1" applyFill="1" applyBorder="1" applyAlignment="1">
      <alignment horizontal="center" vertical="center"/>
      <protection/>
    </xf>
    <xf numFmtId="3" fontId="57" fillId="37" borderId="0" xfId="60" applyNumberFormat="1" applyFont="1" applyFill="1" applyBorder="1" applyAlignment="1">
      <alignment horizontal="center" vertical="center"/>
      <protection/>
    </xf>
    <xf numFmtId="0" fontId="57" fillId="37" borderId="0" xfId="60" applyFont="1" applyFill="1" applyBorder="1" applyAlignment="1">
      <alignment horizontal="center" vertical="center"/>
      <protection/>
    </xf>
    <xf numFmtId="0" fontId="85" fillId="37" borderId="0" xfId="60" applyFont="1" applyFill="1" applyBorder="1" applyAlignment="1">
      <alignment horizontal="right"/>
      <protection/>
    </xf>
    <xf numFmtId="0" fontId="85" fillId="37" borderId="0" xfId="60" applyFont="1" applyFill="1" applyBorder="1" applyAlignment="1">
      <alignment wrapText="1"/>
      <protection/>
    </xf>
    <xf numFmtId="3" fontId="57" fillId="37" borderId="0" xfId="60" applyNumberFormat="1" applyFont="1" applyFill="1" applyBorder="1" applyAlignment="1">
      <alignment wrapText="1"/>
      <protection/>
    </xf>
    <xf numFmtId="0" fontId="57" fillId="37" borderId="0" xfId="60" applyFont="1" applyFill="1" applyBorder="1" applyAlignment="1">
      <alignment horizontal="right" vertical="center"/>
      <protection/>
    </xf>
    <xf numFmtId="0" fontId="57" fillId="37" borderId="0" xfId="60" applyFont="1" applyFill="1" applyBorder="1" applyAlignment="1">
      <alignment vertical="top"/>
      <protection/>
    </xf>
    <xf numFmtId="0" fontId="77" fillId="37" borderId="0" xfId="60" applyFont="1" applyFill="1" applyBorder="1" applyAlignment="1">
      <alignment horizontal="center"/>
      <protection/>
    </xf>
    <xf numFmtId="0" fontId="57" fillId="37" borderId="0" xfId="60" applyFont="1" applyFill="1" applyBorder="1" applyAlignment="1">
      <alignment horizontal="right" wrapText="1"/>
      <protection/>
    </xf>
    <xf numFmtId="0" fontId="76" fillId="37" borderId="0" xfId="60" applyFont="1" applyFill="1" applyBorder="1" applyAlignment="1">
      <alignment horizontal="left"/>
      <protection/>
    </xf>
    <xf numFmtId="0" fontId="76" fillId="37" borderId="0" xfId="60" applyFont="1" applyFill="1" applyBorder="1" applyAlignment="1">
      <alignment horizontal="left"/>
      <protection/>
    </xf>
    <xf numFmtId="3" fontId="57" fillId="37" borderId="0" xfId="60" applyNumberFormat="1" applyFont="1" applyFill="1" applyBorder="1" applyAlignment="1">
      <alignment horizontal="right" wrapText="1"/>
      <protection/>
    </xf>
    <xf numFmtId="0" fontId="57" fillId="37" borderId="0" xfId="60" applyFont="1" applyFill="1" applyBorder="1" applyAlignment="1">
      <alignment vertical="center"/>
      <protection/>
    </xf>
    <xf numFmtId="0" fontId="57" fillId="37" borderId="0" xfId="60" applyFont="1" applyFill="1" applyBorder="1" applyAlignment="1">
      <alignment horizontal="center" vertical="center"/>
      <protection/>
    </xf>
    <xf numFmtId="3" fontId="57" fillId="37" borderId="0" xfId="60" applyNumberFormat="1" applyFont="1" applyFill="1" applyBorder="1" applyAlignment="1">
      <alignment horizontal="right" vertical="center"/>
      <protection/>
    </xf>
    <xf numFmtId="0" fontId="57" fillId="37" borderId="0" xfId="60" applyFont="1" applyFill="1" applyBorder="1" applyAlignment="1">
      <alignment horizontal="right" vertical="center"/>
      <protection/>
    </xf>
    <xf numFmtId="0" fontId="63" fillId="37" borderId="0" xfId="60" applyFont="1" applyFill="1" applyBorder="1">
      <alignment/>
      <protection/>
    </xf>
    <xf numFmtId="0" fontId="57" fillId="37" borderId="0" xfId="60" applyFont="1" applyFill="1" applyBorder="1" applyAlignment="1">
      <alignment horizontal="right"/>
      <protection/>
    </xf>
    <xf numFmtId="3" fontId="83" fillId="37" borderId="0" xfId="60" applyNumberFormat="1" applyFont="1" applyFill="1" applyBorder="1">
      <alignment/>
      <protection/>
    </xf>
    <xf numFmtId="3" fontId="63" fillId="37" borderId="0" xfId="60" applyNumberFormat="1" applyFont="1" applyFill="1" applyBorder="1">
      <alignment/>
      <protection/>
    </xf>
    <xf numFmtId="0" fontId="83" fillId="37" borderId="0" xfId="60" applyFont="1" applyFill="1" applyBorder="1">
      <alignment/>
      <protection/>
    </xf>
    <xf numFmtId="49" fontId="57" fillId="37" borderId="0" xfId="60" applyNumberFormat="1" applyFont="1" applyFill="1" applyBorder="1">
      <alignment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 2" xfId="59"/>
    <cellStyle name="Normál 3" xfId="60"/>
    <cellStyle name="Normál_KVRENMUNKA" xfId="61"/>
    <cellStyle name="Normál_SEGEDLETE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zoomScale="90" zoomScaleNormal="90" zoomScalePageLayoutView="0" workbookViewId="0" topLeftCell="A1">
      <selection activeCell="A1" sqref="A1:B1"/>
    </sheetView>
  </sheetViews>
  <sheetFormatPr defaultColWidth="9.00390625" defaultRowHeight="12.75"/>
  <cols>
    <col min="1" max="1" width="14.625" style="135" customWidth="1"/>
    <col min="2" max="2" width="53.875" style="133" customWidth="1"/>
    <col min="3" max="3" width="22.375" style="132" customWidth="1"/>
    <col min="4" max="4" width="26.50390625" style="132" customWidth="1"/>
    <col min="5" max="5" width="14.00390625" style="133" bestFit="1" customWidth="1"/>
    <col min="6" max="6" width="16.375" style="132" customWidth="1"/>
    <col min="7" max="7" width="15.00390625" style="133" customWidth="1"/>
    <col min="8" max="16384" width="9.375" style="133" customWidth="1"/>
  </cols>
  <sheetData>
    <row r="1" spans="1:7" ht="36" customHeight="1">
      <c r="A1" s="350" t="s">
        <v>314</v>
      </c>
      <c r="B1" s="350"/>
      <c r="C1" s="345"/>
      <c r="D1" s="345"/>
      <c r="E1" s="344"/>
      <c r="F1" s="345"/>
      <c r="G1" s="344"/>
    </row>
    <row r="2" spans="1:7" ht="15">
      <c r="A2" s="347"/>
      <c r="B2" s="344"/>
      <c r="C2" s="345"/>
      <c r="D2" s="345"/>
      <c r="E2" s="344"/>
      <c r="F2" s="345"/>
      <c r="G2" s="344"/>
    </row>
    <row r="3" spans="1:7" ht="32.25" customHeight="1">
      <c r="A3" s="351" t="s">
        <v>129</v>
      </c>
      <c r="B3" s="351"/>
      <c r="C3" s="352" t="s">
        <v>247</v>
      </c>
      <c r="D3" s="352" t="s">
        <v>130</v>
      </c>
      <c r="E3" s="344"/>
      <c r="F3" s="345"/>
      <c r="G3" s="344"/>
    </row>
    <row r="4" spans="1:7" ht="30" customHeight="1">
      <c r="A4" s="347"/>
      <c r="B4" s="347" t="s">
        <v>131</v>
      </c>
      <c r="C4" s="345">
        <v>784960</v>
      </c>
      <c r="D4" s="345"/>
      <c r="E4" s="344"/>
      <c r="F4" s="345"/>
      <c r="G4" s="344"/>
    </row>
    <row r="5" spans="1:7" ht="28.5" customHeight="1">
      <c r="A5" s="347"/>
      <c r="B5" s="347" t="s">
        <v>132</v>
      </c>
      <c r="C5" s="345">
        <v>877920</v>
      </c>
      <c r="D5" s="345"/>
      <c r="E5" s="344"/>
      <c r="F5" s="345"/>
      <c r="G5" s="344"/>
    </row>
    <row r="6" spans="1:7" ht="23.25" customHeight="1">
      <c r="A6" s="347"/>
      <c r="B6" s="353" t="s">
        <v>133</v>
      </c>
      <c r="C6" s="345">
        <v>100000</v>
      </c>
      <c r="D6" s="345"/>
      <c r="E6" s="344"/>
      <c r="F6" s="345"/>
      <c r="G6" s="344"/>
    </row>
    <row r="7" spans="1:7" ht="28.5" customHeight="1">
      <c r="A7" s="347"/>
      <c r="B7" s="347" t="s">
        <v>134</v>
      </c>
      <c r="C7" s="345">
        <v>1360638</v>
      </c>
      <c r="D7" s="345"/>
      <c r="E7" s="344"/>
      <c r="F7" s="345"/>
      <c r="G7" s="344"/>
    </row>
    <row r="8" spans="1:7" ht="28.5" customHeight="1">
      <c r="A8" s="347"/>
      <c r="B8" s="347" t="s">
        <v>135</v>
      </c>
      <c r="C8" s="354">
        <f>SUM(C4:C7)</f>
        <v>3123518</v>
      </c>
      <c r="D8" s="345">
        <v>3123</v>
      </c>
      <c r="E8" s="344"/>
      <c r="F8" s="345"/>
      <c r="G8" s="344"/>
    </row>
    <row r="9" spans="1:7" ht="28.5" customHeight="1">
      <c r="A9" s="347"/>
      <c r="B9" s="347" t="s">
        <v>136</v>
      </c>
      <c r="C9" s="355">
        <v>4000000</v>
      </c>
      <c r="D9" s="345">
        <v>4000</v>
      </c>
      <c r="E9" s="344"/>
      <c r="F9" s="345"/>
      <c r="G9" s="344"/>
    </row>
    <row r="10" spans="1:7" ht="28.5" customHeight="1">
      <c r="A10" s="347"/>
      <c r="B10" s="347" t="s">
        <v>239</v>
      </c>
      <c r="C10" s="355">
        <v>-185381</v>
      </c>
      <c r="D10" s="345">
        <v>-185</v>
      </c>
      <c r="E10" s="344"/>
      <c r="F10" s="345"/>
      <c r="G10" s="344"/>
    </row>
    <row r="11" spans="1:7" ht="28.5" customHeight="1">
      <c r="A11" s="347"/>
      <c r="B11" s="347" t="s">
        <v>137</v>
      </c>
      <c r="C11" s="345">
        <v>2500000</v>
      </c>
      <c r="D11" s="345">
        <v>2500</v>
      </c>
      <c r="E11" s="345"/>
      <c r="F11" s="345"/>
      <c r="G11" s="344"/>
    </row>
    <row r="12" spans="1:7" ht="28.5" customHeight="1">
      <c r="A12" s="347"/>
      <c r="B12" s="347" t="s">
        <v>240</v>
      </c>
      <c r="C12" s="345">
        <v>1882731</v>
      </c>
      <c r="D12" s="345">
        <v>1883</v>
      </c>
      <c r="E12" s="344"/>
      <c r="F12" s="345"/>
      <c r="G12" s="344"/>
    </row>
    <row r="13" spans="1:7" ht="28.5" customHeight="1">
      <c r="A13" s="347"/>
      <c r="B13" s="347" t="s">
        <v>241</v>
      </c>
      <c r="C13" s="345">
        <v>600000</v>
      </c>
      <c r="D13" s="345">
        <v>600</v>
      </c>
      <c r="E13" s="345"/>
      <c r="F13" s="345"/>
      <c r="G13" s="344"/>
    </row>
    <row r="14" spans="1:7" ht="28.5" customHeight="1">
      <c r="A14" s="347"/>
      <c r="B14" s="347" t="s">
        <v>242</v>
      </c>
      <c r="C14" s="345">
        <f>SUM(C8:C13)</f>
        <v>11920868</v>
      </c>
      <c r="D14" s="345">
        <f>SUM(D8:D13)</f>
        <v>11921</v>
      </c>
      <c r="E14" s="345"/>
      <c r="F14" s="345"/>
      <c r="G14" s="344"/>
    </row>
    <row r="15" spans="1:7" ht="50.25" customHeight="1">
      <c r="A15" s="347">
        <v>922141</v>
      </c>
      <c r="B15" s="347" t="s">
        <v>243</v>
      </c>
      <c r="C15" s="345">
        <v>300000</v>
      </c>
      <c r="D15" s="345">
        <v>300</v>
      </c>
      <c r="E15" s="344" t="s">
        <v>319</v>
      </c>
      <c r="F15" s="345"/>
      <c r="G15" s="345"/>
    </row>
    <row r="16" spans="1:7" ht="31.5" customHeight="1">
      <c r="A16" s="347">
        <v>92314</v>
      </c>
      <c r="B16" s="347" t="s">
        <v>614</v>
      </c>
      <c r="C16" s="345">
        <v>934000</v>
      </c>
      <c r="D16" s="345">
        <v>934</v>
      </c>
      <c r="E16" s="344"/>
      <c r="F16" s="345"/>
      <c r="G16" s="344"/>
    </row>
    <row r="17" spans="1:7" ht="28.5" customHeight="1">
      <c r="A17" s="347">
        <v>94312</v>
      </c>
      <c r="B17" s="356" t="s">
        <v>138</v>
      </c>
      <c r="C17" s="356"/>
      <c r="D17" s="345"/>
      <c r="E17" s="344"/>
      <c r="F17" s="345"/>
      <c r="G17" s="345"/>
    </row>
    <row r="18" spans="1:7" ht="37.5" customHeight="1">
      <c r="A18" s="347"/>
      <c r="B18" s="347" t="s">
        <v>244</v>
      </c>
      <c r="C18" s="345">
        <f>2736000*0.8</f>
        <v>2188800</v>
      </c>
      <c r="D18" s="345">
        <v>2189</v>
      </c>
      <c r="E18" s="344"/>
      <c r="F18" s="345"/>
      <c r="G18" s="344"/>
    </row>
    <row r="19" spans="1:7" ht="31.5" customHeight="1">
      <c r="A19" s="347"/>
      <c r="B19" s="346" t="s">
        <v>277</v>
      </c>
      <c r="C19" s="345">
        <v>277020</v>
      </c>
      <c r="D19" s="345">
        <v>277</v>
      </c>
      <c r="E19" s="344"/>
      <c r="F19" s="345"/>
      <c r="G19" s="344"/>
    </row>
    <row r="20" spans="1:7" ht="30">
      <c r="A20" s="347"/>
      <c r="B20" s="347" t="s">
        <v>318</v>
      </c>
      <c r="C20" s="345">
        <v>801000</v>
      </c>
      <c r="D20" s="345">
        <v>801</v>
      </c>
      <c r="E20" s="344"/>
      <c r="F20" s="345"/>
      <c r="G20" s="344"/>
    </row>
    <row r="21" spans="1:7" ht="27" customHeight="1">
      <c r="A21" s="357">
        <v>841901</v>
      </c>
      <c r="B21" s="358" t="s">
        <v>139</v>
      </c>
      <c r="C21" s="345">
        <f>SUM(C14,C15,C16,C18,C19,C20)</f>
        <v>16421688</v>
      </c>
      <c r="D21" s="345">
        <f>SUM(D14:D20)</f>
        <v>16422</v>
      </c>
      <c r="E21" s="344"/>
      <c r="F21" s="345"/>
      <c r="G21" s="344"/>
    </row>
    <row r="22" spans="1:7" ht="26.25" customHeight="1">
      <c r="A22" s="347"/>
      <c r="B22" s="344"/>
      <c r="C22" s="345"/>
      <c r="D22" s="345"/>
      <c r="E22" s="344"/>
      <c r="F22" s="345"/>
      <c r="G22" s="344"/>
    </row>
    <row r="23" spans="1:7" ht="28.5" customHeight="1">
      <c r="A23" s="359">
        <v>841112</v>
      </c>
      <c r="B23" s="344" t="s">
        <v>140</v>
      </c>
      <c r="C23" s="345"/>
      <c r="D23" s="345"/>
      <c r="E23" s="344"/>
      <c r="F23" s="345"/>
      <c r="G23" s="344"/>
    </row>
    <row r="24" spans="1:7" ht="15">
      <c r="A24" s="347"/>
      <c r="B24" s="344"/>
      <c r="C24" s="345"/>
      <c r="D24" s="345"/>
      <c r="E24" s="344"/>
      <c r="F24" s="345"/>
      <c r="G24" s="344"/>
    </row>
    <row r="25" spans="1:7" ht="18.75" customHeight="1">
      <c r="A25" s="347">
        <v>916141</v>
      </c>
      <c r="B25" s="344" t="s">
        <v>141</v>
      </c>
      <c r="C25" s="345">
        <v>5000</v>
      </c>
      <c r="D25" s="345">
        <v>5</v>
      </c>
      <c r="E25" s="344"/>
      <c r="F25" s="345"/>
      <c r="G25" s="344"/>
    </row>
    <row r="26" spans="1:7" ht="16.5" customHeight="1">
      <c r="A26" s="347"/>
      <c r="B26" s="344"/>
      <c r="C26" s="345"/>
      <c r="D26" s="345"/>
      <c r="E26" s="344"/>
      <c r="F26" s="345"/>
      <c r="G26" s="344"/>
    </row>
    <row r="27" spans="1:7" ht="27" customHeight="1">
      <c r="A27" s="357">
        <v>841112</v>
      </c>
      <c r="B27" s="358" t="s">
        <v>139</v>
      </c>
      <c r="C27" s="345"/>
      <c r="D27" s="345">
        <f>SUM(D25)</f>
        <v>5</v>
      </c>
      <c r="E27" s="344"/>
      <c r="F27" s="345"/>
      <c r="G27" s="344"/>
    </row>
    <row r="28" spans="1:7" ht="16.5" customHeight="1">
      <c r="A28" s="347"/>
      <c r="B28" s="344"/>
      <c r="C28" s="345"/>
      <c r="D28" s="345"/>
      <c r="E28" s="344"/>
      <c r="F28" s="345"/>
      <c r="G28" s="344"/>
    </row>
    <row r="29" spans="1:7" ht="31.5" customHeight="1">
      <c r="A29" s="359">
        <v>841403</v>
      </c>
      <c r="B29" s="344" t="s">
        <v>142</v>
      </c>
      <c r="C29" s="345"/>
      <c r="D29" s="345"/>
      <c r="E29" s="344"/>
      <c r="F29" s="345"/>
      <c r="G29" s="344"/>
    </row>
    <row r="30" spans="1:7" ht="38.25" customHeight="1">
      <c r="A30" s="347">
        <v>91219</v>
      </c>
      <c r="B30" s="346" t="s">
        <v>287</v>
      </c>
      <c r="C30" s="345">
        <v>2389385</v>
      </c>
      <c r="D30" s="345">
        <v>2400</v>
      </c>
      <c r="E30" s="344"/>
      <c r="F30" s="345"/>
      <c r="G30" s="344"/>
    </row>
    <row r="31" spans="1:7" ht="75">
      <c r="A31" s="347">
        <v>47122</v>
      </c>
      <c r="B31" s="346" t="s">
        <v>615</v>
      </c>
      <c r="C31" s="345">
        <v>1508000</v>
      </c>
      <c r="D31" s="345">
        <v>1508</v>
      </c>
      <c r="E31" s="344"/>
      <c r="F31" s="345"/>
      <c r="G31" s="344"/>
    </row>
    <row r="32" spans="1:7" ht="33.75" customHeight="1">
      <c r="A32" s="347"/>
      <c r="B32" s="347" t="s">
        <v>143</v>
      </c>
      <c r="C32" s="345">
        <v>349000</v>
      </c>
      <c r="D32" s="345">
        <v>350</v>
      </c>
      <c r="E32" s="344"/>
      <c r="F32" s="345"/>
      <c r="G32" s="344"/>
    </row>
    <row r="33" spans="1:7" ht="27" customHeight="1">
      <c r="A33" s="357">
        <v>841403</v>
      </c>
      <c r="B33" s="358" t="s">
        <v>139</v>
      </c>
      <c r="C33" s="345"/>
      <c r="D33" s="345">
        <f>SUM(D30:D32)</f>
        <v>4258</v>
      </c>
      <c r="E33" s="344"/>
      <c r="F33" s="345"/>
      <c r="G33" s="344"/>
    </row>
    <row r="34" spans="1:7" ht="15">
      <c r="A34" s="347"/>
      <c r="B34" s="344"/>
      <c r="C34" s="345"/>
      <c r="D34" s="345"/>
      <c r="E34" s="344"/>
      <c r="F34" s="345"/>
      <c r="G34" s="344"/>
    </row>
    <row r="35" spans="1:7" ht="43.5" customHeight="1">
      <c r="A35" s="360" t="s">
        <v>144</v>
      </c>
      <c r="B35" s="360"/>
      <c r="C35" s="360"/>
      <c r="D35" s="360"/>
      <c r="E35" s="344"/>
      <c r="F35" s="345"/>
      <c r="G35" s="344"/>
    </row>
    <row r="36" spans="1:7" ht="15">
      <c r="A36" s="347"/>
      <c r="B36" s="344"/>
      <c r="C36" s="345"/>
      <c r="D36" s="345"/>
      <c r="E36" s="344"/>
      <c r="F36" s="345"/>
      <c r="G36" s="344"/>
    </row>
    <row r="37" spans="1:7" ht="15">
      <c r="A37" s="347"/>
      <c r="B37" s="344"/>
      <c r="C37" s="345"/>
      <c r="D37" s="345"/>
      <c r="E37" s="344"/>
      <c r="F37" s="345"/>
      <c r="G37" s="344"/>
    </row>
    <row r="38" spans="1:7" ht="32.25" customHeight="1">
      <c r="A38" s="347">
        <v>882117</v>
      </c>
      <c r="B38" s="347" t="s">
        <v>145</v>
      </c>
      <c r="C38" s="361"/>
      <c r="D38" s="361"/>
      <c r="E38" s="344"/>
      <c r="F38" s="345"/>
      <c r="G38" s="344"/>
    </row>
    <row r="39" spans="1:7" ht="30">
      <c r="A39" s="347">
        <v>464123</v>
      </c>
      <c r="B39" s="347" t="s">
        <v>146</v>
      </c>
      <c r="C39" s="345"/>
      <c r="D39" s="345"/>
      <c r="E39" s="344"/>
      <c r="F39" s="345"/>
      <c r="G39" s="344"/>
    </row>
    <row r="40" spans="1:7" ht="15">
      <c r="A40" s="347"/>
      <c r="B40" s="344" t="s">
        <v>245</v>
      </c>
      <c r="C40" s="345">
        <v>197200</v>
      </c>
      <c r="D40" s="345">
        <v>197</v>
      </c>
      <c r="E40" s="344"/>
      <c r="F40" s="345"/>
      <c r="G40" s="344"/>
    </row>
    <row r="41" spans="1:7" ht="15">
      <c r="A41" s="347"/>
      <c r="B41" s="344"/>
      <c r="C41" s="345"/>
      <c r="D41" s="345"/>
      <c r="E41" s="344"/>
      <c r="F41" s="345"/>
      <c r="G41" s="344"/>
    </row>
    <row r="42" spans="1:7" ht="32.25" customHeight="1">
      <c r="A42" s="347">
        <v>890444</v>
      </c>
      <c r="B42" s="347" t="s">
        <v>246</v>
      </c>
      <c r="C42" s="361"/>
      <c r="D42" s="361"/>
      <c r="E42" s="344"/>
      <c r="F42" s="345"/>
      <c r="G42" s="344"/>
    </row>
    <row r="43" spans="1:7" ht="30">
      <c r="A43" s="347" t="s">
        <v>249</v>
      </c>
      <c r="B43" s="347" t="s">
        <v>147</v>
      </c>
      <c r="C43" s="345"/>
      <c r="D43" s="345"/>
      <c r="E43" s="344"/>
      <c r="F43" s="345"/>
      <c r="G43" s="344"/>
    </row>
    <row r="44" spans="1:7" ht="45">
      <c r="A44" s="347" t="s">
        <v>250</v>
      </c>
      <c r="B44" s="346" t="s">
        <v>307</v>
      </c>
      <c r="C44" s="345">
        <v>7187776</v>
      </c>
      <c r="D44" s="345">
        <v>7188</v>
      </c>
      <c r="E44" s="344"/>
      <c r="F44" s="345"/>
      <c r="G44" s="344"/>
    </row>
    <row r="45" spans="1:7" ht="15">
      <c r="A45" s="347"/>
      <c r="B45" s="347" t="s">
        <v>248</v>
      </c>
      <c r="C45" s="345">
        <v>1016422</v>
      </c>
      <c r="D45" s="345">
        <v>1016</v>
      </c>
      <c r="E45" s="344"/>
      <c r="F45" s="345"/>
      <c r="G45" s="344"/>
    </row>
    <row r="46" spans="1:7" ht="24" customHeight="1">
      <c r="A46" s="347"/>
      <c r="B46" s="348" t="s">
        <v>123</v>
      </c>
      <c r="C46" s="349">
        <f>SUM(C44:C45)</f>
        <v>8204198</v>
      </c>
      <c r="D46" s="349">
        <f>SUM(D44:D45)</f>
        <v>8204</v>
      </c>
      <c r="E46" s="344"/>
      <c r="F46" s="345"/>
      <c r="G46" s="344"/>
    </row>
    <row r="47" spans="1:7" ht="32.25" customHeight="1">
      <c r="A47" s="347">
        <v>890443</v>
      </c>
      <c r="B47" s="347" t="s">
        <v>148</v>
      </c>
      <c r="C47" s="361"/>
      <c r="D47" s="361"/>
      <c r="E47" s="344"/>
      <c r="F47" s="345"/>
      <c r="G47" s="344"/>
    </row>
    <row r="48" spans="1:7" ht="60" customHeight="1">
      <c r="A48" s="347" t="s">
        <v>249</v>
      </c>
      <c r="B48" s="346" t="s">
        <v>308</v>
      </c>
      <c r="C48" s="345">
        <v>14479228</v>
      </c>
      <c r="D48" s="345">
        <v>14479</v>
      </c>
      <c r="E48" s="345"/>
      <c r="F48" s="345"/>
      <c r="G48" s="344"/>
    </row>
    <row r="49" spans="1:7" ht="58.5" customHeight="1">
      <c r="A49" s="347" t="s">
        <v>250</v>
      </c>
      <c r="B49" s="346" t="s">
        <v>309</v>
      </c>
      <c r="C49" s="345">
        <v>3823598</v>
      </c>
      <c r="D49" s="345">
        <v>3824</v>
      </c>
      <c r="E49" s="345"/>
      <c r="F49" s="345"/>
      <c r="G49" s="344"/>
    </row>
    <row r="50" spans="1:7" ht="24" customHeight="1">
      <c r="A50" s="347"/>
      <c r="B50" s="348" t="s">
        <v>123</v>
      </c>
      <c r="C50" s="349">
        <f>SUM(C48:C49)</f>
        <v>18302826</v>
      </c>
      <c r="D50" s="349">
        <f>SUM(D48:D49)</f>
        <v>18303</v>
      </c>
      <c r="E50" s="344"/>
      <c r="F50" s="345"/>
      <c r="G50" s="344"/>
    </row>
    <row r="51" spans="1:7" s="134" customFormat="1" ht="29.25" customHeight="1">
      <c r="A51" s="362" t="s">
        <v>149</v>
      </c>
      <c r="B51" s="362"/>
      <c r="C51" s="363"/>
      <c r="D51" s="363">
        <f>SUM(D40,D46,D50)</f>
        <v>26704</v>
      </c>
      <c r="E51" s="344"/>
      <c r="F51" s="345"/>
      <c r="G51" s="344"/>
    </row>
    <row r="52" spans="1:7" s="134" customFormat="1" ht="25.5" customHeight="1">
      <c r="A52" s="362"/>
      <c r="B52" s="362"/>
      <c r="C52" s="363"/>
      <c r="D52" s="363"/>
      <c r="E52" s="344"/>
      <c r="F52" s="345"/>
      <c r="G52" s="344"/>
    </row>
    <row r="53" spans="1:7" ht="25.5" customHeight="1">
      <c r="A53" s="362" t="s">
        <v>150</v>
      </c>
      <c r="B53" s="362"/>
      <c r="C53" s="363"/>
      <c r="D53" s="363">
        <f>SUM(D21,D27,D33,D51)</f>
        <v>47389</v>
      </c>
      <c r="E53" s="344"/>
      <c r="F53" s="345"/>
      <c r="G53" s="344"/>
    </row>
    <row r="54" spans="1:7" s="134" customFormat="1" ht="53.25" customHeight="1">
      <c r="A54" s="347"/>
      <c r="B54" s="347"/>
      <c r="C54" s="345"/>
      <c r="D54" s="345"/>
      <c r="E54" s="344"/>
      <c r="F54" s="345"/>
      <c r="G54" s="344"/>
    </row>
    <row r="55" spans="1:7" ht="43.5" customHeight="1">
      <c r="A55" s="364" t="s">
        <v>151</v>
      </c>
      <c r="B55" s="364" t="s">
        <v>152</v>
      </c>
      <c r="C55" s="364"/>
      <c r="D55" s="364"/>
      <c r="E55" s="344"/>
      <c r="F55" s="345"/>
      <c r="G55" s="344"/>
    </row>
    <row r="56" spans="1:7" ht="53.25" customHeight="1">
      <c r="A56" s="347"/>
      <c r="B56" s="347" t="s">
        <v>251</v>
      </c>
      <c r="C56" s="345">
        <v>20000000</v>
      </c>
      <c r="D56" s="345">
        <v>20000</v>
      </c>
      <c r="E56" s="344"/>
      <c r="F56" s="345"/>
      <c r="G56" s="344"/>
    </row>
    <row r="57" spans="1:7" ht="48.75" customHeight="1">
      <c r="A57" s="347"/>
      <c r="B57" s="346" t="s">
        <v>304</v>
      </c>
      <c r="C57" s="345">
        <v>5400000</v>
      </c>
      <c r="D57" s="345">
        <v>5400</v>
      </c>
      <c r="E57" s="344"/>
      <c r="F57" s="345"/>
      <c r="G57" s="344"/>
    </row>
    <row r="58" spans="1:7" ht="62.25" customHeight="1">
      <c r="A58" s="347"/>
      <c r="B58" s="346" t="s">
        <v>268</v>
      </c>
      <c r="C58" s="345">
        <v>10000000</v>
      </c>
      <c r="D58" s="345">
        <v>10000</v>
      </c>
      <c r="E58" s="344"/>
      <c r="F58" s="345"/>
      <c r="G58" s="344"/>
    </row>
    <row r="59" spans="1:7" ht="39" customHeight="1">
      <c r="A59" s="347"/>
      <c r="B59" s="346" t="s">
        <v>305</v>
      </c>
      <c r="C59" s="345">
        <v>2700000</v>
      </c>
      <c r="D59" s="345">
        <v>2700</v>
      </c>
      <c r="E59" s="344"/>
      <c r="F59" s="345"/>
      <c r="G59" s="344"/>
    </row>
    <row r="60" spans="1:7" ht="39" customHeight="1">
      <c r="A60" s="347"/>
      <c r="B60" s="346" t="s">
        <v>278</v>
      </c>
      <c r="C60" s="345">
        <v>4000000</v>
      </c>
      <c r="D60" s="345">
        <v>4000</v>
      </c>
      <c r="E60" s="344"/>
      <c r="F60" s="345"/>
      <c r="G60" s="344"/>
    </row>
    <row r="61" spans="1:7" ht="39" customHeight="1">
      <c r="A61" s="347"/>
      <c r="B61" s="346" t="s">
        <v>306</v>
      </c>
      <c r="C61" s="345">
        <v>1080000</v>
      </c>
      <c r="D61" s="345">
        <v>1080</v>
      </c>
      <c r="E61" s="344"/>
      <c r="F61" s="345"/>
      <c r="G61" s="344"/>
    </row>
    <row r="62" spans="1:7" s="134" customFormat="1" ht="25.5" customHeight="1">
      <c r="A62" s="362" t="s">
        <v>153</v>
      </c>
      <c r="B62" s="362"/>
      <c r="C62" s="363"/>
      <c r="D62" s="363">
        <f>SUM(D56:D61)</f>
        <v>43180</v>
      </c>
      <c r="E62" s="344"/>
      <c r="F62" s="345"/>
      <c r="G62" s="344"/>
    </row>
    <row r="63" spans="1:7" ht="27.75" customHeight="1">
      <c r="A63" s="356"/>
      <c r="B63" s="356"/>
      <c r="C63" s="345"/>
      <c r="D63" s="345"/>
      <c r="E63" s="344"/>
      <c r="F63" s="345"/>
      <c r="G63" s="344"/>
    </row>
    <row r="64" spans="1:7" ht="28.5" customHeight="1">
      <c r="A64" s="359">
        <v>841112</v>
      </c>
      <c r="B64" s="344" t="s">
        <v>140</v>
      </c>
      <c r="C64" s="345"/>
      <c r="D64" s="345"/>
      <c r="E64" s="344"/>
      <c r="F64" s="345"/>
      <c r="G64" s="344"/>
    </row>
    <row r="65" spans="1:7" ht="15">
      <c r="A65" s="347"/>
      <c r="B65" s="344"/>
      <c r="C65" s="345"/>
      <c r="D65" s="345"/>
      <c r="E65" s="344"/>
      <c r="F65" s="345"/>
      <c r="G65" s="344"/>
    </row>
    <row r="66" spans="1:7" ht="18.75" customHeight="1">
      <c r="A66" s="347"/>
      <c r="B66" s="344" t="s">
        <v>253</v>
      </c>
      <c r="C66" s="345">
        <v>297370</v>
      </c>
      <c r="D66" s="345">
        <v>297</v>
      </c>
      <c r="E66" s="344"/>
      <c r="F66" s="345"/>
      <c r="G66" s="344"/>
    </row>
    <row r="67" spans="1:7" ht="18.75" customHeight="1">
      <c r="A67" s="347"/>
      <c r="B67" s="344" t="s">
        <v>252</v>
      </c>
      <c r="C67" s="345">
        <v>6159923</v>
      </c>
      <c r="D67" s="345">
        <v>6160</v>
      </c>
      <c r="E67" s="344"/>
      <c r="F67" s="345"/>
      <c r="G67" s="344"/>
    </row>
    <row r="68" spans="1:7" ht="27" customHeight="1">
      <c r="A68" s="357"/>
      <c r="B68" s="358" t="s">
        <v>154</v>
      </c>
      <c r="C68" s="345"/>
      <c r="D68" s="345">
        <f>SUM(D66:D67)</f>
        <v>6457</v>
      </c>
      <c r="E68" s="344"/>
      <c r="F68" s="345"/>
      <c r="G68" s="344"/>
    </row>
    <row r="69" spans="1:7" s="134" customFormat="1" ht="27" customHeight="1">
      <c r="A69" s="357"/>
      <c r="B69" s="365" t="s">
        <v>558</v>
      </c>
      <c r="C69" s="365"/>
      <c r="D69" s="345">
        <v>2855</v>
      </c>
      <c r="E69" s="344"/>
      <c r="F69" s="345"/>
      <c r="G69" s="344"/>
    </row>
    <row r="70" spans="1:7" s="134" customFormat="1" ht="27" customHeight="1">
      <c r="A70" s="357"/>
      <c r="B70" s="365" t="s">
        <v>559</v>
      </c>
      <c r="C70" s="365"/>
      <c r="D70" s="345">
        <v>3602</v>
      </c>
      <c r="E70" s="345">
        <f>SUM(D69:D70)</f>
        <v>6457</v>
      </c>
      <c r="F70" s="345"/>
      <c r="G70" s="344"/>
    </row>
    <row r="71" spans="1:7" ht="15">
      <c r="A71" s="347"/>
      <c r="B71" s="344"/>
      <c r="C71" s="345"/>
      <c r="D71" s="345"/>
      <c r="E71" s="344"/>
      <c r="F71" s="345"/>
      <c r="G71" s="344"/>
    </row>
    <row r="72" spans="1:7" ht="20.25">
      <c r="A72" s="344"/>
      <c r="B72" s="366" t="s">
        <v>155</v>
      </c>
      <c r="C72" s="366"/>
      <c r="D72" s="366"/>
      <c r="E72" s="344"/>
      <c r="F72" s="345"/>
      <c r="G72" s="344"/>
    </row>
    <row r="73" spans="1:7" ht="15">
      <c r="A73" s="344"/>
      <c r="B73" s="344"/>
      <c r="C73" s="344"/>
      <c r="D73" s="344"/>
      <c r="E73" s="344"/>
      <c r="F73" s="345"/>
      <c r="G73" s="344"/>
    </row>
    <row r="74" spans="1:7" ht="15">
      <c r="A74" s="344"/>
      <c r="B74" s="344" t="s">
        <v>156</v>
      </c>
      <c r="C74" s="344"/>
      <c r="D74" s="345">
        <f>SUM(D21)</f>
        <v>16422</v>
      </c>
      <c r="E74" s="344"/>
      <c r="F74" s="345"/>
      <c r="G74" s="344"/>
    </row>
    <row r="75" spans="1:7" ht="15">
      <c r="A75" s="367"/>
      <c r="B75" s="367" t="s">
        <v>255</v>
      </c>
      <c r="C75" s="367"/>
      <c r="D75" s="368">
        <f>SUM(D33)</f>
        <v>4258</v>
      </c>
      <c r="E75" s="344"/>
      <c r="F75" s="345"/>
      <c r="G75" s="344"/>
    </row>
    <row r="76" spans="1:7" ht="15">
      <c r="A76" s="344"/>
      <c r="B76" s="344" t="s">
        <v>157</v>
      </c>
      <c r="C76" s="344"/>
      <c r="D76" s="345">
        <f>SUM(D27)</f>
        <v>5</v>
      </c>
      <c r="E76" s="344"/>
      <c r="F76" s="345"/>
      <c r="G76" s="344"/>
    </row>
    <row r="77" spans="1:7" ht="15">
      <c r="A77" s="344"/>
      <c r="B77" s="344" t="s">
        <v>560</v>
      </c>
      <c r="C77" s="344"/>
      <c r="D77" s="345">
        <f>D69</f>
        <v>2855</v>
      </c>
      <c r="E77" s="344"/>
      <c r="F77" s="345"/>
      <c r="G77" s="344"/>
    </row>
    <row r="78" spans="1:7" ht="15">
      <c r="A78" s="344"/>
      <c r="B78" s="344" t="s">
        <v>158</v>
      </c>
      <c r="C78" s="344"/>
      <c r="D78" s="345">
        <f>SUM(D51)</f>
        <v>26704</v>
      </c>
      <c r="E78" s="344"/>
      <c r="F78" s="345"/>
      <c r="G78" s="344"/>
    </row>
    <row r="79" spans="1:7" ht="15">
      <c r="A79" s="344"/>
      <c r="B79" s="344" t="s">
        <v>159</v>
      </c>
      <c r="C79" s="344"/>
      <c r="D79" s="345">
        <f>SUM(D62,D70)</f>
        <v>46782</v>
      </c>
      <c r="E79" s="344"/>
      <c r="F79" s="345"/>
      <c r="G79" s="344"/>
    </row>
    <row r="80" spans="1:7" ht="15">
      <c r="A80" s="347"/>
      <c r="B80" s="344"/>
      <c r="C80" s="345"/>
      <c r="D80" s="345"/>
      <c r="E80" s="344"/>
      <c r="F80" s="345"/>
      <c r="G80" s="344"/>
    </row>
    <row r="81" spans="1:7" ht="15.75">
      <c r="A81" s="347"/>
      <c r="B81" s="369" t="s">
        <v>160</v>
      </c>
      <c r="C81" s="345"/>
      <c r="D81" s="345">
        <f>SUM(D74:D78)</f>
        <v>50244</v>
      </c>
      <c r="E81" s="344"/>
      <c r="F81" s="345"/>
      <c r="G81" s="344"/>
    </row>
    <row r="82" spans="1:7" ht="15.75">
      <c r="A82" s="347"/>
      <c r="B82" s="369" t="s">
        <v>161</v>
      </c>
      <c r="C82" s="345"/>
      <c r="D82" s="345">
        <f>SUM(Kiadások!E229)</f>
        <v>50244</v>
      </c>
      <c r="E82" s="344"/>
      <c r="F82" s="345"/>
      <c r="G82" s="344"/>
    </row>
    <row r="83" spans="1:7" ht="15">
      <c r="A83" s="347"/>
      <c r="B83" s="358" t="s">
        <v>315</v>
      </c>
      <c r="C83" s="345"/>
      <c r="D83" s="345">
        <f>D81-D82</f>
        <v>0</v>
      </c>
      <c r="E83" s="344"/>
      <c r="F83" s="345"/>
      <c r="G83" s="344"/>
    </row>
    <row r="84" spans="1:7" ht="15">
      <c r="A84" s="347"/>
      <c r="B84" s="345"/>
      <c r="C84" s="345"/>
      <c r="D84" s="345"/>
      <c r="E84" s="344"/>
      <c r="F84" s="345"/>
      <c r="G84" s="344"/>
    </row>
    <row r="85" spans="1:7" ht="15.75">
      <c r="A85" s="347"/>
      <c r="B85" s="369" t="s">
        <v>162</v>
      </c>
      <c r="C85" s="345"/>
      <c r="D85" s="370">
        <f>SUM(D53,D62,D68)</f>
        <v>97026</v>
      </c>
      <c r="E85" s="344" t="s">
        <v>254</v>
      </c>
      <c r="F85" s="345"/>
      <c r="G85" s="344"/>
    </row>
    <row r="86" spans="1:7" ht="15.75">
      <c r="A86" s="347"/>
      <c r="B86" s="369" t="s">
        <v>163</v>
      </c>
      <c r="C86" s="345"/>
      <c r="D86" s="370">
        <f>SUM(Kiadások!E241)</f>
        <v>97026</v>
      </c>
      <c r="E86" s="344" t="s">
        <v>254</v>
      </c>
      <c r="F86" s="345"/>
      <c r="G86" s="344"/>
    </row>
    <row r="87" spans="1:7" ht="15">
      <c r="A87" s="347"/>
      <c r="B87" s="358" t="s">
        <v>315</v>
      </c>
      <c r="C87" s="345"/>
      <c r="D87" s="345">
        <f>D85-D86</f>
        <v>0</v>
      </c>
      <c r="E87" s="344"/>
      <c r="F87" s="345"/>
      <c r="G87" s="344"/>
    </row>
  </sheetData>
  <sheetProtection password="889E" sheet="1"/>
  <mergeCells count="8">
    <mergeCell ref="A63:B63"/>
    <mergeCell ref="B72:D72"/>
    <mergeCell ref="A1:B1"/>
    <mergeCell ref="A3:B3"/>
    <mergeCell ref="B17:C17"/>
    <mergeCell ref="A35:D35"/>
    <mergeCell ref="B69:C69"/>
    <mergeCell ref="B70:C70"/>
  </mergeCells>
  <printOptions gridLines="1"/>
  <pageMargins left="0.7" right="0.31" top="0.77" bottom="1.06" header="0.3" footer="0.3"/>
  <pageSetup horizontalDpi="300" verticalDpi="300" orientation="portrait" paperSize="9" scale="68" r:id="rId1"/>
  <rowBreaks count="2" manualBreakCount="2">
    <brk id="34" max="255" man="1"/>
    <brk id="6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D9"/>
  <sheetViews>
    <sheetView zoomScale="120" zoomScaleNormal="120" workbookViewId="0" topLeftCell="A1">
      <selection activeCell="B125" sqref="B125"/>
    </sheetView>
  </sheetViews>
  <sheetFormatPr defaultColWidth="9.00390625" defaultRowHeight="12.75"/>
  <cols>
    <col min="1" max="1" width="5.625" style="138" customWidth="1"/>
    <col min="2" max="2" width="66.875" style="138" customWidth="1"/>
    <col min="3" max="3" width="27.00390625" style="138" customWidth="1"/>
    <col min="4" max="16384" width="9.375" style="138" customWidth="1"/>
  </cols>
  <sheetData>
    <row r="1" spans="1:3" ht="33" customHeight="1">
      <c r="A1" s="330" t="s">
        <v>607</v>
      </c>
      <c r="B1" s="330"/>
      <c r="C1" s="330"/>
    </row>
    <row r="2" spans="1:4" ht="15.75" customHeight="1" thickBot="1">
      <c r="A2" s="139"/>
      <c r="B2" s="139"/>
      <c r="C2" s="140" t="s">
        <v>17</v>
      </c>
      <c r="D2" s="141"/>
    </row>
    <row r="3" spans="1:3" ht="26.25" customHeight="1" thickBot="1">
      <c r="A3" s="142" t="s">
        <v>0</v>
      </c>
      <c r="B3" s="143" t="s">
        <v>233</v>
      </c>
      <c r="C3" s="144" t="s">
        <v>234</v>
      </c>
    </row>
    <row r="4" spans="1:3" ht="15.75" thickBot="1">
      <c r="A4" s="145">
        <v>1</v>
      </c>
      <c r="B4" s="146">
        <v>2</v>
      </c>
      <c r="C4" s="147">
        <v>3</v>
      </c>
    </row>
    <row r="5" spans="1:3" ht="15">
      <c r="A5" s="148" t="s">
        <v>1</v>
      </c>
      <c r="B5" s="159" t="s">
        <v>237</v>
      </c>
      <c r="C5" s="160">
        <v>25400</v>
      </c>
    </row>
    <row r="6" spans="1:3" ht="15">
      <c r="A6" s="151" t="s">
        <v>2</v>
      </c>
      <c r="B6" s="161" t="s">
        <v>591</v>
      </c>
      <c r="C6" s="162">
        <v>12700</v>
      </c>
    </row>
    <row r="7" spans="1:3" ht="15">
      <c r="A7" s="151" t="s">
        <v>3</v>
      </c>
      <c r="B7" s="163" t="s">
        <v>592</v>
      </c>
      <c r="C7" s="164">
        <v>1000</v>
      </c>
    </row>
    <row r="8" spans="1:3" ht="15.75" thickBot="1">
      <c r="A8" s="151" t="s">
        <v>4</v>
      </c>
      <c r="B8" s="163" t="s">
        <v>593</v>
      </c>
      <c r="C8" s="164">
        <v>5080</v>
      </c>
    </row>
    <row r="9" spans="1:3" ht="17.25" customHeight="1" thickBot="1">
      <c r="A9" s="145" t="s">
        <v>5</v>
      </c>
      <c r="B9" s="165" t="s">
        <v>235</v>
      </c>
      <c r="C9" s="166">
        <f>SUM(C5:C8)</f>
        <v>44180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F24"/>
  <sheetViews>
    <sheetView workbookViewId="0" topLeftCell="A1">
      <selection activeCell="B125" sqref="B125"/>
    </sheetView>
  </sheetViews>
  <sheetFormatPr defaultColWidth="9.00390625" defaultRowHeight="12.75"/>
  <cols>
    <col min="1" max="1" width="47.125" style="312" customWidth="1"/>
    <col min="2" max="2" width="15.625" style="293" customWidth="1"/>
    <col min="3" max="3" width="16.375" style="293" customWidth="1"/>
    <col min="4" max="4" width="18.00390625" style="293" customWidth="1"/>
    <col min="5" max="5" width="16.625" style="293" customWidth="1"/>
    <col min="6" max="6" width="18.875" style="198" customWidth="1"/>
    <col min="7" max="8" width="12.875" style="293" customWidth="1"/>
    <col min="9" max="9" width="13.875" style="293" customWidth="1"/>
    <col min="10" max="16384" width="9.375" style="293" customWidth="1"/>
  </cols>
  <sheetData>
    <row r="1" spans="1:6" ht="25.5" customHeight="1">
      <c r="A1" s="334" t="s">
        <v>594</v>
      </c>
      <c r="B1" s="334"/>
      <c r="C1" s="334"/>
      <c r="D1" s="334"/>
      <c r="E1" s="334"/>
      <c r="F1" s="334"/>
    </row>
    <row r="2" spans="1:6" ht="22.5" customHeight="1" thickBot="1">
      <c r="A2" s="201"/>
      <c r="B2" s="198"/>
      <c r="C2" s="198"/>
      <c r="D2" s="198"/>
      <c r="E2" s="198"/>
      <c r="F2" s="294" t="s">
        <v>96</v>
      </c>
    </row>
    <row r="3" spans="1:6" s="295" customFormat="1" ht="44.25" customHeight="1" thickBot="1">
      <c r="A3" s="206" t="s">
        <v>595</v>
      </c>
      <c r="B3" s="207" t="s">
        <v>596</v>
      </c>
      <c r="C3" s="207" t="s">
        <v>597</v>
      </c>
      <c r="D3" s="207" t="s">
        <v>598</v>
      </c>
      <c r="E3" s="207" t="s">
        <v>495</v>
      </c>
      <c r="F3" s="208" t="s">
        <v>599</v>
      </c>
    </row>
    <row r="4" spans="1:6" s="198" customFormat="1" ht="12" customHeight="1" thickBot="1">
      <c r="A4" s="296">
        <v>1</v>
      </c>
      <c r="B4" s="297">
        <v>2</v>
      </c>
      <c r="C4" s="297">
        <v>3</v>
      </c>
      <c r="D4" s="297">
        <v>4</v>
      </c>
      <c r="E4" s="297">
        <v>5</v>
      </c>
      <c r="F4" s="298" t="s">
        <v>600</v>
      </c>
    </row>
    <row r="5" spans="1:6" ht="15.75" customHeight="1">
      <c r="A5" s="299" t="s">
        <v>604</v>
      </c>
      <c r="B5" s="300">
        <v>1000</v>
      </c>
      <c r="C5" s="301" t="s">
        <v>605</v>
      </c>
      <c r="D5" s="300"/>
      <c r="E5" s="300">
        <v>1000</v>
      </c>
      <c r="F5" s="302">
        <f aca="true" t="shared" si="0" ref="F5:F23">B5-D5-E5</f>
        <v>0</v>
      </c>
    </row>
    <row r="6" spans="1:6" ht="15.75" customHeight="1">
      <c r="A6" s="299" t="s">
        <v>591</v>
      </c>
      <c r="B6" s="300">
        <v>12700</v>
      </c>
      <c r="C6" s="301" t="s">
        <v>605</v>
      </c>
      <c r="D6" s="300"/>
      <c r="E6" s="300">
        <v>12700</v>
      </c>
      <c r="F6" s="302">
        <f t="shared" si="0"/>
        <v>0</v>
      </c>
    </row>
    <row r="7" spans="1:6" ht="15.75" customHeight="1">
      <c r="A7" s="299"/>
      <c r="B7" s="300"/>
      <c r="C7" s="301"/>
      <c r="D7" s="300"/>
      <c r="E7" s="300"/>
      <c r="F7" s="302">
        <f t="shared" si="0"/>
        <v>0</v>
      </c>
    </row>
    <row r="8" spans="1:6" ht="15.75" customHeight="1">
      <c r="A8" s="303"/>
      <c r="B8" s="300"/>
      <c r="C8" s="301"/>
      <c r="D8" s="300"/>
      <c r="E8" s="300"/>
      <c r="F8" s="302">
        <f t="shared" si="0"/>
        <v>0</v>
      </c>
    </row>
    <row r="9" spans="1:6" ht="15.75" customHeight="1">
      <c r="A9" s="299"/>
      <c r="B9" s="300"/>
      <c r="C9" s="301"/>
      <c r="D9" s="300"/>
      <c r="E9" s="300"/>
      <c r="F9" s="302">
        <f t="shared" si="0"/>
        <v>0</v>
      </c>
    </row>
    <row r="10" spans="1:6" ht="15.75" customHeight="1">
      <c r="A10" s="303"/>
      <c r="B10" s="300"/>
      <c r="C10" s="301"/>
      <c r="D10" s="300"/>
      <c r="E10" s="300"/>
      <c r="F10" s="302">
        <f t="shared" si="0"/>
        <v>0</v>
      </c>
    </row>
    <row r="11" spans="1:6" ht="15.75" customHeight="1">
      <c r="A11" s="299"/>
      <c r="B11" s="300"/>
      <c r="C11" s="301"/>
      <c r="D11" s="300"/>
      <c r="E11" s="300"/>
      <c r="F11" s="302">
        <f t="shared" si="0"/>
        <v>0</v>
      </c>
    </row>
    <row r="12" spans="1:6" ht="15.75" customHeight="1">
      <c r="A12" s="299"/>
      <c r="B12" s="300"/>
      <c r="C12" s="301"/>
      <c r="D12" s="300"/>
      <c r="E12" s="300"/>
      <c r="F12" s="302">
        <f t="shared" si="0"/>
        <v>0</v>
      </c>
    </row>
    <row r="13" spans="1:6" ht="15.75" customHeight="1">
      <c r="A13" s="299"/>
      <c r="B13" s="300"/>
      <c r="C13" s="301"/>
      <c r="D13" s="300"/>
      <c r="E13" s="300"/>
      <c r="F13" s="302">
        <f t="shared" si="0"/>
        <v>0</v>
      </c>
    </row>
    <row r="14" spans="1:6" ht="15.75" customHeight="1">
      <c r="A14" s="299"/>
      <c r="B14" s="300"/>
      <c r="C14" s="301"/>
      <c r="D14" s="300"/>
      <c r="E14" s="300"/>
      <c r="F14" s="302">
        <f t="shared" si="0"/>
        <v>0</v>
      </c>
    </row>
    <row r="15" spans="1:6" ht="15.75" customHeight="1">
      <c r="A15" s="299"/>
      <c r="B15" s="300"/>
      <c r="C15" s="301"/>
      <c r="D15" s="300"/>
      <c r="E15" s="300"/>
      <c r="F15" s="302">
        <f t="shared" si="0"/>
        <v>0</v>
      </c>
    </row>
    <row r="16" spans="1:6" ht="15.75" customHeight="1">
      <c r="A16" s="299"/>
      <c r="B16" s="300"/>
      <c r="C16" s="301"/>
      <c r="D16" s="300"/>
      <c r="E16" s="300"/>
      <c r="F16" s="302">
        <f t="shared" si="0"/>
        <v>0</v>
      </c>
    </row>
    <row r="17" spans="1:6" ht="15.75" customHeight="1">
      <c r="A17" s="299"/>
      <c r="B17" s="300"/>
      <c r="C17" s="301"/>
      <c r="D17" s="300"/>
      <c r="E17" s="300"/>
      <c r="F17" s="302">
        <f t="shared" si="0"/>
        <v>0</v>
      </c>
    </row>
    <row r="18" spans="1:6" ht="15.75" customHeight="1">
      <c r="A18" s="299"/>
      <c r="B18" s="300"/>
      <c r="C18" s="301"/>
      <c r="D18" s="300"/>
      <c r="E18" s="300"/>
      <c r="F18" s="302">
        <f t="shared" si="0"/>
        <v>0</v>
      </c>
    </row>
    <row r="19" spans="1:6" ht="15.75" customHeight="1">
      <c r="A19" s="299"/>
      <c r="B19" s="300"/>
      <c r="C19" s="301"/>
      <c r="D19" s="300"/>
      <c r="E19" s="300"/>
      <c r="F19" s="302">
        <f t="shared" si="0"/>
        <v>0</v>
      </c>
    </row>
    <row r="20" spans="1:6" ht="15.75" customHeight="1">
      <c r="A20" s="299"/>
      <c r="B20" s="300"/>
      <c r="C20" s="301"/>
      <c r="D20" s="300"/>
      <c r="E20" s="300"/>
      <c r="F20" s="302">
        <f t="shared" si="0"/>
        <v>0</v>
      </c>
    </row>
    <row r="21" spans="1:6" ht="15.75" customHeight="1">
      <c r="A21" s="299"/>
      <c r="B21" s="300"/>
      <c r="C21" s="301"/>
      <c r="D21" s="300"/>
      <c r="E21" s="300"/>
      <c r="F21" s="302">
        <f t="shared" si="0"/>
        <v>0</v>
      </c>
    </row>
    <row r="22" spans="1:6" ht="15.75" customHeight="1">
      <c r="A22" s="299"/>
      <c r="B22" s="300"/>
      <c r="C22" s="301"/>
      <c r="D22" s="300"/>
      <c r="E22" s="300"/>
      <c r="F22" s="302">
        <f t="shared" si="0"/>
        <v>0</v>
      </c>
    </row>
    <row r="23" spans="1:6" ht="15.75" customHeight="1" thickBot="1">
      <c r="A23" s="225"/>
      <c r="B23" s="304"/>
      <c r="C23" s="305"/>
      <c r="D23" s="304"/>
      <c r="E23" s="304"/>
      <c r="F23" s="306">
        <f t="shared" si="0"/>
        <v>0</v>
      </c>
    </row>
    <row r="24" spans="1:6" s="311" customFormat="1" ht="18" customHeight="1" thickBot="1">
      <c r="A24" s="307" t="s">
        <v>95</v>
      </c>
      <c r="B24" s="308">
        <f>SUM(B5:B23)</f>
        <v>13700</v>
      </c>
      <c r="C24" s="309"/>
      <c r="D24" s="308">
        <f>SUM(D5:D23)</f>
        <v>0</v>
      </c>
      <c r="E24" s="308">
        <f>SUM(E5:E23)</f>
        <v>13700</v>
      </c>
      <c r="F24" s="310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……/2014. (….)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F24"/>
  <sheetViews>
    <sheetView workbookViewId="0" topLeftCell="A1">
      <selection activeCell="B125" sqref="B125"/>
    </sheetView>
  </sheetViews>
  <sheetFormatPr defaultColWidth="9.00390625" defaultRowHeight="12.75"/>
  <cols>
    <col min="1" max="1" width="60.625" style="312" customWidth="1"/>
    <col min="2" max="2" width="15.625" style="293" customWidth="1"/>
    <col min="3" max="3" width="16.375" style="293" customWidth="1"/>
    <col min="4" max="4" width="18.00390625" style="293" customWidth="1"/>
    <col min="5" max="5" width="16.625" style="293" customWidth="1"/>
    <col min="6" max="6" width="18.875" style="293" customWidth="1"/>
    <col min="7" max="8" width="12.875" style="293" customWidth="1"/>
    <col min="9" max="9" width="13.875" style="293" customWidth="1"/>
    <col min="10" max="16384" width="9.375" style="293" customWidth="1"/>
  </cols>
  <sheetData>
    <row r="1" spans="1:6" ht="24.75" customHeight="1">
      <c r="A1" s="334" t="s">
        <v>601</v>
      </c>
      <c r="B1" s="334"/>
      <c r="C1" s="334"/>
      <c r="D1" s="334"/>
      <c r="E1" s="334"/>
      <c r="F1" s="334"/>
    </row>
    <row r="2" spans="1:6" ht="23.25" customHeight="1" thickBot="1">
      <c r="A2" s="201"/>
      <c r="B2" s="198"/>
      <c r="C2" s="198"/>
      <c r="D2" s="198"/>
      <c r="E2" s="198"/>
      <c r="F2" s="294" t="s">
        <v>96</v>
      </c>
    </row>
    <row r="3" spans="1:6" s="295" customFormat="1" ht="48.75" customHeight="1" thickBot="1">
      <c r="A3" s="206" t="s">
        <v>602</v>
      </c>
      <c r="B3" s="207" t="s">
        <v>596</v>
      </c>
      <c r="C3" s="207" t="s">
        <v>597</v>
      </c>
      <c r="D3" s="207" t="s">
        <v>598</v>
      </c>
      <c r="E3" s="207" t="s">
        <v>495</v>
      </c>
      <c r="F3" s="208" t="s">
        <v>603</v>
      </c>
    </row>
    <row r="4" spans="1:6" s="198" customFormat="1" ht="15" customHeight="1" thickBot="1">
      <c r="A4" s="296">
        <v>1</v>
      </c>
      <c r="B4" s="297">
        <v>2</v>
      </c>
      <c r="C4" s="297">
        <v>3</v>
      </c>
      <c r="D4" s="297">
        <v>4</v>
      </c>
      <c r="E4" s="297">
        <v>5</v>
      </c>
      <c r="F4" s="298">
        <v>6</v>
      </c>
    </row>
    <row r="5" spans="1:6" ht="15.75" customHeight="1">
      <c r="A5" s="313" t="s">
        <v>237</v>
      </c>
      <c r="B5" s="314">
        <v>25400</v>
      </c>
      <c r="C5" s="315" t="s">
        <v>605</v>
      </c>
      <c r="D5" s="314"/>
      <c r="E5" s="314">
        <v>25400</v>
      </c>
      <c r="F5" s="316">
        <f aca="true" t="shared" si="0" ref="F5:F23">B5-D5-E5</f>
        <v>0</v>
      </c>
    </row>
    <row r="6" spans="1:6" ht="15.75" customHeight="1">
      <c r="A6" s="313" t="s">
        <v>593</v>
      </c>
      <c r="B6" s="314">
        <v>5080</v>
      </c>
      <c r="C6" s="315" t="s">
        <v>605</v>
      </c>
      <c r="D6" s="314"/>
      <c r="E6" s="314">
        <v>5080</v>
      </c>
      <c r="F6" s="316">
        <f t="shared" si="0"/>
        <v>0</v>
      </c>
    </row>
    <row r="7" spans="1:6" ht="15.75" customHeight="1">
      <c r="A7" s="313"/>
      <c r="B7" s="314"/>
      <c r="C7" s="315"/>
      <c r="D7" s="314"/>
      <c r="E7" s="314"/>
      <c r="F7" s="316">
        <f t="shared" si="0"/>
        <v>0</v>
      </c>
    </row>
    <row r="8" spans="1:6" ht="15.75" customHeight="1">
      <c r="A8" s="313"/>
      <c r="B8" s="314"/>
      <c r="C8" s="315"/>
      <c r="D8" s="314"/>
      <c r="E8" s="314"/>
      <c r="F8" s="316">
        <f t="shared" si="0"/>
        <v>0</v>
      </c>
    </row>
    <row r="9" spans="1:6" ht="15.75" customHeight="1">
      <c r="A9" s="313"/>
      <c r="B9" s="314"/>
      <c r="C9" s="315"/>
      <c r="D9" s="314"/>
      <c r="E9" s="314"/>
      <c r="F9" s="316">
        <f t="shared" si="0"/>
        <v>0</v>
      </c>
    </row>
    <row r="10" spans="1:6" ht="15.75" customHeight="1">
      <c r="A10" s="313"/>
      <c r="B10" s="314"/>
      <c r="C10" s="315"/>
      <c r="D10" s="314"/>
      <c r="E10" s="314"/>
      <c r="F10" s="316">
        <f t="shared" si="0"/>
        <v>0</v>
      </c>
    </row>
    <row r="11" spans="1:6" ht="15.75" customHeight="1">
      <c r="A11" s="313"/>
      <c r="B11" s="314"/>
      <c r="C11" s="315"/>
      <c r="D11" s="314"/>
      <c r="E11" s="314"/>
      <c r="F11" s="316">
        <f t="shared" si="0"/>
        <v>0</v>
      </c>
    </row>
    <row r="12" spans="1:6" ht="15.75" customHeight="1">
      <c r="A12" s="313"/>
      <c r="B12" s="314"/>
      <c r="C12" s="315"/>
      <c r="D12" s="314"/>
      <c r="E12" s="314"/>
      <c r="F12" s="316">
        <f t="shared" si="0"/>
        <v>0</v>
      </c>
    </row>
    <row r="13" spans="1:6" ht="15.75" customHeight="1">
      <c r="A13" s="313"/>
      <c r="B13" s="314"/>
      <c r="C13" s="315"/>
      <c r="D13" s="314"/>
      <c r="E13" s="314"/>
      <c r="F13" s="316">
        <f t="shared" si="0"/>
        <v>0</v>
      </c>
    </row>
    <row r="14" spans="1:6" ht="15.75" customHeight="1">
      <c r="A14" s="313"/>
      <c r="B14" s="314"/>
      <c r="C14" s="315"/>
      <c r="D14" s="314"/>
      <c r="E14" s="314"/>
      <c r="F14" s="316">
        <f t="shared" si="0"/>
        <v>0</v>
      </c>
    </row>
    <row r="15" spans="1:6" ht="15.75" customHeight="1">
      <c r="A15" s="313"/>
      <c r="B15" s="314"/>
      <c r="C15" s="315"/>
      <c r="D15" s="314"/>
      <c r="E15" s="314"/>
      <c r="F15" s="316">
        <f t="shared" si="0"/>
        <v>0</v>
      </c>
    </row>
    <row r="16" spans="1:6" ht="15.75" customHeight="1">
      <c r="A16" s="313"/>
      <c r="B16" s="314"/>
      <c r="C16" s="315"/>
      <c r="D16" s="314"/>
      <c r="E16" s="314"/>
      <c r="F16" s="316">
        <f t="shared" si="0"/>
        <v>0</v>
      </c>
    </row>
    <row r="17" spans="1:6" ht="15.75" customHeight="1">
      <c r="A17" s="313"/>
      <c r="B17" s="314"/>
      <c r="C17" s="315"/>
      <c r="D17" s="314"/>
      <c r="E17" s="314"/>
      <c r="F17" s="316">
        <f t="shared" si="0"/>
        <v>0</v>
      </c>
    </row>
    <row r="18" spans="1:6" ht="15.75" customHeight="1">
      <c r="A18" s="313"/>
      <c r="B18" s="314"/>
      <c r="C18" s="315"/>
      <c r="D18" s="314"/>
      <c r="E18" s="314"/>
      <c r="F18" s="316">
        <f t="shared" si="0"/>
        <v>0</v>
      </c>
    </row>
    <row r="19" spans="1:6" ht="15.75" customHeight="1">
      <c r="A19" s="313"/>
      <c r="B19" s="314"/>
      <c r="C19" s="315"/>
      <c r="D19" s="314"/>
      <c r="E19" s="314"/>
      <c r="F19" s="316">
        <f t="shared" si="0"/>
        <v>0</v>
      </c>
    </row>
    <row r="20" spans="1:6" ht="15.75" customHeight="1">
      <c r="A20" s="313"/>
      <c r="B20" s="314"/>
      <c r="C20" s="315"/>
      <c r="D20" s="314"/>
      <c r="E20" s="314"/>
      <c r="F20" s="316">
        <f t="shared" si="0"/>
        <v>0</v>
      </c>
    </row>
    <row r="21" spans="1:6" ht="15.75" customHeight="1">
      <c r="A21" s="313"/>
      <c r="B21" s="314"/>
      <c r="C21" s="315"/>
      <c r="D21" s="314"/>
      <c r="E21" s="314"/>
      <c r="F21" s="316">
        <f t="shared" si="0"/>
        <v>0</v>
      </c>
    </row>
    <row r="22" spans="1:6" ht="15.75" customHeight="1">
      <c r="A22" s="313"/>
      <c r="B22" s="314"/>
      <c r="C22" s="315"/>
      <c r="D22" s="314"/>
      <c r="E22" s="314"/>
      <c r="F22" s="316">
        <f t="shared" si="0"/>
        <v>0</v>
      </c>
    </row>
    <row r="23" spans="1:6" ht="15.75" customHeight="1" thickBot="1">
      <c r="A23" s="317"/>
      <c r="B23" s="318"/>
      <c r="C23" s="319"/>
      <c r="D23" s="318"/>
      <c r="E23" s="318"/>
      <c r="F23" s="320">
        <f t="shared" si="0"/>
        <v>0</v>
      </c>
    </row>
    <row r="24" spans="1:6" s="311" customFormat="1" ht="18" customHeight="1" thickBot="1">
      <c r="A24" s="307" t="s">
        <v>95</v>
      </c>
      <c r="B24" s="321">
        <f>SUM(B5:B23)</f>
        <v>30480</v>
      </c>
      <c r="C24" s="322"/>
      <c r="D24" s="321">
        <f>SUM(D5:D23)</f>
        <v>0</v>
      </c>
      <c r="E24" s="321">
        <f>SUM(E5:E23)</f>
        <v>30480</v>
      </c>
      <c r="F24" s="323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……/2014. (….) önkormányzati rendelethez&amp;"Times New Roman CE,Normál"&amp;10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="80" zoomScaleNormal="80" zoomScalePageLayoutView="0" workbookViewId="0" topLeftCell="A1">
      <selection activeCell="B125" sqref="B125"/>
    </sheetView>
  </sheetViews>
  <sheetFormatPr defaultColWidth="9.00390625" defaultRowHeight="12.75"/>
  <cols>
    <col min="1" max="1" width="6.875" style="81" customWidth="1"/>
    <col min="2" max="2" width="56.50390625" style="82" bestFit="1" customWidth="1"/>
    <col min="3" max="3" width="11.125" style="82" bestFit="1" customWidth="1"/>
    <col min="4" max="4" width="16.00390625" style="82" customWidth="1"/>
    <col min="5" max="7" width="12.875" style="82" customWidth="1"/>
    <col min="8" max="8" width="13.875" style="82" customWidth="1"/>
    <col min="9" max="16384" width="9.375" style="82" customWidth="1"/>
  </cols>
  <sheetData>
    <row r="1" ht="15.75" thickBot="1">
      <c r="H1" s="83" t="s">
        <v>96</v>
      </c>
    </row>
    <row r="2" spans="1:8" s="90" customFormat="1" ht="26.25" customHeight="1">
      <c r="A2" s="84"/>
      <c r="B2" s="85" t="s">
        <v>97</v>
      </c>
      <c r="C2" s="86" t="s">
        <v>98</v>
      </c>
      <c r="D2" s="87" t="s">
        <v>99</v>
      </c>
      <c r="E2" s="88"/>
      <c r="F2" s="88"/>
      <c r="G2" s="89"/>
      <c r="H2" s="85" t="s">
        <v>100</v>
      </c>
    </row>
    <row r="3" spans="1:8" s="98" customFormat="1" ht="32.25" customHeight="1" thickBot="1">
      <c r="A3" s="91" t="s">
        <v>25</v>
      </c>
      <c r="B3" s="92" t="s">
        <v>101</v>
      </c>
      <c r="C3" s="93" t="s">
        <v>102</v>
      </c>
      <c r="D3" s="94">
        <v>2014</v>
      </c>
      <c r="E3" s="95">
        <v>2015</v>
      </c>
      <c r="F3" s="95">
        <v>2016</v>
      </c>
      <c r="G3" s="96">
        <v>2017</v>
      </c>
      <c r="H3" s="97" t="s">
        <v>103</v>
      </c>
    </row>
    <row r="4" spans="1:8" s="104" customFormat="1" ht="18" customHeight="1" thickBot="1">
      <c r="A4" s="99">
        <v>1</v>
      </c>
      <c r="B4" s="100">
        <v>2</v>
      </c>
      <c r="C4" s="101">
        <v>3</v>
      </c>
      <c r="D4" s="99">
        <v>3</v>
      </c>
      <c r="E4" s="101">
        <v>4</v>
      </c>
      <c r="F4" s="101">
        <v>5</v>
      </c>
      <c r="G4" s="102">
        <v>6</v>
      </c>
      <c r="H4" s="103">
        <v>7</v>
      </c>
    </row>
    <row r="5" spans="1:8" ht="33.75" customHeight="1" thickBot="1">
      <c r="A5" s="105" t="s">
        <v>1</v>
      </c>
      <c r="B5" s="106" t="s">
        <v>104</v>
      </c>
      <c r="C5" s="107"/>
      <c r="D5" s="108"/>
      <c r="E5" s="109"/>
      <c r="F5" s="109"/>
      <c r="G5" s="110"/>
      <c r="H5" s="111"/>
    </row>
    <row r="6" spans="1:8" ht="21" customHeight="1">
      <c r="A6" s="112" t="s">
        <v>2</v>
      </c>
      <c r="B6" s="113" t="s">
        <v>105</v>
      </c>
      <c r="C6" s="114">
        <v>2014</v>
      </c>
      <c r="D6" s="115">
        <v>60</v>
      </c>
      <c r="E6" s="116">
        <v>60</v>
      </c>
      <c r="F6" s="116">
        <v>90</v>
      </c>
      <c r="G6" s="117">
        <v>90</v>
      </c>
      <c r="H6" s="118">
        <f aca="true" t="shared" si="0" ref="H6:H14">SUM(D6:G6)</f>
        <v>300</v>
      </c>
    </row>
    <row r="7" spans="1:8" ht="21" customHeight="1" thickBot="1">
      <c r="A7" s="112" t="s">
        <v>3</v>
      </c>
      <c r="B7" s="113" t="s">
        <v>106</v>
      </c>
      <c r="C7" s="114"/>
      <c r="D7" s="115"/>
      <c r="E7" s="116"/>
      <c r="F7" s="116"/>
      <c r="G7" s="117"/>
      <c r="H7" s="118">
        <f t="shared" si="0"/>
        <v>0</v>
      </c>
    </row>
    <row r="8" spans="1:8" ht="36" customHeight="1" thickBot="1">
      <c r="A8" s="105" t="s">
        <v>4</v>
      </c>
      <c r="B8" s="119" t="s">
        <v>107</v>
      </c>
      <c r="C8" s="107"/>
      <c r="D8" s="108">
        <f>SUM(D9:D10)</f>
        <v>0</v>
      </c>
      <c r="E8" s="109">
        <f>SUM(E9:E10)</f>
        <v>0</v>
      </c>
      <c r="F8" s="109">
        <f>SUM(F9:F10)</f>
        <v>0</v>
      </c>
      <c r="G8" s="110">
        <f>SUM(G9:G10)</f>
        <v>0</v>
      </c>
      <c r="H8" s="111">
        <f t="shared" si="0"/>
        <v>0</v>
      </c>
    </row>
    <row r="9" spans="1:8" ht="21" customHeight="1">
      <c r="A9" s="112" t="s">
        <v>5</v>
      </c>
      <c r="B9" s="113" t="s">
        <v>106</v>
      </c>
      <c r="C9" s="114"/>
      <c r="D9" s="115"/>
      <c r="E9" s="116"/>
      <c r="F9" s="116"/>
      <c r="G9" s="117"/>
      <c r="H9" s="118">
        <f t="shared" si="0"/>
        <v>0</v>
      </c>
    </row>
    <row r="10" spans="1:8" ht="18" customHeight="1" thickBot="1">
      <c r="A10" s="112" t="s">
        <v>6</v>
      </c>
      <c r="B10" s="120"/>
      <c r="C10" s="114"/>
      <c r="D10" s="115"/>
      <c r="E10" s="116"/>
      <c r="F10" s="116"/>
      <c r="G10" s="117"/>
      <c r="H10" s="118">
        <f t="shared" si="0"/>
        <v>0</v>
      </c>
    </row>
    <row r="11" spans="1:8" ht="21" customHeight="1" thickBot="1">
      <c r="A11" s="105" t="s">
        <v>7</v>
      </c>
      <c r="B11" s="119" t="s">
        <v>108</v>
      </c>
      <c r="C11" s="107"/>
      <c r="D11" s="108"/>
      <c r="E11" s="109"/>
      <c r="F11" s="109"/>
      <c r="G11" s="110"/>
      <c r="H11" s="110">
        <f t="shared" si="0"/>
        <v>0</v>
      </c>
    </row>
    <row r="12" spans="1:8" ht="21" customHeight="1" thickBot="1">
      <c r="A12" s="112" t="s">
        <v>8</v>
      </c>
      <c r="B12" s="113"/>
      <c r="C12" s="114"/>
      <c r="D12" s="115"/>
      <c r="E12" s="116">
        <v>0</v>
      </c>
      <c r="F12" s="116"/>
      <c r="G12" s="117"/>
      <c r="H12" s="110">
        <f t="shared" si="0"/>
        <v>0</v>
      </c>
    </row>
    <row r="13" spans="1:8" ht="21" customHeight="1" thickBot="1">
      <c r="A13" s="105" t="s">
        <v>9</v>
      </c>
      <c r="B13" s="119" t="s">
        <v>109</v>
      </c>
      <c r="C13" s="107"/>
      <c r="D13" s="108"/>
      <c r="E13" s="109">
        <f>SUM(E14:E14)</f>
        <v>0</v>
      </c>
      <c r="F13" s="109">
        <f>SUM(F14:F14)</f>
        <v>0</v>
      </c>
      <c r="G13" s="110">
        <f>SUM(G14:G14)</f>
        <v>0</v>
      </c>
      <c r="H13" s="110">
        <f t="shared" si="0"/>
        <v>0</v>
      </c>
    </row>
    <row r="14" spans="1:8" ht="21" customHeight="1" thickBot="1">
      <c r="A14" s="112" t="s">
        <v>10</v>
      </c>
      <c r="B14" s="121"/>
      <c r="C14" s="114"/>
      <c r="D14" s="115"/>
      <c r="E14" s="116"/>
      <c r="F14" s="116"/>
      <c r="G14" s="117"/>
      <c r="H14" s="118">
        <f t="shared" si="0"/>
        <v>0</v>
      </c>
    </row>
    <row r="15" spans="1:8" ht="21" customHeight="1" thickBot="1">
      <c r="A15" s="105" t="s">
        <v>11</v>
      </c>
      <c r="B15" s="122" t="s">
        <v>110</v>
      </c>
      <c r="C15" s="123"/>
      <c r="D15" s="108">
        <f>SUM(D5:D6,D8,D11,D13)</f>
        <v>60</v>
      </c>
      <c r="E15" s="108">
        <f>SUM(E5:E6,E8,E11,E13)</f>
        <v>60</v>
      </c>
      <c r="F15" s="108">
        <f>SUM(F5:F6,F8,F11,F13)</f>
        <v>90</v>
      </c>
      <c r="G15" s="108">
        <f>SUM(G5:G6,G8,G11,G13)</f>
        <v>90</v>
      </c>
      <c r="H15" s="108">
        <f>SUM(H5:H6,H8,H11,H13)</f>
        <v>300</v>
      </c>
    </row>
    <row r="16" ht="12.75">
      <c r="G16" s="82">
        <v>0</v>
      </c>
    </row>
  </sheetData>
  <sheetProtection/>
  <printOptions horizontalCentered="1"/>
  <pageMargins left="0.79" right="0.2755905511811024" top="1.33" bottom="0.82" header="0.67" footer="0.5118110236220472"/>
  <pageSetup horizontalDpi="300" verticalDpi="300" orientation="landscape" paperSize="9" scale="95" r:id="rId1"/>
  <headerFooter alignWithMargins="0">
    <oddHeader xml:space="preserve">&amp;C&amp;"Times New Roman CE,Félkövér"&amp;12Damak Község Önkormányzat előirányzat-felhasználási ütemterve 2013. évre&amp;R7.sz. melléklet az I/2013.(I.31) rendelethez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C19"/>
  <sheetViews>
    <sheetView zoomScalePageLayoutView="0" workbookViewId="0" topLeftCell="A1">
      <selection activeCell="B125" sqref="B125"/>
    </sheetView>
  </sheetViews>
  <sheetFormatPr defaultColWidth="42.625" defaultRowHeight="12.75"/>
  <cols>
    <col min="1" max="1" width="13.375" style="124" customWidth="1"/>
    <col min="2" max="2" width="52.125" style="124" customWidth="1"/>
    <col min="3" max="3" width="60.00390625" style="124" customWidth="1"/>
    <col min="4" max="16384" width="42.625" style="124" customWidth="1"/>
  </cols>
  <sheetData>
    <row r="1" ht="15.75">
      <c r="C1" s="131" t="s">
        <v>606</v>
      </c>
    </row>
    <row r="2" ht="15.75">
      <c r="A2" s="125"/>
    </row>
    <row r="3" ht="15.75">
      <c r="A3" s="125"/>
    </row>
    <row r="4" ht="15.75">
      <c r="A4" s="126" t="s">
        <v>87</v>
      </c>
    </row>
    <row r="5" ht="15.75">
      <c r="A5" s="126" t="s">
        <v>111</v>
      </c>
    </row>
    <row r="6" ht="15.75">
      <c r="A6" s="126" t="s">
        <v>112</v>
      </c>
    </row>
    <row r="7" ht="15.75">
      <c r="A7" s="126" t="s">
        <v>568</v>
      </c>
    </row>
    <row r="8" ht="15.75">
      <c r="A8" s="125"/>
    </row>
    <row r="9" spans="1:3" ht="15.75">
      <c r="A9" s="125"/>
      <c r="C9" s="131" t="s">
        <v>113</v>
      </c>
    </row>
    <row r="10" ht="13.5" thickBot="1"/>
    <row r="11" spans="1:3" ht="55.5" customHeight="1" thickBot="1">
      <c r="A11" s="127" t="s">
        <v>114</v>
      </c>
      <c r="B11" s="128" t="s">
        <v>115</v>
      </c>
      <c r="C11" s="128" t="s">
        <v>116</v>
      </c>
    </row>
    <row r="12" spans="1:3" ht="33.75" customHeight="1" thickBot="1">
      <c r="A12" s="129" t="s">
        <v>1</v>
      </c>
      <c r="B12" s="130" t="s">
        <v>117</v>
      </c>
      <c r="C12" s="255"/>
    </row>
    <row r="13" spans="1:3" ht="66.75" customHeight="1" thickBot="1">
      <c r="A13" s="129" t="s">
        <v>2</v>
      </c>
      <c r="B13" s="130" t="s">
        <v>118</v>
      </c>
      <c r="C13" s="255"/>
    </row>
    <row r="14" spans="1:3" ht="41.25" customHeight="1" thickBot="1">
      <c r="A14" s="129" t="s">
        <v>3</v>
      </c>
      <c r="B14" s="130" t="s">
        <v>119</v>
      </c>
      <c r="C14" s="255">
        <v>36000</v>
      </c>
    </row>
    <row r="15" spans="1:3" ht="44.25" customHeight="1" thickBot="1">
      <c r="A15" s="129" t="s">
        <v>4</v>
      </c>
      <c r="B15" s="130" t="s">
        <v>120</v>
      </c>
      <c r="C15" s="255"/>
    </row>
    <row r="16" spans="1:3" ht="58.5" customHeight="1" thickBot="1">
      <c r="A16" s="129" t="s">
        <v>5</v>
      </c>
      <c r="B16" s="130" t="s">
        <v>121</v>
      </c>
      <c r="C16" s="255">
        <v>0</v>
      </c>
    </row>
    <row r="17" spans="1:3" ht="18" customHeight="1">
      <c r="A17" s="335" t="s">
        <v>6</v>
      </c>
      <c r="B17" s="335" t="s">
        <v>95</v>
      </c>
      <c r="C17" s="337">
        <f>SUM(C12:C16)</f>
        <v>36000</v>
      </c>
    </row>
    <row r="18" spans="1:3" ht="27" customHeight="1" thickBot="1">
      <c r="A18" s="336"/>
      <c r="B18" s="336"/>
      <c r="C18" s="338"/>
    </row>
    <row r="19" ht="15.75">
      <c r="A19" s="125"/>
    </row>
  </sheetData>
  <sheetProtection/>
  <mergeCells count="3">
    <mergeCell ref="A17:A18"/>
    <mergeCell ref="B17:B18"/>
    <mergeCell ref="C17:C18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Q81"/>
  <sheetViews>
    <sheetView workbookViewId="0" topLeftCell="A1">
      <selection activeCell="B125" sqref="B125"/>
    </sheetView>
  </sheetViews>
  <sheetFormatPr defaultColWidth="9.00390625" defaultRowHeight="12.75"/>
  <cols>
    <col min="1" max="1" width="4.875" style="257" customWidth="1"/>
    <col min="2" max="2" width="31.125" style="256" customWidth="1"/>
    <col min="3" max="4" width="9.00390625" style="256" customWidth="1"/>
    <col min="5" max="5" width="9.50390625" style="256" customWidth="1"/>
    <col min="6" max="6" width="8.875" style="256" customWidth="1"/>
    <col min="7" max="7" width="8.625" style="256" customWidth="1"/>
    <col min="8" max="8" width="8.875" style="256" customWidth="1"/>
    <col min="9" max="9" width="8.125" style="256" customWidth="1"/>
    <col min="10" max="14" width="9.50390625" style="256" customWidth="1"/>
    <col min="15" max="15" width="12.625" style="257" customWidth="1"/>
    <col min="16" max="16" width="9.625" style="289" bestFit="1" customWidth="1"/>
    <col min="17" max="17" width="9.50390625" style="256" bestFit="1" customWidth="1"/>
    <col min="18" max="16384" width="9.375" style="256" customWidth="1"/>
  </cols>
  <sheetData>
    <row r="1" spans="1:15" ht="31.5" customHeight="1">
      <c r="A1" s="339" t="s">
        <v>569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</row>
    <row r="2" ht="16.5" thickBot="1">
      <c r="O2" s="258" t="s">
        <v>17</v>
      </c>
    </row>
    <row r="3" spans="1:16" s="257" customFormat="1" ht="25.5" customHeight="1" thickBot="1">
      <c r="A3" s="259" t="s">
        <v>0</v>
      </c>
      <c r="B3" s="260" t="s">
        <v>122</v>
      </c>
      <c r="C3" s="260" t="s">
        <v>570</v>
      </c>
      <c r="D3" s="260" t="s">
        <v>571</v>
      </c>
      <c r="E3" s="260" t="s">
        <v>572</v>
      </c>
      <c r="F3" s="260" t="s">
        <v>573</v>
      </c>
      <c r="G3" s="260" t="s">
        <v>574</v>
      </c>
      <c r="H3" s="260" t="s">
        <v>575</v>
      </c>
      <c r="I3" s="260" t="s">
        <v>576</v>
      </c>
      <c r="J3" s="260" t="s">
        <v>577</v>
      </c>
      <c r="K3" s="260" t="s">
        <v>578</v>
      </c>
      <c r="L3" s="260" t="s">
        <v>579</v>
      </c>
      <c r="M3" s="260" t="s">
        <v>580</v>
      </c>
      <c r="N3" s="260" t="s">
        <v>581</v>
      </c>
      <c r="O3" s="261" t="s">
        <v>123</v>
      </c>
      <c r="P3" s="290"/>
    </row>
    <row r="4" spans="1:16" s="263" customFormat="1" ht="15" customHeight="1" thickBot="1">
      <c r="A4" s="262" t="s">
        <v>1</v>
      </c>
      <c r="B4" s="341" t="s">
        <v>20</v>
      </c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3"/>
      <c r="P4" s="291"/>
    </row>
    <row r="5" spans="1:17" s="263" customFormat="1" ht="22.5">
      <c r="A5" s="264" t="s">
        <v>2</v>
      </c>
      <c r="B5" s="265" t="s">
        <v>496</v>
      </c>
      <c r="C5" s="266">
        <v>993</v>
      </c>
      <c r="D5" s="266">
        <v>993</v>
      </c>
      <c r="E5" s="266">
        <v>993</v>
      </c>
      <c r="F5" s="266">
        <v>994</v>
      </c>
      <c r="G5" s="266">
        <v>994</v>
      </c>
      <c r="H5" s="266">
        <v>994</v>
      </c>
      <c r="I5" s="266">
        <v>994</v>
      </c>
      <c r="J5" s="266">
        <v>994</v>
      </c>
      <c r="K5" s="266">
        <v>993</v>
      </c>
      <c r="L5" s="266">
        <v>993</v>
      </c>
      <c r="M5" s="266">
        <v>993</v>
      </c>
      <c r="N5" s="266">
        <v>993</v>
      </c>
      <c r="O5" s="267">
        <f aca="true" t="shared" si="0" ref="O5:O25">SUM(C5:N5)</f>
        <v>11921</v>
      </c>
      <c r="P5" s="291">
        <f>'1.1.mell'!C8</f>
        <v>11921</v>
      </c>
      <c r="Q5" s="263">
        <f>P5/12</f>
        <v>993.4166666666666</v>
      </c>
    </row>
    <row r="6" spans="1:17" s="272" customFormat="1" ht="22.5">
      <c r="A6" s="268" t="s">
        <v>3</v>
      </c>
      <c r="B6" s="269" t="s">
        <v>582</v>
      </c>
      <c r="C6" s="270">
        <v>2225</v>
      </c>
      <c r="D6" s="270">
        <v>2225</v>
      </c>
      <c r="E6" s="270">
        <v>2225</v>
      </c>
      <c r="F6" s="270">
        <v>2225</v>
      </c>
      <c r="G6" s="270">
        <v>2226</v>
      </c>
      <c r="H6" s="270">
        <v>2226</v>
      </c>
      <c r="I6" s="270">
        <v>2226</v>
      </c>
      <c r="J6" s="270">
        <v>2226</v>
      </c>
      <c r="K6" s="270">
        <v>2225</v>
      </c>
      <c r="L6" s="270">
        <v>2225</v>
      </c>
      <c r="M6" s="270">
        <v>2225</v>
      </c>
      <c r="N6" s="270">
        <v>2225</v>
      </c>
      <c r="O6" s="271">
        <f t="shared" si="0"/>
        <v>26704</v>
      </c>
      <c r="P6" s="292">
        <f>'1.1.mell'!C15</f>
        <v>26704</v>
      </c>
      <c r="Q6" s="263">
        <f aca="true" t="shared" si="1" ref="Q6:Q24">P6/12</f>
        <v>2225.3333333333335</v>
      </c>
    </row>
    <row r="7" spans="1:17" s="272" customFormat="1" ht="22.5">
      <c r="A7" s="268" t="s">
        <v>4</v>
      </c>
      <c r="B7" s="273" t="s">
        <v>583</v>
      </c>
      <c r="C7" s="274">
        <v>765</v>
      </c>
      <c r="D7" s="274">
        <v>765</v>
      </c>
      <c r="E7" s="274">
        <v>765</v>
      </c>
      <c r="F7" s="274">
        <v>765</v>
      </c>
      <c r="G7" s="274">
        <v>765</v>
      </c>
      <c r="H7" s="274">
        <v>765</v>
      </c>
      <c r="I7" s="274">
        <v>765</v>
      </c>
      <c r="J7" s="274">
        <v>765</v>
      </c>
      <c r="K7" s="274">
        <v>765</v>
      </c>
      <c r="L7" s="274">
        <v>765</v>
      </c>
      <c r="M7" s="274">
        <v>765</v>
      </c>
      <c r="N7" s="274">
        <v>765</v>
      </c>
      <c r="O7" s="275">
        <f t="shared" si="0"/>
        <v>9180</v>
      </c>
      <c r="P7" s="292">
        <f>'1.1.mell'!C22</f>
        <v>9180</v>
      </c>
      <c r="Q7" s="263">
        <f t="shared" si="1"/>
        <v>765</v>
      </c>
    </row>
    <row r="8" spans="1:17" s="272" customFormat="1" ht="13.5" customHeight="1">
      <c r="A8" s="268" t="s">
        <v>5</v>
      </c>
      <c r="B8" s="276" t="s">
        <v>331</v>
      </c>
      <c r="C8" s="270">
        <v>375</v>
      </c>
      <c r="D8" s="270">
        <v>375</v>
      </c>
      <c r="E8" s="270">
        <v>375</v>
      </c>
      <c r="F8" s="270">
        <v>375</v>
      </c>
      <c r="G8" s="270">
        <v>375</v>
      </c>
      <c r="H8" s="270">
        <v>375</v>
      </c>
      <c r="I8" s="270">
        <v>375</v>
      </c>
      <c r="J8" s="270">
        <v>375</v>
      </c>
      <c r="K8" s="270">
        <v>375</v>
      </c>
      <c r="L8" s="270">
        <v>375</v>
      </c>
      <c r="M8" s="270">
        <v>375</v>
      </c>
      <c r="N8" s="270">
        <v>376</v>
      </c>
      <c r="O8" s="271">
        <f t="shared" si="0"/>
        <v>4501</v>
      </c>
      <c r="P8" s="292">
        <f>'1.1.mell'!C29</f>
        <v>4501</v>
      </c>
      <c r="Q8" s="263">
        <f t="shared" si="1"/>
        <v>375.0833333333333</v>
      </c>
    </row>
    <row r="9" spans="1:17" s="272" customFormat="1" ht="13.5" customHeight="1">
      <c r="A9" s="268" t="s">
        <v>6</v>
      </c>
      <c r="B9" s="276" t="s">
        <v>584</v>
      </c>
      <c r="C9" s="270">
        <v>200</v>
      </c>
      <c r="D9" s="270">
        <v>200</v>
      </c>
      <c r="E9" s="270">
        <v>200</v>
      </c>
      <c r="F9" s="270">
        <v>200</v>
      </c>
      <c r="G9" s="270">
        <v>200</v>
      </c>
      <c r="H9" s="270">
        <v>200</v>
      </c>
      <c r="I9" s="270">
        <v>200</v>
      </c>
      <c r="J9" s="270">
        <v>200</v>
      </c>
      <c r="K9" s="270">
        <v>200</v>
      </c>
      <c r="L9" s="270">
        <v>200</v>
      </c>
      <c r="M9" s="270">
        <v>200</v>
      </c>
      <c r="N9" s="270">
        <v>205</v>
      </c>
      <c r="O9" s="271">
        <f t="shared" si="0"/>
        <v>2405</v>
      </c>
      <c r="P9" s="292">
        <f>'1.1.mell'!C36</f>
        <v>2405</v>
      </c>
      <c r="Q9" s="263">
        <f t="shared" si="1"/>
        <v>200.41666666666666</v>
      </c>
    </row>
    <row r="10" spans="1:17" s="272" customFormat="1" ht="13.5" customHeight="1">
      <c r="A10" s="268" t="s">
        <v>7</v>
      </c>
      <c r="B10" s="276" t="s">
        <v>530</v>
      </c>
      <c r="C10" s="270">
        <v>0</v>
      </c>
      <c r="D10" s="270">
        <v>0</v>
      </c>
      <c r="E10" s="270">
        <v>0</v>
      </c>
      <c r="F10" s="270">
        <v>0</v>
      </c>
      <c r="G10" s="270">
        <v>0</v>
      </c>
      <c r="H10" s="270"/>
      <c r="I10" s="270"/>
      <c r="J10" s="270"/>
      <c r="K10" s="270"/>
      <c r="L10" s="270"/>
      <c r="M10" s="270"/>
      <c r="N10" s="270"/>
      <c r="O10" s="271">
        <f t="shared" si="0"/>
        <v>0</v>
      </c>
      <c r="P10" s="292">
        <f>'1.1.mell'!C47</f>
        <v>0</v>
      </c>
      <c r="Q10" s="263">
        <f t="shared" si="1"/>
        <v>0</v>
      </c>
    </row>
    <row r="11" spans="1:17" s="272" customFormat="1" ht="13.5" customHeight="1">
      <c r="A11" s="268" t="s">
        <v>8</v>
      </c>
      <c r="B11" s="276" t="s">
        <v>338</v>
      </c>
      <c r="C11" s="270">
        <v>155</v>
      </c>
      <c r="D11" s="270">
        <v>155</v>
      </c>
      <c r="E11" s="270">
        <v>155</v>
      </c>
      <c r="F11" s="270">
        <v>155</v>
      </c>
      <c r="G11" s="270">
        <v>155</v>
      </c>
      <c r="H11" s="270">
        <v>155</v>
      </c>
      <c r="I11" s="270">
        <v>155</v>
      </c>
      <c r="J11" s="270">
        <v>155</v>
      </c>
      <c r="K11" s="270">
        <v>155</v>
      </c>
      <c r="L11" s="270">
        <v>155</v>
      </c>
      <c r="M11" s="270">
        <v>154</v>
      </c>
      <c r="N11" s="270">
        <v>154</v>
      </c>
      <c r="O11" s="271">
        <f t="shared" si="0"/>
        <v>1858</v>
      </c>
      <c r="P11" s="292">
        <f>'1.1.mell'!C53</f>
        <v>1858</v>
      </c>
      <c r="Q11" s="263">
        <f t="shared" si="1"/>
        <v>154.83333333333334</v>
      </c>
    </row>
    <row r="12" spans="1:17" s="272" customFormat="1" ht="22.5">
      <c r="A12" s="268" t="s">
        <v>9</v>
      </c>
      <c r="B12" s="269" t="s">
        <v>339</v>
      </c>
      <c r="C12" s="270">
        <v>2833</v>
      </c>
      <c r="D12" s="270">
        <v>2833</v>
      </c>
      <c r="E12" s="270">
        <v>2833</v>
      </c>
      <c r="F12" s="270">
        <v>2833</v>
      </c>
      <c r="G12" s="270">
        <v>2833</v>
      </c>
      <c r="H12" s="270">
        <v>2833</v>
      </c>
      <c r="I12" s="270">
        <v>2833</v>
      </c>
      <c r="J12" s="270">
        <v>2833</v>
      </c>
      <c r="K12" s="270">
        <v>2834</v>
      </c>
      <c r="L12" s="270">
        <v>2834</v>
      </c>
      <c r="M12" s="270">
        <v>2834</v>
      </c>
      <c r="N12" s="270">
        <v>2834</v>
      </c>
      <c r="O12" s="271">
        <f t="shared" si="0"/>
        <v>34000</v>
      </c>
      <c r="P12" s="292">
        <f>SUM('1.1.mell'!C58)</f>
        <v>34000</v>
      </c>
      <c r="Q12" s="263">
        <f t="shared" si="1"/>
        <v>2833.3333333333335</v>
      </c>
    </row>
    <row r="13" spans="1:17" s="272" customFormat="1" ht="13.5" customHeight="1" thickBot="1">
      <c r="A13" s="268" t="s">
        <v>10</v>
      </c>
      <c r="B13" s="276" t="s">
        <v>585</v>
      </c>
      <c r="C13" s="270">
        <v>538</v>
      </c>
      <c r="D13" s="270">
        <v>538</v>
      </c>
      <c r="E13" s="270">
        <v>538</v>
      </c>
      <c r="F13" s="270">
        <v>538</v>
      </c>
      <c r="G13" s="270">
        <v>538</v>
      </c>
      <c r="H13" s="270">
        <v>538</v>
      </c>
      <c r="I13" s="270">
        <v>538</v>
      </c>
      <c r="J13" s="270">
        <v>538</v>
      </c>
      <c r="K13" s="270">
        <v>538</v>
      </c>
      <c r="L13" s="270">
        <v>538</v>
      </c>
      <c r="M13" s="270">
        <v>538</v>
      </c>
      <c r="N13" s="270">
        <v>539</v>
      </c>
      <c r="O13" s="271">
        <f t="shared" si="0"/>
        <v>6457</v>
      </c>
      <c r="P13" s="292">
        <f>SUM('1.1.mell'!C86)</f>
        <v>6457</v>
      </c>
      <c r="Q13" s="263">
        <f t="shared" si="1"/>
        <v>538.0833333333334</v>
      </c>
    </row>
    <row r="14" spans="1:16" s="263" customFormat="1" ht="15.75" customHeight="1" thickBot="1">
      <c r="A14" s="262" t="s">
        <v>11</v>
      </c>
      <c r="B14" s="277" t="s">
        <v>586</v>
      </c>
      <c r="C14" s="278">
        <f aca="true" t="shared" si="2" ref="C14:N14">SUM(C5:C13)</f>
        <v>8084</v>
      </c>
      <c r="D14" s="278">
        <f t="shared" si="2"/>
        <v>8084</v>
      </c>
      <c r="E14" s="278">
        <f t="shared" si="2"/>
        <v>8084</v>
      </c>
      <c r="F14" s="278">
        <f t="shared" si="2"/>
        <v>8085</v>
      </c>
      <c r="G14" s="278">
        <f t="shared" si="2"/>
        <v>8086</v>
      </c>
      <c r="H14" s="278">
        <f t="shared" si="2"/>
        <v>8086</v>
      </c>
      <c r="I14" s="278">
        <f t="shared" si="2"/>
        <v>8086</v>
      </c>
      <c r="J14" s="278">
        <f t="shared" si="2"/>
        <v>8086</v>
      </c>
      <c r="K14" s="278">
        <f t="shared" si="2"/>
        <v>8085</v>
      </c>
      <c r="L14" s="278">
        <f t="shared" si="2"/>
        <v>8085</v>
      </c>
      <c r="M14" s="278">
        <f t="shared" si="2"/>
        <v>8084</v>
      </c>
      <c r="N14" s="278">
        <f t="shared" si="2"/>
        <v>8091</v>
      </c>
      <c r="O14" s="279">
        <f>SUM(C14:N14)</f>
        <v>97026</v>
      </c>
      <c r="P14" s="291"/>
    </row>
    <row r="15" spans="1:16" s="263" customFormat="1" ht="15" customHeight="1" thickBot="1">
      <c r="A15" s="262" t="s">
        <v>12</v>
      </c>
      <c r="B15" s="341" t="s">
        <v>22</v>
      </c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3"/>
      <c r="P15" s="291"/>
    </row>
    <row r="16" spans="1:17" s="272" customFormat="1" ht="13.5" customHeight="1">
      <c r="A16" s="280" t="s">
        <v>13</v>
      </c>
      <c r="B16" s="281" t="s">
        <v>124</v>
      </c>
      <c r="C16" s="274">
        <v>2243</v>
      </c>
      <c r="D16" s="274">
        <v>2243</v>
      </c>
      <c r="E16" s="274">
        <v>2243</v>
      </c>
      <c r="F16" s="274">
        <v>2243</v>
      </c>
      <c r="G16" s="274">
        <v>2243</v>
      </c>
      <c r="H16" s="274">
        <v>2243</v>
      </c>
      <c r="I16" s="274">
        <v>2243</v>
      </c>
      <c r="J16" s="274">
        <v>2243</v>
      </c>
      <c r="K16" s="274">
        <v>2243</v>
      </c>
      <c r="L16" s="274">
        <v>2244</v>
      </c>
      <c r="M16" s="274">
        <v>2244</v>
      </c>
      <c r="N16" s="274">
        <v>2244</v>
      </c>
      <c r="O16" s="275">
        <f t="shared" si="0"/>
        <v>26919</v>
      </c>
      <c r="P16" s="292">
        <f>SUM('1.1.mell'!C92)</f>
        <v>26919</v>
      </c>
      <c r="Q16" s="263">
        <f t="shared" si="1"/>
        <v>2243.25</v>
      </c>
    </row>
    <row r="17" spans="1:17" s="272" customFormat="1" ht="27" customHeight="1">
      <c r="A17" s="268" t="s">
        <v>14</v>
      </c>
      <c r="B17" s="269" t="s">
        <v>70</v>
      </c>
      <c r="C17" s="270">
        <v>459</v>
      </c>
      <c r="D17" s="270">
        <v>459</v>
      </c>
      <c r="E17" s="270">
        <v>459</v>
      </c>
      <c r="F17" s="270">
        <v>459</v>
      </c>
      <c r="G17" s="270">
        <v>460</v>
      </c>
      <c r="H17" s="270">
        <v>460</v>
      </c>
      <c r="I17" s="270">
        <v>460</v>
      </c>
      <c r="J17" s="270">
        <v>460</v>
      </c>
      <c r="K17" s="270">
        <v>460</v>
      </c>
      <c r="L17" s="270">
        <v>460</v>
      </c>
      <c r="M17" s="270">
        <v>460</v>
      </c>
      <c r="N17" s="270">
        <v>460</v>
      </c>
      <c r="O17" s="271">
        <f t="shared" si="0"/>
        <v>5516</v>
      </c>
      <c r="P17" s="292">
        <f>SUM('1.1.mell'!C93)</f>
        <v>5516</v>
      </c>
      <c r="Q17" s="263">
        <f t="shared" si="1"/>
        <v>459.6666666666667</v>
      </c>
    </row>
    <row r="18" spans="1:17" s="272" customFormat="1" ht="13.5" customHeight="1">
      <c r="A18" s="268" t="s">
        <v>88</v>
      </c>
      <c r="B18" s="276" t="s">
        <v>56</v>
      </c>
      <c r="C18" s="270">
        <v>1062</v>
      </c>
      <c r="D18" s="270">
        <v>1062</v>
      </c>
      <c r="E18" s="270">
        <v>1062</v>
      </c>
      <c r="F18" s="270">
        <v>1062</v>
      </c>
      <c r="G18" s="270">
        <v>1062</v>
      </c>
      <c r="H18" s="270">
        <v>1062</v>
      </c>
      <c r="I18" s="270">
        <v>1062</v>
      </c>
      <c r="J18" s="270">
        <v>1062</v>
      </c>
      <c r="K18" s="270">
        <v>1062</v>
      </c>
      <c r="L18" s="270">
        <v>1062</v>
      </c>
      <c r="M18" s="270">
        <v>1062</v>
      </c>
      <c r="N18" s="270">
        <v>1062</v>
      </c>
      <c r="O18" s="271">
        <f t="shared" si="0"/>
        <v>12744</v>
      </c>
      <c r="P18" s="292">
        <f>SUM('1.1.mell'!C94)</f>
        <v>12744</v>
      </c>
      <c r="Q18" s="263">
        <f t="shared" si="1"/>
        <v>1062</v>
      </c>
    </row>
    <row r="19" spans="1:17" s="272" customFormat="1" ht="13.5" customHeight="1">
      <c r="A19" s="268" t="s">
        <v>89</v>
      </c>
      <c r="B19" s="276" t="s">
        <v>71</v>
      </c>
      <c r="C19" s="270">
        <v>383</v>
      </c>
      <c r="D19" s="270">
        <v>383</v>
      </c>
      <c r="E19" s="270">
        <v>383</v>
      </c>
      <c r="F19" s="270">
        <v>383</v>
      </c>
      <c r="G19" s="270">
        <v>383</v>
      </c>
      <c r="H19" s="270">
        <v>383</v>
      </c>
      <c r="I19" s="270">
        <v>383</v>
      </c>
      <c r="J19" s="270">
        <v>382</v>
      </c>
      <c r="K19" s="270">
        <v>382</v>
      </c>
      <c r="L19" s="270">
        <v>382</v>
      </c>
      <c r="M19" s="270">
        <v>382</v>
      </c>
      <c r="N19" s="270">
        <v>382</v>
      </c>
      <c r="O19" s="271">
        <f t="shared" si="0"/>
        <v>4591</v>
      </c>
      <c r="P19" s="292">
        <f>SUM('1.1.mell'!C95)</f>
        <v>4591</v>
      </c>
      <c r="Q19" s="263">
        <f t="shared" si="1"/>
        <v>382.5833333333333</v>
      </c>
    </row>
    <row r="20" spans="1:17" s="272" customFormat="1" ht="13.5" customHeight="1">
      <c r="A20" s="268" t="s">
        <v>90</v>
      </c>
      <c r="B20" s="276" t="s">
        <v>587</v>
      </c>
      <c r="C20" s="270">
        <v>40</v>
      </c>
      <c r="D20" s="270">
        <v>40</v>
      </c>
      <c r="E20" s="270">
        <v>40</v>
      </c>
      <c r="F20" s="270">
        <v>40</v>
      </c>
      <c r="G20" s="270">
        <v>40</v>
      </c>
      <c r="H20" s="270">
        <v>40</v>
      </c>
      <c r="I20" s="270">
        <v>39</v>
      </c>
      <c r="J20" s="270">
        <v>39</v>
      </c>
      <c r="K20" s="270">
        <v>39</v>
      </c>
      <c r="L20" s="270">
        <v>39</v>
      </c>
      <c r="M20" s="270">
        <v>39</v>
      </c>
      <c r="N20" s="270">
        <v>39</v>
      </c>
      <c r="O20" s="271">
        <f t="shared" si="0"/>
        <v>474</v>
      </c>
      <c r="P20" s="292">
        <f>SUM('1.1.mell'!C96)</f>
        <v>474</v>
      </c>
      <c r="Q20" s="263">
        <f t="shared" si="1"/>
        <v>39.5</v>
      </c>
    </row>
    <row r="21" spans="1:17" s="272" customFormat="1" ht="13.5" customHeight="1">
      <c r="A21" s="268" t="s">
        <v>91</v>
      </c>
      <c r="B21" s="276" t="s">
        <v>84</v>
      </c>
      <c r="C21" s="270">
        <v>0</v>
      </c>
      <c r="D21" s="270"/>
      <c r="E21" s="270"/>
      <c r="F21" s="270">
        <v>1000</v>
      </c>
      <c r="G21" s="270">
        <v>2602</v>
      </c>
      <c r="H21" s="270">
        <v>12700</v>
      </c>
      <c r="I21" s="270"/>
      <c r="J21" s="270"/>
      <c r="K21" s="270"/>
      <c r="L21" s="270"/>
      <c r="M21" s="270"/>
      <c r="N21" s="270"/>
      <c r="O21" s="271">
        <f t="shared" si="0"/>
        <v>16302</v>
      </c>
      <c r="P21" s="292">
        <f>SUM('1.1.mell'!C108)</f>
        <v>16302</v>
      </c>
      <c r="Q21" s="263">
        <f t="shared" si="1"/>
        <v>1358.5</v>
      </c>
    </row>
    <row r="22" spans="1:17" s="272" customFormat="1" ht="15.75">
      <c r="A22" s="268" t="s">
        <v>92</v>
      </c>
      <c r="B22" s="269" t="s">
        <v>74</v>
      </c>
      <c r="C22" s="270">
        <v>0</v>
      </c>
      <c r="D22" s="270"/>
      <c r="E22" s="270"/>
      <c r="F22" s="270"/>
      <c r="G22" s="270"/>
      <c r="H22" s="270"/>
      <c r="I22" s="270">
        <v>6350</v>
      </c>
      <c r="J22" s="270">
        <v>6350</v>
      </c>
      <c r="K22" s="270">
        <v>6350</v>
      </c>
      <c r="L22" s="270">
        <v>11430</v>
      </c>
      <c r="M22" s="270"/>
      <c r="N22" s="270"/>
      <c r="O22" s="271">
        <f t="shared" si="0"/>
        <v>30480</v>
      </c>
      <c r="P22" s="292">
        <f>SUM('1.1.mell'!C110)</f>
        <v>30480</v>
      </c>
      <c r="Q22" s="263">
        <f t="shared" si="1"/>
        <v>2540</v>
      </c>
    </row>
    <row r="23" spans="1:17" s="272" customFormat="1" ht="13.5" customHeight="1">
      <c r="A23" s="268" t="s">
        <v>93</v>
      </c>
      <c r="B23" s="276" t="s">
        <v>86</v>
      </c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1">
        <f t="shared" si="0"/>
        <v>0</v>
      </c>
      <c r="P23" s="292">
        <f>SUM('1.1.mell'!C112)</f>
        <v>0</v>
      </c>
      <c r="Q23" s="263">
        <f t="shared" si="1"/>
        <v>0</v>
      </c>
    </row>
    <row r="24" spans="1:17" s="272" customFormat="1" ht="13.5" customHeight="1" thickBot="1">
      <c r="A24" s="268" t="s">
        <v>126</v>
      </c>
      <c r="B24" s="276" t="s">
        <v>588</v>
      </c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1">
        <f t="shared" si="0"/>
        <v>0</v>
      </c>
      <c r="P24" s="292">
        <f>SUM('1.1.mell'!C113)</f>
        <v>0</v>
      </c>
      <c r="Q24" s="263">
        <f t="shared" si="1"/>
        <v>0</v>
      </c>
    </row>
    <row r="25" spans="1:16" s="263" customFormat="1" ht="15.75" customHeight="1" thickBot="1">
      <c r="A25" s="282" t="s">
        <v>94</v>
      </c>
      <c r="B25" s="277" t="s">
        <v>589</v>
      </c>
      <c r="C25" s="278">
        <f aca="true" t="shared" si="3" ref="C25:N25">SUM(C16:C24)</f>
        <v>4187</v>
      </c>
      <c r="D25" s="278">
        <f t="shared" si="3"/>
        <v>4187</v>
      </c>
      <c r="E25" s="278">
        <f t="shared" si="3"/>
        <v>4187</v>
      </c>
      <c r="F25" s="278">
        <f t="shared" si="3"/>
        <v>5187</v>
      </c>
      <c r="G25" s="278">
        <f t="shared" si="3"/>
        <v>6790</v>
      </c>
      <c r="H25" s="278">
        <f t="shared" si="3"/>
        <v>16888</v>
      </c>
      <c r="I25" s="278">
        <f t="shared" si="3"/>
        <v>10537</v>
      </c>
      <c r="J25" s="278">
        <f t="shared" si="3"/>
        <v>10536</v>
      </c>
      <c r="K25" s="278">
        <f t="shared" si="3"/>
        <v>10536</v>
      </c>
      <c r="L25" s="278">
        <f t="shared" si="3"/>
        <v>15617</v>
      </c>
      <c r="M25" s="278">
        <f t="shared" si="3"/>
        <v>4187</v>
      </c>
      <c r="N25" s="278">
        <f t="shared" si="3"/>
        <v>4187</v>
      </c>
      <c r="O25" s="279">
        <f t="shared" si="0"/>
        <v>97026</v>
      </c>
      <c r="P25" s="291"/>
    </row>
    <row r="26" spans="1:15" ht="16.5" thickBot="1">
      <c r="A26" s="282" t="s">
        <v>127</v>
      </c>
      <c r="B26" s="283" t="s">
        <v>590</v>
      </c>
      <c r="C26" s="284">
        <f aca="true" t="shared" si="4" ref="C26:O26">C14-C25</f>
        <v>3897</v>
      </c>
      <c r="D26" s="284">
        <f t="shared" si="4"/>
        <v>3897</v>
      </c>
      <c r="E26" s="284">
        <f t="shared" si="4"/>
        <v>3897</v>
      </c>
      <c r="F26" s="284">
        <f t="shared" si="4"/>
        <v>2898</v>
      </c>
      <c r="G26" s="284">
        <f t="shared" si="4"/>
        <v>1296</v>
      </c>
      <c r="H26" s="284">
        <f t="shared" si="4"/>
        <v>-8802</v>
      </c>
      <c r="I26" s="284">
        <f t="shared" si="4"/>
        <v>-2451</v>
      </c>
      <c r="J26" s="284">
        <f t="shared" si="4"/>
        <v>-2450</v>
      </c>
      <c r="K26" s="284">
        <f t="shared" si="4"/>
        <v>-2451</v>
      </c>
      <c r="L26" s="284">
        <f t="shared" si="4"/>
        <v>-7532</v>
      </c>
      <c r="M26" s="284">
        <f t="shared" si="4"/>
        <v>3897</v>
      </c>
      <c r="N26" s="284">
        <f t="shared" si="4"/>
        <v>3904</v>
      </c>
      <c r="O26" s="285">
        <f t="shared" si="4"/>
        <v>0</v>
      </c>
    </row>
    <row r="27" ht="15.75">
      <c r="A27" s="286"/>
    </row>
    <row r="28" spans="2:15" ht="15.75">
      <c r="B28" s="287"/>
      <c r="C28" s="288"/>
      <c r="D28" s="288"/>
      <c r="O28" s="256"/>
    </row>
    <row r="29" ht="15.75">
      <c r="O29" s="256"/>
    </row>
    <row r="30" ht="15.75">
      <c r="O30" s="256"/>
    </row>
    <row r="31" ht="15.75">
      <c r="O31" s="256"/>
    </row>
    <row r="32" ht="15.75">
      <c r="O32" s="256"/>
    </row>
    <row r="33" ht="15.75">
      <c r="O33" s="256"/>
    </row>
    <row r="34" ht="15.75">
      <c r="O34" s="256"/>
    </row>
    <row r="35" ht="15.75">
      <c r="O35" s="256"/>
    </row>
    <row r="36" ht="15.75">
      <c r="O36" s="256"/>
    </row>
    <row r="37" ht="15.75">
      <c r="O37" s="256"/>
    </row>
    <row r="38" ht="15.75">
      <c r="O38" s="256"/>
    </row>
    <row r="39" ht="15.75">
      <c r="O39" s="256"/>
    </row>
    <row r="40" ht="15.75">
      <c r="O40" s="256"/>
    </row>
    <row r="41" ht="15.75">
      <c r="O41" s="256"/>
    </row>
    <row r="42" ht="15.75">
      <c r="O42" s="256"/>
    </row>
    <row r="43" ht="15.75">
      <c r="O43" s="256"/>
    </row>
    <row r="44" ht="15.75">
      <c r="O44" s="256"/>
    </row>
    <row r="45" ht="15.75">
      <c r="O45" s="256"/>
    </row>
    <row r="46" ht="15.75">
      <c r="O46" s="256"/>
    </row>
    <row r="47" ht="15.75">
      <c r="O47" s="256"/>
    </row>
    <row r="48" ht="15.75">
      <c r="O48" s="256"/>
    </row>
    <row r="49" ht="15.75">
      <c r="O49" s="256"/>
    </row>
    <row r="50" ht="15.75">
      <c r="O50" s="256"/>
    </row>
    <row r="51" ht="15.75">
      <c r="O51" s="256"/>
    </row>
    <row r="52" ht="15.75">
      <c r="O52" s="256"/>
    </row>
    <row r="53" ht="15.75">
      <c r="O53" s="256"/>
    </row>
    <row r="54" ht="15.75">
      <c r="O54" s="256"/>
    </row>
    <row r="55" ht="15.75">
      <c r="O55" s="256"/>
    </row>
    <row r="56" ht="15.75">
      <c r="O56" s="256"/>
    </row>
    <row r="57" ht="15.75">
      <c r="O57" s="256"/>
    </row>
    <row r="58" ht="15.75">
      <c r="O58" s="256"/>
    </row>
    <row r="59" ht="15.75">
      <c r="O59" s="256"/>
    </row>
    <row r="60" ht="15.75">
      <c r="O60" s="256"/>
    </row>
    <row r="61" ht="15.75">
      <c r="O61" s="256"/>
    </row>
    <row r="62" ht="15.75">
      <c r="O62" s="256"/>
    </row>
    <row r="63" ht="15.75">
      <c r="O63" s="256"/>
    </row>
    <row r="64" ht="15.75">
      <c r="O64" s="256"/>
    </row>
    <row r="65" ht="15.75">
      <c r="O65" s="256"/>
    </row>
    <row r="66" ht="15.75">
      <c r="O66" s="256"/>
    </row>
    <row r="67" ht="15.75">
      <c r="O67" s="256"/>
    </row>
    <row r="68" ht="15.75">
      <c r="O68" s="256"/>
    </row>
    <row r="69" ht="15.75">
      <c r="O69" s="256"/>
    </row>
    <row r="70" ht="15.75">
      <c r="O70" s="256"/>
    </row>
    <row r="71" ht="15.75">
      <c r="O71" s="256"/>
    </row>
    <row r="72" ht="15.75">
      <c r="O72" s="256"/>
    </row>
    <row r="73" ht="15.75">
      <c r="O73" s="256"/>
    </row>
    <row r="74" ht="15.75">
      <c r="O74" s="256"/>
    </row>
    <row r="75" ht="15.75">
      <c r="O75" s="256"/>
    </row>
    <row r="76" ht="15.75">
      <c r="O76" s="256"/>
    </row>
    <row r="77" ht="15.75">
      <c r="O77" s="256"/>
    </row>
    <row r="78" ht="15.75">
      <c r="O78" s="256"/>
    </row>
    <row r="79" ht="15.75">
      <c r="O79" s="256"/>
    </row>
    <row r="80" ht="15.75">
      <c r="O80" s="256"/>
    </row>
    <row r="81" ht="15.75">
      <c r="O81" s="256"/>
    </row>
  </sheetData>
  <sheetProtection selectLockedCells="1" selectUnlockedCells="1"/>
  <mergeCells count="3">
    <mergeCell ref="A1:O1"/>
    <mergeCell ref="B4:O4"/>
    <mergeCell ref="B15:O15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9.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51"/>
  <sheetViews>
    <sheetView tabSelected="1" zoomScale="90" zoomScaleNormal="90" zoomScalePageLayoutView="0" workbookViewId="0" topLeftCell="A1">
      <selection activeCell="B10" sqref="B10"/>
    </sheetView>
  </sheetViews>
  <sheetFormatPr defaultColWidth="9.00390625" defaultRowHeight="12.75"/>
  <cols>
    <col min="1" max="1" width="13.875" style="133" customWidth="1"/>
    <col min="2" max="2" width="76.125" style="133" customWidth="1"/>
    <col min="3" max="3" width="18.00390625" style="132" customWidth="1"/>
    <col min="4" max="4" width="16.375" style="132" customWidth="1"/>
    <col min="5" max="5" width="20.125" style="133" customWidth="1"/>
    <col min="6" max="6" width="18.00390625" style="132" customWidth="1"/>
    <col min="7" max="7" width="12.875" style="132" bestFit="1" customWidth="1"/>
    <col min="8" max="8" width="12.875" style="133" bestFit="1" customWidth="1"/>
    <col min="9" max="16384" width="9.375" style="133" customWidth="1"/>
  </cols>
  <sheetData>
    <row r="1" spans="1:8" ht="18.75">
      <c r="A1" s="371" t="s">
        <v>313</v>
      </c>
      <c r="B1" s="344"/>
      <c r="C1" s="345"/>
      <c r="D1" s="345"/>
      <c r="E1" s="344"/>
      <c r="F1" s="345"/>
      <c r="G1" s="345"/>
      <c r="H1" s="344"/>
    </row>
    <row r="2" spans="1:8" ht="15">
      <c r="A2" s="344"/>
      <c r="B2" s="344"/>
      <c r="C2" s="345"/>
      <c r="D2" s="345"/>
      <c r="E2" s="344"/>
      <c r="F2" s="345"/>
      <c r="G2" s="345"/>
      <c r="H2" s="344"/>
    </row>
    <row r="3" spans="1:8" ht="15">
      <c r="A3" s="344"/>
      <c r="B3" s="344"/>
      <c r="C3" s="345"/>
      <c r="D3" s="345"/>
      <c r="E3" s="344"/>
      <c r="F3" s="345"/>
      <c r="G3" s="345"/>
      <c r="H3" s="344"/>
    </row>
    <row r="4" spans="1:8" s="136" customFormat="1" ht="18.75" customHeight="1">
      <c r="A4" s="362">
        <v>841112</v>
      </c>
      <c r="B4" s="362" t="s">
        <v>164</v>
      </c>
      <c r="C4" s="363" t="s">
        <v>247</v>
      </c>
      <c r="D4" s="363" t="s">
        <v>256</v>
      </c>
      <c r="E4" s="344"/>
      <c r="F4" s="345"/>
      <c r="G4" s="345"/>
      <c r="H4" s="344"/>
    </row>
    <row r="5" spans="1:8" ht="14.25" customHeight="1">
      <c r="A5" s="344"/>
      <c r="B5" s="344"/>
      <c r="C5" s="345"/>
      <c r="D5" s="345"/>
      <c r="E5" s="344"/>
      <c r="F5" s="345"/>
      <c r="G5" s="345"/>
      <c r="H5" s="344"/>
    </row>
    <row r="6" spans="1:8" ht="16.5" customHeight="1">
      <c r="A6" s="344" t="s">
        <v>165</v>
      </c>
      <c r="B6" s="344"/>
      <c r="C6" s="345"/>
      <c r="D6" s="345"/>
      <c r="E6" s="344"/>
      <c r="F6" s="345"/>
      <c r="G6" s="345"/>
      <c r="H6" s="344"/>
    </row>
    <row r="7" spans="1:8" ht="15" customHeight="1">
      <c r="A7" s="344">
        <v>52216</v>
      </c>
      <c r="B7" s="353" t="s">
        <v>166</v>
      </c>
      <c r="C7" s="345"/>
      <c r="D7" s="345"/>
      <c r="E7" s="344"/>
      <c r="F7" s="345"/>
      <c r="G7" s="345"/>
      <c r="H7" s="344"/>
    </row>
    <row r="8" spans="1:8" ht="15">
      <c r="A8" s="344"/>
      <c r="B8" s="347" t="s">
        <v>167</v>
      </c>
      <c r="C8" s="345">
        <v>1855200</v>
      </c>
      <c r="D8" s="345">
        <v>1855</v>
      </c>
      <c r="E8" s="344"/>
      <c r="F8" s="372"/>
      <c r="G8" s="345"/>
      <c r="H8" s="344"/>
    </row>
    <row r="9" spans="1:8" ht="15">
      <c r="A9" s="344" t="s">
        <v>168</v>
      </c>
      <c r="B9" s="344"/>
      <c r="C9" s="345"/>
      <c r="D9" s="345"/>
      <c r="E9" s="344"/>
      <c r="F9" s="372"/>
      <c r="G9" s="345"/>
      <c r="H9" s="344"/>
    </row>
    <row r="10" spans="1:8" ht="15">
      <c r="A10" s="344">
        <v>511112</v>
      </c>
      <c r="B10" s="344" t="s">
        <v>169</v>
      </c>
      <c r="C10" s="345"/>
      <c r="D10" s="345"/>
      <c r="E10" s="344"/>
      <c r="F10" s="372"/>
      <c r="G10" s="345"/>
      <c r="H10" s="344"/>
    </row>
    <row r="11" spans="1:8" ht="15">
      <c r="A11" s="344"/>
      <c r="B11" s="344" t="s">
        <v>170</v>
      </c>
      <c r="C11" s="345">
        <v>3720000</v>
      </c>
      <c r="D11" s="345">
        <v>3720</v>
      </c>
      <c r="E11" s="344"/>
      <c r="F11" s="372"/>
      <c r="G11" s="345"/>
      <c r="H11" s="344"/>
    </row>
    <row r="12" spans="1:8" ht="15">
      <c r="A12" s="344"/>
      <c r="B12" s="344"/>
      <c r="C12" s="345"/>
      <c r="D12" s="345"/>
      <c r="E12" s="344"/>
      <c r="F12" s="345"/>
      <c r="G12" s="345"/>
      <c r="H12" s="344"/>
    </row>
    <row r="13" spans="1:8" ht="15">
      <c r="A13" s="344" t="s">
        <v>171</v>
      </c>
      <c r="B13" s="344"/>
      <c r="C13" s="345"/>
      <c r="D13" s="345"/>
      <c r="E13" s="344"/>
      <c r="F13" s="345"/>
      <c r="G13" s="345"/>
      <c r="H13" s="344"/>
    </row>
    <row r="14" spans="1:8" ht="15">
      <c r="A14" s="344"/>
      <c r="B14" s="344"/>
      <c r="C14" s="345"/>
      <c r="D14" s="345"/>
      <c r="E14" s="344"/>
      <c r="F14" s="345"/>
      <c r="G14" s="345"/>
      <c r="H14" s="344"/>
    </row>
    <row r="15" spans="1:8" ht="15" hidden="1">
      <c r="A15" s="344"/>
      <c r="B15" s="344"/>
      <c r="C15" s="345"/>
      <c r="D15" s="345"/>
      <c r="E15" s="344"/>
      <c r="F15" s="345"/>
      <c r="G15" s="345"/>
      <c r="H15" s="344"/>
    </row>
    <row r="16" spans="1:8" ht="15">
      <c r="A16" s="344"/>
      <c r="B16" s="344" t="s">
        <v>172</v>
      </c>
      <c r="C16" s="345"/>
      <c r="D16" s="345"/>
      <c r="E16" s="344"/>
      <c r="F16" s="345"/>
      <c r="G16" s="345"/>
      <c r="H16" s="344"/>
    </row>
    <row r="17" spans="1:8" ht="15">
      <c r="A17" s="344">
        <v>514241</v>
      </c>
      <c r="B17" s="344" t="s">
        <v>173</v>
      </c>
      <c r="C17" s="345">
        <v>140000</v>
      </c>
      <c r="D17" s="345">
        <v>140</v>
      </c>
      <c r="E17" s="344"/>
      <c r="F17" s="345"/>
      <c r="G17" s="345"/>
      <c r="H17" s="344"/>
    </row>
    <row r="18" spans="1:8" ht="15">
      <c r="A18" s="344"/>
      <c r="B18" s="344"/>
      <c r="C18" s="345"/>
      <c r="D18" s="345"/>
      <c r="E18" s="344"/>
      <c r="F18" s="345"/>
      <c r="G18" s="345"/>
      <c r="H18" s="344"/>
    </row>
    <row r="19" spans="1:8" ht="15">
      <c r="A19" s="344">
        <v>514192</v>
      </c>
      <c r="B19" s="344" t="s">
        <v>174</v>
      </c>
      <c r="C19" s="345">
        <v>744000</v>
      </c>
      <c r="D19" s="345">
        <v>744</v>
      </c>
      <c r="E19" s="345"/>
      <c r="F19" s="345"/>
      <c r="G19" s="345"/>
      <c r="H19" s="344"/>
    </row>
    <row r="20" spans="1:8" ht="15">
      <c r="A20" s="344" t="s">
        <v>175</v>
      </c>
      <c r="B20" s="344"/>
      <c r="C20" s="345"/>
      <c r="D20" s="345"/>
      <c r="E20" s="344"/>
      <c r="F20" s="345"/>
      <c r="G20" s="345"/>
      <c r="H20" s="344"/>
    </row>
    <row r="21" spans="1:8" ht="15">
      <c r="A21" s="344"/>
      <c r="B21" s="344"/>
      <c r="C21" s="345"/>
      <c r="D21" s="345"/>
      <c r="E21" s="344"/>
      <c r="F21" s="345"/>
      <c r="G21" s="345"/>
      <c r="H21" s="344"/>
    </row>
    <row r="22" spans="1:8" ht="30">
      <c r="A22" s="344">
        <v>53115</v>
      </c>
      <c r="B22" s="347" t="s">
        <v>257</v>
      </c>
      <c r="C22" s="345">
        <v>1706130</v>
      </c>
      <c r="D22" s="345">
        <v>1706</v>
      </c>
      <c r="E22" s="344"/>
      <c r="F22" s="345"/>
      <c r="G22" s="345"/>
      <c r="H22" s="344"/>
    </row>
    <row r="23" spans="1:8" ht="42.75" customHeight="1">
      <c r="A23" s="344">
        <v>5331</v>
      </c>
      <c r="B23" s="347" t="s">
        <v>176</v>
      </c>
      <c r="C23" s="345">
        <v>23324</v>
      </c>
      <c r="D23" s="345">
        <v>23</v>
      </c>
      <c r="E23" s="345"/>
      <c r="F23" s="345"/>
      <c r="G23" s="345"/>
      <c r="H23" s="344"/>
    </row>
    <row r="24" spans="1:8" ht="15">
      <c r="A24" s="344"/>
      <c r="B24" s="344"/>
      <c r="C24" s="345"/>
      <c r="D24" s="345"/>
      <c r="E24" s="344"/>
      <c r="F24" s="345"/>
      <c r="G24" s="345"/>
      <c r="H24" s="344"/>
    </row>
    <row r="25" spans="1:8" ht="15">
      <c r="A25" s="344"/>
      <c r="B25" s="344"/>
      <c r="C25" s="345"/>
      <c r="D25" s="345"/>
      <c r="E25" s="344"/>
      <c r="F25" s="345"/>
      <c r="G25" s="345"/>
      <c r="H25" s="344"/>
    </row>
    <row r="26" spans="1:8" ht="15">
      <c r="A26" s="344" t="s">
        <v>125</v>
      </c>
      <c r="B26" s="344"/>
      <c r="C26" s="345"/>
      <c r="D26" s="345"/>
      <c r="E26" s="344"/>
      <c r="F26" s="345"/>
      <c r="G26" s="345"/>
      <c r="H26" s="344"/>
    </row>
    <row r="27" spans="1:8" ht="15">
      <c r="A27" s="344">
        <v>5431</v>
      </c>
      <c r="B27" s="346" t="s">
        <v>316</v>
      </c>
      <c r="C27" s="373">
        <v>280000</v>
      </c>
      <c r="D27" s="345">
        <v>280</v>
      </c>
      <c r="E27" s="344"/>
      <c r="F27" s="345"/>
      <c r="G27" s="345"/>
      <c r="H27" s="344"/>
    </row>
    <row r="28" spans="1:8" ht="15">
      <c r="A28" s="344">
        <v>54712</v>
      </c>
      <c r="B28" s="347" t="s">
        <v>177</v>
      </c>
      <c r="C28" s="345">
        <v>50000</v>
      </c>
      <c r="D28" s="345">
        <v>50</v>
      </c>
      <c r="E28" s="345"/>
      <c r="F28" s="345"/>
      <c r="G28" s="345"/>
      <c r="H28" s="344"/>
    </row>
    <row r="29" spans="1:8" ht="15">
      <c r="A29" s="344">
        <v>54911</v>
      </c>
      <c r="B29" s="346" t="s">
        <v>178</v>
      </c>
      <c r="C29" s="345">
        <v>110000</v>
      </c>
      <c r="D29" s="345">
        <v>110</v>
      </c>
      <c r="E29" s="344"/>
      <c r="F29" s="345"/>
      <c r="G29" s="345"/>
      <c r="H29" s="344"/>
    </row>
    <row r="30" spans="1:8" ht="15">
      <c r="A30" s="344"/>
      <c r="B30" s="347"/>
      <c r="C30" s="345"/>
      <c r="D30" s="345"/>
      <c r="E30" s="344"/>
      <c r="F30" s="374"/>
      <c r="G30" s="345"/>
      <c r="H30" s="344"/>
    </row>
    <row r="31" spans="1:8" ht="15">
      <c r="A31" s="344"/>
      <c r="B31" s="344"/>
      <c r="C31" s="345"/>
      <c r="D31" s="345"/>
      <c r="E31" s="344"/>
      <c r="F31" s="345"/>
      <c r="G31" s="345"/>
      <c r="H31" s="344"/>
    </row>
    <row r="32" spans="1:8" ht="15">
      <c r="A32" s="344">
        <v>55111</v>
      </c>
      <c r="B32" s="347" t="s">
        <v>608</v>
      </c>
      <c r="C32" s="345">
        <v>355000</v>
      </c>
      <c r="D32" s="345">
        <v>355</v>
      </c>
      <c r="E32" s="344"/>
      <c r="F32" s="345"/>
      <c r="G32" s="345"/>
      <c r="H32" s="344"/>
    </row>
    <row r="33" spans="1:8" ht="15">
      <c r="A33" s="344">
        <v>55112</v>
      </c>
      <c r="B33" s="347" t="s">
        <v>609</v>
      </c>
      <c r="C33" s="345">
        <v>379000</v>
      </c>
      <c r="D33" s="345">
        <v>379</v>
      </c>
      <c r="E33" s="344"/>
      <c r="F33" s="345"/>
      <c r="G33" s="345"/>
      <c r="H33" s="344"/>
    </row>
    <row r="34" spans="1:8" ht="15">
      <c r="A34" s="344">
        <v>55214</v>
      </c>
      <c r="B34" s="347" t="s">
        <v>610</v>
      </c>
      <c r="C34" s="345">
        <v>435000</v>
      </c>
      <c r="D34" s="345">
        <v>435</v>
      </c>
      <c r="E34" s="344"/>
      <c r="F34" s="345"/>
      <c r="G34" s="345"/>
      <c r="H34" s="344"/>
    </row>
    <row r="35" spans="1:8" ht="35.25" customHeight="1">
      <c r="A35" s="344">
        <v>55215</v>
      </c>
      <c r="B35" s="346" t="s">
        <v>179</v>
      </c>
      <c r="C35" s="345">
        <v>316000</v>
      </c>
      <c r="D35" s="345">
        <v>316</v>
      </c>
      <c r="E35" s="344"/>
      <c r="F35" s="345"/>
      <c r="G35" s="345"/>
      <c r="H35" s="344"/>
    </row>
    <row r="36" spans="1:8" ht="15">
      <c r="A36" s="344">
        <v>55217</v>
      </c>
      <c r="B36" s="347" t="s">
        <v>180</v>
      </c>
      <c r="C36" s="345">
        <v>48000</v>
      </c>
      <c r="D36" s="345">
        <v>48</v>
      </c>
      <c r="E36" s="344"/>
      <c r="F36" s="345"/>
      <c r="G36" s="345"/>
      <c r="H36" s="344"/>
    </row>
    <row r="37" spans="1:8" ht="36.75" customHeight="1">
      <c r="A37" s="344">
        <v>55219</v>
      </c>
      <c r="B37" s="346" t="s">
        <v>181</v>
      </c>
      <c r="C37" s="345">
        <v>165000</v>
      </c>
      <c r="D37" s="345">
        <v>165</v>
      </c>
      <c r="E37" s="344"/>
      <c r="F37" s="345"/>
      <c r="G37" s="345"/>
      <c r="H37" s="344"/>
    </row>
    <row r="38" spans="1:8" ht="15">
      <c r="A38" s="344">
        <v>55218</v>
      </c>
      <c r="B38" s="347" t="s">
        <v>182</v>
      </c>
      <c r="C38" s="345">
        <v>120000</v>
      </c>
      <c r="D38" s="345">
        <v>120</v>
      </c>
      <c r="E38" s="344"/>
      <c r="F38" s="345"/>
      <c r="G38" s="345"/>
      <c r="H38" s="344"/>
    </row>
    <row r="39" spans="1:8" ht="15">
      <c r="A39" s="344">
        <v>5561</v>
      </c>
      <c r="B39" s="347" t="s">
        <v>183</v>
      </c>
      <c r="C39" s="345">
        <v>135000</v>
      </c>
      <c r="D39" s="345">
        <v>135</v>
      </c>
      <c r="E39" s="344"/>
      <c r="F39" s="345"/>
      <c r="G39" s="345"/>
      <c r="H39" s="344"/>
    </row>
    <row r="40" spans="1:8" ht="15">
      <c r="A40" s="344"/>
      <c r="B40" s="347"/>
      <c r="C40" s="345"/>
      <c r="D40" s="345"/>
      <c r="E40" s="344"/>
      <c r="F40" s="345"/>
      <c r="G40" s="345"/>
      <c r="H40" s="344"/>
    </row>
    <row r="41" spans="1:8" ht="15">
      <c r="A41" s="344">
        <v>56319</v>
      </c>
      <c r="B41" s="347" t="s">
        <v>258</v>
      </c>
      <c r="C41" s="345">
        <v>250000</v>
      </c>
      <c r="D41" s="345">
        <v>250</v>
      </c>
      <c r="E41" s="345"/>
      <c r="F41" s="345"/>
      <c r="G41" s="345"/>
      <c r="H41" s="344"/>
    </row>
    <row r="42" spans="1:8" ht="15">
      <c r="A42" s="344">
        <v>561111</v>
      </c>
      <c r="B42" s="347" t="s">
        <v>184</v>
      </c>
      <c r="C42" s="349">
        <f>SUM(C27:C41)*0.27</f>
        <v>713610</v>
      </c>
      <c r="D42" s="349">
        <v>714</v>
      </c>
      <c r="E42" s="345"/>
      <c r="F42" s="345"/>
      <c r="G42" s="345"/>
      <c r="H42" s="344"/>
    </row>
    <row r="43" spans="1:8" ht="15">
      <c r="A43" s="344"/>
      <c r="B43" s="344"/>
      <c r="C43" s="345"/>
      <c r="D43" s="345"/>
      <c r="E43" s="344"/>
      <c r="F43" s="345"/>
      <c r="G43" s="345"/>
      <c r="H43" s="344"/>
    </row>
    <row r="44" spans="1:8" ht="15">
      <c r="A44" s="344"/>
      <c r="B44" s="347"/>
      <c r="C44" s="345"/>
      <c r="D44" s="345"/>
      <c r="E44" s="344"/>
      <c r="F44" s="345"/>
      <c r="G44" s="345"/>
      <c r="H44" s="344"/>
    </row>
    <row r="45" spans="1:8" ht="16.5" customHeight="1">
      <c r="A45" s="344">
        <v>57121</v>
      </c>
      <c r="B45" s="347" t="s">
        <v>185</v>
      </c>
      <c r="C45" s="345"/>
      <c r="D45" s="345"/>
      <c r="E45" s="344"/>
      <c r="F45" s="345"/>
      <c r="G45" s="345"/>
      <c r="H45" s="344"/>
    </row>
    <row r="46" spans="1:8" ht="15">
      <c r="A46" s="344"/>
      <c r="B46" s="347" t="s">
        <v>186</v>
      </c>
      <c r="C46" s="345">
        <v>26656</v>
      </c>
      <c r="D46" s="345">
        <v>27</v>
      </c>
      <c r="E46" s="344"/>
      <c r="F46" s="345"/>
      <c r="G46" s="345"/>
      <c r="H46" s="344"/>
    </row>
    <row r="47" spans="1:8" ht="30">
      <c r="A47" s="375" t="s">
        <v>238</v>
      </c>
      <c r="B47" s="347" t="s">
        <v>187</v>
      </c>
      <c r="C47" s="345">
        <v>455000</v>
      </c>
      <c r="D47" s="345">
        <v>455</v>
      </c>
      <c r="E47" s="344"/>
      <c r="F47" s="345"/>
      <c r="G47" s="345"/>
      <c r="H47" s="344"/>
    </row>
    <row r="48" spans="1:8" ht="15">
      <c r="A48" s="344"/>
      <c r="B48" s="347"/>
      <c r="C48" s="345"/>
      <c r="D48" s="345"/>
      <c r="E48" s="344"/>
      <c r="F48" s="345"/>
      <c r="G48" s="345"/>
      <c r="H48" s="344"/>
    </row>
    <row r="49" spans="1:8" ht="15">
      <c r="A49" s="376"/>
      <c r="B49" s="376"/>
      <c r="C49" s="376"/>
      <c r="D49" s="345"/>
      <c r="E49" s="345"/>
      <c r="F49" s="345"/>
      <c r="G49" s="345"/>
      <c r="H49" s="344"/>
    </row>
    <row r="50" spans="1:8" ht="18.75">
      <c r="A50" s="357">
        <v>841112</v>
      </c>
      <c r="B50" s="357" t="s">
        <v>139</v>
      </c>
      <c r="C50" s="377"/>
      <c r="D50" s="377"/>
      <c r="E50" s="377">
        <f>SUM(D8:D47)</f>
        <v>12027</v>
      </c>
      <c r="F50" s="378">
        <f>SUM(E50:E55)</f>
        <v>12027</v>
      </c>
      <c r="G50" s="379">
        <f>-E28</f>
        <v>0</v>
      </c>
      <c r="H50" s="379">
        <f>SUM(F50:G55)</f>
        <v>12027</v>
      </c>
    </row>
    <row r="51" spans="1:8" s="134" customFormat="1" ht="18.75">
      <c r="A51" s="357"/>
      <c r="B51" s="357"/>
      <c r="C51" s="377"/>
      <c r="D51" s="377"/>
      <c r="E51" s="377"/>
      <c r="F51" s="378"/>
      <c r="G51" s="379"/>
      <c r="H51" s="380"/>
    </row>
    <row r="52" spans="1:8" s="136" customFormat="1" ht="32.25" customHeight="1">
      <c r="A52" s="381" t="s">
        <v>188</v>
      </c>
      <c r="B52" s="382" t="s">
        <v>259</v>
      </c>
      <c r="C52" s="345"/>
      <c r="D52" s="345"/>
      <c r="E52" s="344"/>
      <c r="F52" s="378"/>
      <c r="G52" s="379"/>
      <c r="H52" s="380"/>
    </row>
    <row r="53" spans="1:8" ht="15">
      <c r="A53" s="344"/>
      <c r="B53" s="347"/>
      <c r="C53" s="345"/>
      <c r="D53" s="345"/>
      <c r="E53" s="344"/>
      <c r="F53" s="378"/>
      <c r="G53" s="379"/>
      <c r="H53" s="380"/>
    </row>
    <row r="54" spans="1:8" ht="30">
      <c r="A54" s="344">
        <v>37315</v>
      </c>
      <c r="B54" s="347" t="s">
        <v>260</v>
      </c>
      <c r="C54" s="355">
        <v>0</v>
      </c>
      <c r="D54" s="345">
        <v>0</v>
      </c>
      <c r="E54" s="344"/>
      <c r="F54" s="378"/>
      <c r="G54" s="379"/>
      <c r="H54" s="380"/>
    </row>
    <row r="55" spans="1:8" ht="18.75">
      <c r="A55" s="357" t="s">
        <v>188</v>
      </c>
      <c r="B55" s="357" t="s">
        <v>189</v>
      </c>
      <c r="C55" s="377"/>
      <c r="D55" s="377"/>
      <c r="E55" s="377">
        <f>SUM(D54)</f>
        <v>0</v>
      </c>
      <c r="F55" s="378"/>
      <c r="G55" s="379"/>
      <c r="H55" s="380"/>
    </row>
    <row r="56" spans="1:8" ht="15">
      <c r="A56" s="344"/>
      <c r="B56" s="347"/>
      <c r="C56" s="345"/>
      <c r="D56" s="345"/>
      <c r="E56" s="344"/>
      <c r="F56" s="345"/>
      <c r="G56" s="345"/>
      <c r="H56" s="344"/>
    </row>
    <row r="57" spans="1:8" s="136" customFormat="1" ht="18.75">
      <c r="A57" s="362" t="s">
        <v>190</v>
      </c>
      <c r="B57" s="382" t="s">
        <v>191</v>
      </c>
      <c r="C57" s="345"/>
      <c r="D57" s="345"/>
      <c r="E57" s="344"/>
      <c r="F57" s="345"/>
      <c r="G57" s="345"/>
      <c r="H57" s="344"/>
    </row>
    <row r="58" spans="1:8" ht="15">
      <c r="A58" s="344"/>
      <c r="B58" s="347"/>
      <c r="C58" s="345"/>
      <c r="D58" s="345"/>
      <c r="E58" s="344"/>
      <c r="F58" s="345"/>
      <c r="G58" s="345"/>
      <c r="H58" s="344"/>
    </row>
    <row r="59" spans="1:8" s="137" customFormat="1" ht="15">
      <c r="A59" s="344">
        <v>55215</v>
      </c>
      <c r="B59" s="347" t="s">
        <v>192</v>
      </c>
      <c r="C59" s="345"/>
      <c r="D59" s="345"/>
      <c r="E59" s="344"/>
      <c r="F59" s="345"/>
      <c r="G59" s="345"/>
      <c r="H59" s="344"/>
    </row>
    <row r="60" spans="1:8" ht="15">
      <c r="A60" s="344"/>
      <c r="B60" s="347"/>
      <c r="C60" s="345">
        <v>490000</v>
      </c>
      <c r="D60" s="345">
        <v>490</v>
      </c>
      <c r="E60" s="344"/>
      <c r="F60" s="345"/>
      <c r="G60" s="345"/>
      <c r="H60" s="344"/>
    </row>
    <row r="61" spans="1:8" ht="21" customHeight="1">
      <c r="A61" s="344"/>
      <c r="B61" s="347"/>
      <c r="C61" s="345"/>
      <c r="D61" s="345"/>
      <c r="E61" s="344"/>
      <c r="F61" s="345"/>
      <c r="G61" s="345"/>
      <c r="H61" s="344"/>
    </row>
    <row r="62" spans="1:8" ht="15.75" customHeight="1">
      <c r="A62" s="344">
        <v>55218</v>
      </c>
      <c r="B62" s="346" t="s">
        <v>193</v>
      </c>
      <c r="C62" s="345">
        <v>115000</v>
      </c>
      <c r="D62" s="345">
        <v>115</v>
      </c>
      <c r="E62" s="345"/>
      <c r="F62" s="345"/>
      <c r="G62" s="345"/>
      <c r="H62" s="344"/>
    </row>
    <row r="63" spans="1:8" ht="15">
      <c r="A63" s="344"/>
      <c r="B63" s="347"/>
      <c r="C63" s="345"/>
      <c r="D63" s="345"/>
      <c r="E63" s="344"/>
      <c r="F63" s="345"/>
      <c r="G63" s="345"/>
      <c r="H63" s="344"/>
    </row>
    <row r="64" spans="1:8" ht="24.75" customHeight="1">
      <c r="A64" s="344">
        <v>561111</v>
      </c>
      <c r="B64" s="347" t="s">
        <v>261</v>
      </c>
      <c r="C64" s="349">
        <f>SUM(C60:C63)*0.27</f>
        <v>163350</v>
      </c>
      <c r="D64" s="349">
        <v>163</v>
      </c>
      <c r="E64" s="344"/>
      <c r="F64" s="345"/>
      <c r="G64" s="383"/>
      <c r="H64" s="373"/>
    </row>
    <row r="65" spans="1:8" ht="32.25" customHeight="1">
      <c r="A65" s="344"/>
      <c r="B65" s="347"/>
      <c r="C65" s="345"/>
      <c r="D65" s="345"/>
      <c r="E65" s="344"/>
      <c r="F65" s="345"/>
      <c r="G65" s="345"/>
      <c r="H65" s="344"/>
    </row>
    <row r="66" spans="1:8" ht="18.75">
      <c r="A66" s="357">
        <v>841402</v>
      </c>
      <c r="B66" s="357" t="s">
        <v>189</v>
      </c>
      <c r="C66" s="377"/>
      <c r="D66" s="377"/>
      <c r="E66" s="377">
        <f>SUM(D60:D64)</f>
        <v>768</v>
      </c>
      <c r="F66" s="345"/>
      <c r="G66" s="345"/>
      <c r="H66" s="344"/>
    </row>
    <row r="67" spans="1:8" ht="15">
      <c r="A67" s="344"/>
      <c r="B67" s="344"/>
      <c r="C67" s="345"/>
      <c r="D67" s="345"/>
      <c r="E67" s="344"/>
      <c r="F67" s="345"/>
      <c r="G67" s="345"/>
      <c r="H67" s="344"/>
    </row>
    <row r="68" spans="1:8" s="136" customFormat="1" ht="18.75">
      <c r="A68" s="362" t="s">
        <v>194</v>
      </c>
      <c r="B68" s="362" t="s">
        <v>195</v>
      </c>
      <c r="C68" s="363"/>
      <c r="D68" s="363"/>
      <c r="E68" s="344"/>
      <c r="F68" s="345"/>
      <c r="G68" s="345"/>
      <c r="H68" s="344"/>
    </row>
    <row r="69" spans="1:8" s="137" customFormat="1" ht="18.75">
      <c r="A69" s="384">
        <v>38115</v>
      </c>
      <c r="B69" s="344" t="s">
        <v>196</v>
      </c>
      <c r="C69" s="363"/>
      <c r="D69" s="363"/>
      <c r="E69" s="344"/>
      <c r="F69" s="345"/>
      <c r="G69" s="345"/>
      <c r="H69" s="344"/>
    </row>
    <row r="70" spans="1:8" s="137" customFormat="1" ht="33" customHeight="1">
      <c r="A70" s="384"/>
      <c r="B70" s="347" t="s">
        <v>262</v>
      </c>
      <c r="C70" s="345">
        <v>190000</v>
      </c>
      <c r="D70" s="372">
        <v>190</v>
      </c>
      <c r="E70" s="345"/>
      <c r="F70" s="345"/>
      <c r="G70" s="345"/>
      <c r="H70" s="344"/>
    </row>
    <row r="71" spans="1:8" s="137" customFormat="1" ht="31.5" customHeight="1">
      <c r="A71" s="344">
        <v>37316</v>
      </c>
      <c r="B71" s="347" t="s">
        <v>264</v>
      </c>
      <c r="C71" s="345">
        <v>134400</v>
      </c>
      <c r="D71" s="372">
        <v>134</v>
      </c>
      <c r="E71" s="345"/>
      <c r="F71" s="345"/>
      <c r="G71" s="345"/>
      <c r="H71" s="344"/>
    </row>
    <row r="72" spans="1:8" s="137" customFormat="1" ht="15">
      <c r="A72" s="344">
        <v>37315</v>
      </c>
      <c r="B72" s="347" t="s">
        <v>263</v>
      </c>
      <c r="C72" s="345">
        <v>150000</v>
      </c>
      <c r="D72" s="372">
        <v>150</v>
      </c>
      <c r="E72" s="345"/>
      <c r="F72" s="345"/>
      <c r="G72" s="345"/>
      <c r="H72" s="344"/>
    </row>
    <row r="73" spans="1:8" ht="18.75">
      <c r="A73" s="357" t="s">
        <v>194</v>
      </c>
      <c r="B73" s="357" t="s">
        <v>197</v>
      </c>
      <c r="C73" s="377"/>
      <c r="D73" s="377"/>
      <c r="E73" s="377">
        <f>SUM(D70:D72)</f>
        <v>474</v>
      </c>
      <c r="F73" s="345"/>
      <c r="G73" s="345"/>
      <c r="H73" s="344"/>
    </row>
    <row r="74" spans="1:8" s="137" customFormat="1" ht="18.75">
      <c r="A74" s="357"/>
      <c r="B74" s="357"/>
      <c r="C74" s="377"/>
      <c r="D74" s="377"/>
      <c r="E74" s="377"/>
      <c r="F74" s="345"/>
      <c r="G74" s="345"/>
      <c r="H74" s="344"/>
    </row>
    <row r="75" spans="1:8" ht="18.75">
      <c r="A75" s="362">
        <v>841403</v>
      </c>
      <c r="B75" s="362" t="s">
        <v>198</v>
      </c>
      <c r="C75" s="363"/>
      <c r="D75" s="363"/>
      <c r="E75" s="344"/>
      <c r="F75" s="345"/>
      <c r="G75" s="345"/>
      <c r="H75" s="344"/>
    </row>
    <row r="76" spans="1:8" ht="15">
      <c r="A76" s="344" t="s">
        <v>125</v>
      </c>
      <c r="B76" s="344"/>
      <c r="C76" s="345"/>
      <c r="D76" s="345"/>
      <c r="E76" s="344"/>
      <c r="F76" s="345"/>
      <c r="G76" s="345"/>
      <c r="H76" s="344"/>
    </row>
    <row r="77" spans="1:8" ht="19.5" customHeight="1">
      <c r="A77" s="344"/>
      <c r="B77" s="344"/>
      <c r="C77" s="345"/>
      <c r="D77" s="345"/>
      <c r="E77" s="344"/>
      <c r="F77" s="345"/>
      <c r="G77" s="345"/>
      <c r="H77" s="344"/>
    </row>
    <row r="78" spans="1:8" ht="19.5" customHeight="1">
      <c r="A78" s="344">
        <v>5462</v>
      </c>
      <c r="B78" s="344" t="s">
        <v>266</v>
      </c>
      <c r="C78" s="345">
        <v>136000</v>
      </c>
      <c r="D78" s="345">
        <v>136</v>
      </c>
      <c r="E78" s="344"/>
      <c r="F78" s="345"/>
      <c r="G78" s="345"/>
      <c r="H78" s="344"/>
    </row>
    <row r="79" spans="1:8" ht="15">
      <c r="A79" s="344">
        <v>54911</v>
      </c>
      <c r="B79" s="347" t="s">
        <v>267</v>
      </c>
      <c r="C79" s="345">
        <v>95000</v>
      </c>
      <c r="D79" s="345">
        <v>95</v>
      </c>
      <c r="E79" s="344"/>
      <c r="F79" s="345"/>
      <c r="G79" s="345"/>
      <c r="H79" s="344"/>
    </row>
    <row r="80" spans="1:8" ht="30">
      <c r="A80" s="385">
        <v>55217</v>
      </c>
      <c r="B80" s="346" t="s">
        <v>276</v>
      </c>
      <c r="C80" s="345">
        <v>45000</v>
      </c>
      <c r="D80" s="345">
        <v>45</v>
      </c>
      <c r="E80" s="344"/>
      <c r="F80" s="345"/>
      <c r="G80" s="345"/>
      <c r="H80" s="344"/>
    </row>
    <row r="81" spans="1:8" ht="30">
      <c r="A81" s="385">
        <v>55218</v>
      </c>
      <c r="B81" s="346" t="s">
        <v>611</v>
      </c>
      <c r="C81" s="345">
        <v>145000</v>
      </c>
      <c r="D81" s="345">
        <v>145</v>
      </c>
      <c r="E81" s="344"/>
      <c r="F81" s="345"/>
      <c r="G81" s="345"/>
      <c r="H81" s="344"/>
    </row>
    <row r="82" spans="1:8" ht="37.5" customHeight="1">
      <c r="A82" s="385">
        <v>55219</v>
      </c>
      <c r="B82" s="346" t="s">
        <v>612</v>
      </c>
      <c r="C82" s="345">
        <v>1838000</v>
      </c>
      <c r="D82" s="345">
        <v>1838</v>
      </c>
      <c r="E82" s="345"/>
      <c r="F82" s="345"/>
      <c r="G82" s="345"/>
      <c r="H82" s="344"/>
    </row>
    <row r="83" spans="1:8" ht="15">
      <c r="A83" s="344"/>
      <c r="B83" s="344"/>
      <c r="C83" s="345"/>
      <c r="D83" s="345"/>
      <c r="E83" s="344"/>
      <c r="F83" s="345"/>
      <c r="G83" s="345"/>
      <c r="H83" s="344"/>
    </row>
    <row r="84" spans="1:8" ht="15">
      <c r="A84" s="385">
        <v>561111</v>
      </c>
      <c r="B84" s="347" t="s">
        <v>265</v>
      </c>
      <c r="C84" s="345">
        <f>SUM(C78:C83)*0.27</f>
        <v>609930</v>
      </c>
      <c r="D84" s="345">
        <v>610</v>
      </c>
      <c r="E84" s="344"/>
      <c r="F84" s="345"/>
      <c r="G84" s="345"/>
      <c r="H84" s="344"/>
    </row>
    <row r="85" spans="1:8" ht="15">
      <c r="A85" s="385"/>
      <c r="B85" s="347"/>
      <c r="C85" s="345"/>
      <c r="D85" s="345"/>
      <c r="E85" s="344"/>
      <c r="F85" s="345"/>
      <c r="G85" s="345"/>
      <c r="H85" s="344"/>
    </row>
    <row r="86" spans="1:8" ht="18.75">
      <c r="A86" s="357">
        <v>841403</v>
      </c>
      <c r="B86" s="357" t="s">
        <v>197</v>
      </c>
      <c r="C86" s="377"/>
      <c r="D86" s="377"/>
      <c r="E86" s="377">
        <f>SUM(D78:D84)</f>
        <v>2869</v>
      </c>
      <c r="F86" s="345"/>
      <c r="G86" s="345"/>
      <c r="H86" s="344"/>
    </row>
    <row r="87" spans="1:8" ht="15">
      <c r="A87" s="385"/>
      <c r="B87" s="347"/>
      <c r="C87" s="345"/>
      <c r="D87" s="345"/>
      <c r="E87" s="344"/>
      <c r="F87" s="345"/>
      <c r="G87" s="345"/>
      <c r="H87" s="344"/>
    </row>
    <row r="88" spans="1:8" ht="18" customHeight="1">
      <c r="A88" s="344"/>
      <c r="B88" s="344"/>
      <c r="C88" s="345"/>
      <c r="D88" s="345"/>
      <c r="E88" s="344"/>
      <c r="F88" s="345"/>
      <c r="G88" s="345"/>
      <c r="H88" s="344"/>
    </row>
    <row r="89" spans="1:8" s="136" customFormat="1" ht="18.75">
      <c r="A89" s="362">
        <v>882111</v>
      </c>
      <c r="B89" s="362" t="s">
        <v>199</v>
      </c>
      <c r="C89" s="363"/>
      <c r="D89" s="363"/>
      <c r="E89" s="344"/>
      <c r="F89" s="345"/>
      <c r="G89" s="345"/>
      <c r="H89" s="344"/>
    </row>
    <row r="90" spans="1:8" ht="15">
      <c r="A90" s="344"/>
      <c r="B90" s="347"/>
      <c r="C90" s="345"/>
      <c r="D90" s="345"/>
      <c r="E90" s="344"/>
      <c r="F90" s="345"/>
      <c r="G90" s="345"/>
      <c r="H90" s="344"/>
    </row>
    <row r="91" spans="1:8" ht="15">
      <c r="A91" s="344">
        <v>5832123</v>
      </c>
      <c r="B91" s="346" t="s">
        <v>275</v>
      </c>
      <c r="C91" s="355">
        <v>2736000</v>
      </c>
      <c r="D91" s="345">
        <v>2736</v>
      </c>
      <c r="E91" s="344"/>
      <c r="F91" s="345"/>
      <c r="G91" s="345"/>
      <c r="H91" s="344"/>
    </row>
    <row r="92" spans="1:8" ht="30">
      <c r="A92" s="344">
        <v>5832111</v>
      </c>
      <c r="B92" s="347" t="s">
        <v>200</v>
      </c>
      <c r="C92" s="345">
        <v>307800</v>
      </c>
      <c r="D92" s="345">
        <v>308</v>
      </c>
      <c r="E92" s="344"/>
      <c r="F92" s="345"/>
      <c r="G92" s="345"/>
      <c r="H92" s="344"/>
    </row>
    <row r="93" spans="1:8" ht="18.75">
      <c r="A93" s="357">
        <v>882111</v>
      </c>
      <c r="B93" s="357" t="s">
        <v>139</v>
      </c>
      <c r="C93" s="377"/>
      <c r="D93" s="377"/>
      <c r="E93" s="377">
        <f>SUM(D90:D92)</f>
        <v>3044</v>
      </c>
      <c r="F93" s="345"/>
      <c r="G93" s="345"/>
      <c r="H93" s="344"/>
    </row>
    <row r="94" spans="1:8" ht="15">
      <c r="A94" s="344"/>
      <c r="B94" s="344"/>
      <c r="C94" s="345"/>
      <c r="D94" s="345"/>
      <c r="E94" s="344"/>
      <c r="F94" s="345"/>
      <c r="G94" s="345"/>
      <c r="H94" s="344"/>
    </row>
    <row r="95" spans="1:8" s="136" customFormat="1" ht="18.75">
      <c r="A95" s="362">
        <v>882113</v>
      </c>
      <c r="B95" s="362" t="s">
        <v>201</v>
      </c>
      <c r="C95" s="363"/>
      <c r="D95" s="363"/>
      <c r="E95" s="344"/>
      <c r="F95" s="345"/>
      <c r="G95" s="345"/>
      <c r="H95" s="344"/>
    </row>
    <row r="96" spans="1:8" ht="15">
      <c r="A96" s="344">
        <v>5832141</v>
      </c>
      <c r="B96" s="346" t="s">
        <v>269</v>
      </c>
      <c r="C96" s="345">
        <v>890000</v>
      </c>
      <c r="D96" s="345">
        <v>890</v>
      </c>
      <c r="E96" s="344"/>
      <c r="F96" s="345"/>
      <c r="G96" s="345"/>
      <c r="H96" s="344"/>
    </row>
    <row r="97" spans="1:8" ht="18.75">
      <c r="A97" s="357"/>
      <c r="B97" s="357" t="s">
        <v>139</v>
      </c>
      <c r="C97" s="377"/>
      <c r="D97" s="377"/>
      <c r="E97" s="377">
        <f>SUM(D96)</f>
        <v>890</v>
      </c>
      <c r="F97" s="345"/>
      <c r="G97" s="345"/>
      <c r="H97" s="344"/>
    </row>
    <row r="98" spans="1:8" s="134" customFormat="1" ht="18.75">
      <c r="A98" s="357"/>
      <c r="B98" s="357"/>
      <c r="C98" s="377"/>
      <c r="D98" s="377"/>
      <c r="E98" s="377"/>
      <c r="F98" s="345"/>
      <c r="G98" s="345"/>
      <c r="H98" s="344"/>
    </row>
    <row r="99" spans="1:8" s="134" customFormat="1" ht="18.75">
      <c r="A99" s="386" t="s">
        <v>271</v>
      </c>
      <c r="B99" s="386"/>
      <c r="C99" s="377"/>
      <c r="D99" s="377"/>
      <c r="E99" s="377"/>
      <c r="F99" s="345"/>
      <c r="G99" s="345"/>
      <c r="H99" s="344"/>
    </row>
    <row r="100" spans="1:8" ht="15">
      <c r="A100" s="344"/>
      <c r="B100" s="344"/>
      <c r="C100" s="345"/>
      <c r="D100" s="345"/>
      <c r="E100" s="344"/>
      <c r="F100" s="345"/>
      <c r="G100" s="345"/>
      <c r="H100" s="344"/>
    </row>
    <row r="101" spans="1:8" s="136" customFormat="1" ht="18.75">
      <c r="A101" s="362">
        <v>882117</v>
      </c>
      <c r="B101" s="362" t="s">
        <v>145</v>
      </c>
      <c r="C101" s="363"/>
      <c r="D101" s="363"/>
      <c r="E101" s="344"/>
      <c r="F101" s="345"/>
      <c r="G101" s="345"/>
      <c r="H101" s="344"/>
    </row>
    <row r="102" spans="1:8" ht="15">
      <c r="A102" s="344">
        <v>5832181</v>
      </c>
      <c r="B102" s="346" t="s">
        <v>270</v>
      </c>
      <c r="C102" s="345">
        <v>208800</v>
      </c>
      <c r="D102" s="345">
        <v>209</v>
      </c>
      <c r="E102" s="344"/>
      <c r="F102" s="345"/>
      <c r="G102" s="345"/>
      <c r="H102" s="344"/>
    </row>
    <row r="103" spans="1:8" ht="15">
      <c r="A103" s="344"/>
      <c r="B103" s="358" t="s">
        <v>317</v>
      </c>
      <c r="C103" s="345"/>
      <c r="D103" s="345"/>
      <c r="E103" s="344"/>
      <c r="F103" s="345"/>
      <c r="G103" s="345"/>
      <c r="H103" s="344"/>
    </row>
    <row r="104" spans="1:8" ht="18.75">
      <c r="A104" s="357"/>
      <c r="B104" s="357" t="s">
        <v>139</v>
      </c>
      <c r="C104" s="377"/>
      <c r="D104" s="377"/>
      <c r="E104" s="377">
        <f>SUM(D102)</f>
        <v>209</v>
      </c>
      <c r="F104" s="345"/>
      <c r="G104" s="345"/>
      <c r="H104" s="344"/>
    </row>
    <row r="105" spans="1:8" ht="15">
      <c r="A105" s="344"/>
      <c r="B105" s="344"/>
      <c r="C105" s="345"/>
      <c r="D105" s="345"/>
      <c r="E105" s="344"/>
      <c r="F105" s="345"/>
      <c r="G105" s="345"/>
      <c r="H105" s="344"/>
    </row>
    <row r="106" spans="1:8" s="136" customFormat="1" ht="18.75">
      <c r="A106" s="362">
        <v>882122</v>
      </c>
      <c r="B106" s="362" t="s">
        <v>202</v>
      </c>
      <c r="C106" s="363"/>
      <c r="D106" s="363"/>
      <c r="E106" s="344"/>
      <c r="F106" s="345"/>
      <c r="G106" s="345"/>
      <c r="H106" s="344"/>
    </row>
    <row r="107" spans="1:8" ht="15">
      <c r="A107" s="344">
        <v>5832171</v>
      </c>
      <c r="B107" s="347" t="s">
        <v>203</v>
      </c>
      <c r="C107" s="345">
        <v>10000</v>
      </c>
      <c r="D107" s="345">
        <v>10</v>
      </c>
      <c r="E107" s="344"/>
      <c r="F107" s="345"/>
      <c r="G107" s="345"/>
      <c r="H107" s="344"/>
    </row>
    <row r="108" spans="1:8" ht="30">
      <c r="A108" s="387" t="s">
        <v>204</v>
      </c>
      <c r="B108" s="346" t="s">
        <v>272</v>
      </c>
      <c r="C108" s="345">
        <v>60000</v>
      </c>
      <c r="D108" s="345">
        <v>60</v>
      </c>
      <c r="E108" s="358"/>
      <c r="F108" s="345"/>
      <c r="G108" s="345"/>
      <c r="H108" s="344"/>
    </row>
    <row r="109" spans="1:8" ht="18.75">
      <c r="A109" s="357">
        <v>882122</v>
      </c>
      <c r="B109" s="357" t="s">
        <v>139</v>
      </c>
      <c r="C109" s="377"/>
      <c r="D109" s="377"/>
      <c r="E109" s="377">
        <f>SUM(D107:D108)</f>
        <v>70</v>
      </c>
      <c r="F109" s="345"/>
      <c r="G109" s="345"/>
      <c r="H109" s="344"/>
    </row>
    <row r="110" spans="1:8" ht="15">
      <c r="A110" s="344"/>
      <c r="B110" s="344"/>
      <c r="C110" s="345"/>
      <c r="D110" s="345"/>
      <c r="E110" s="344"/>
      <c r="F110" s="345"/>
      <c r="G110" s="345"/>
      <c r="H110" s="344"/>
    </row>
    <row r="111" spans="1:8" s="136" customFormat="1" ht="18.75">
      <c r="A111" s="362">
        <v>882123</v>
      </c>
      <c r="B111" s="362" t="s">
        <v>205</v>
      </c>
      <c r="C111" s="363"/>
      <c r="D111" s="363"/>
      <c r="E111" s="344"/>
      <c r="F111" s="345"/>
      <c r="G111" s="345"/>
      <c r="H111" s="344"/>
    </row>
    <row r="112" spans="1:8" ht="15">
      <c r="A112" s="344">
        <v>5832172</v>
      </c>
      <c r="B112" s="346" t="s">
        <v>273</v>
      </c>
      <c r="C112" s="345">
        <v>50000</v>
      </c>
      <c r="D112" s="345">
        <v>50</v>
      </c>
      <c r="E112" s="344"/>
      <c r="F112" s="345"/>
      <c r="G112" s="345"/>
      <c r="H112" s="344"/>
    </row>
    <row r="113" spans="1:8" ht="15">
      <c r="A113" s="344"/>
      <c r="B113" s="344"/>
      <c r="C113" s="345"/>
      <c r="D113" s="345"/>
      <c r="E113" s="344"/>
      <c r="F113" s="345"/>
      <c r="G113" s="345"/>
      <c r="H113" s="344"/>
    </row>
    <row r="114" spans="1:8" ht="18.75">
      <c r="A114" s="357">
        <v>882123</v>
      </c>
      <c r="B114" s="357" t="s">
        <v>139</v>
      </c>
      <c r="C114" s="377"/>
      <c r="D114" s="377"/>
      <c r="E114" s="377">
        <f>SUM(D112)</f>
        <v>50</v>
      </c>
      <c r="F114" s="345"/>
      <c r="G114" s="345"/>
      <c r="H114" s="344"/>
    </row>
    <row r="115" spans="1:8" ht="15">
      <c r="A115" s="344"/>
      <c r="B115" s="344"/>
      <c r="C115" s="345"/>
      <c r="D115" s="345"/>
      <c r="E115" s="344"/>
      <c r="F115" s="345"/>
      <c r="G115" s="345"/>
      <c r="H115" s="344"/>
    </row>
    <row r="116" spans="1:8" s="134" customFormat="1" ht="18.75">
      <c r="A116" s="388" t="s">
        <v>274</v>
      </c>
      <c r="B116" s="388"/>
      <c r="C116" s="377"/>
      <c r="D116" s="377">
        <f>SUM(E104:E114)</f>
        <v>329</v>
      </c>
      <c r="E116" s="377"/>
      <c r="F116" s="345"/>
      <c r="G116" s="345"/>
      <c r="H116" s="344"/>
    </row>
    <row r="117" spans="1:8" s="134" customFormat="1" ht="18.75">
      <c r="A117" s="389"/>
      <c r="B117" s="389"/>
      <c r="C117" s="377"/>
      <c r="D117" s="377"/>
      <c r="E117" s="377"/>
      <c r="F117" s="345"/>
      <c r="G117" s="345"/>
      <c r="H117" s="344"/>
    </row>
    <row r="118" spans="1:8" ht="15">
      <c r="A118" s="344"/>
      <c r="B118" s="344"/>
      <c r="C118" s="345"/>
      <c r="D118" s="345"/>
      <c r="E118" s="344"/>
      <c r="F118" s="345"/>
      <c r="G118" s="345"/>
      <c r="H118" s="344"/>
    </row>
    <row r="119" spans="1:8" s="136" customFormat="1" ht="18.75">
      <c r="A119" s="362">
        <v>882129</v>
      </c>
      <c r="B119" s="362" t="s">
        <v>206</v>
      </c>
      <c r="C119" s="363"/>
      <c r="D119" s="363"/>
      <c r="E119" s="344"/>
      <c r="F119" s="345"/>
      <c r="G119" s="345"/>
      <c r="H119" s="344"/>
    </row>
    <row r="120" spans="1:8" ht="30">
      <c r="A120" s="344">
        <v>5831123</v>
      </c>
      <c r="B120" s="347" t="s">
        <v>207</v>
      </c>
      <c r="C120" s="345">
        <v>328000</v>
      </c>
      <c r="D120" s="345">
        <v>328</v>
      </c>
      <c r="E120" s="344"/>
      <c r="F120" s="345"/>
      <c r="G120" s="345"/>
      <c r="H120" s="344"/>
    </row>
    <row r="121" spans="1:8" ht="18.75">
      <c r="A121" s="357"/>
      <c r="B121" s="357" t="s">
        <v>139</v>
      </c>
      <c r="C121" s="377"/>
      <c r="D121" s="377"/>
      <c r="E121" s="377">
        <f>SUM(D120)</f>
        <v>328</v>
      </c>
      <c r="F121" s="345"/>
      <c r="G121" s="345"/>
      <c r="H121" s="344"/>
    </row>
    <row r="122" spans="1:8" s="137" customFormat="1" ht="18.75">
      <c r="A122" s="357"/>
      <c r="B122" s="357"/>
      <c r="C122" s="345"/>
      <c r="D122" s="345"/>
      <c r="E122" s="345"/>
      <c r="F122" s="345"/>
      <c r="G122" s="345"/>
      <c r="H122" s="344"/>
    </row>
    <row r="123" spans="1:8" s="136" customFormat="1" ht="18.75">
      <c r="A123" s="362">
        <v>889928</v>
      </c>
      <c r="B123" s="362" t="s">
        <v>137</v>
      </c>
      <c r="C123" s="363"/>
      <c r="D123" s="363"/>
      <c r="E123" s="344"/>
      <c r="F123" s="345"/>
      <c r="G123" s="345"/>
      <c r="H123" s="344"/>
    </row>
    <row r="124" spans="1:8" ht="15">
      <c r="A124" s="344"/>
      <c r="B124" s="344"/>
      <c r="C124" s="345"/>
      <c r="D124" s="345"/>
      <c r="E124" s="344"/>
      <c r="F124" s="345"/>
      <c r="G124" s="345"/>
      <c r="H124" s="344"/>
    </row>
    <row r="125" spans="1:8" ht="15">
      <c r="A125" s="344" t="s">
        <v>168</v>
      </c>
      <c r="B125" s="344"/>
      <c r="C125" s="345"/>
      <c r="D125" s="345"/>
      <c r="E125" s="344"/>
      <c r="F125" s="345"/>
      <c r="G125" s="345"/>
      <c r="H125" s="344"/>
    </row>
    <row r="126" spans="1:8" ht="15">
      <c r="A126" s="344">
        <v>511113</v>
      </c>
      <c r="B126" s="353" t="s">
        <v>208</v>
      </c>
      <c r="C126" s="345"/>
      <c r="D126" s="345"/>
      <c r="E126" s="344"/>
      <c r="F126" s="345"/>
      <c r="G126" s="345"/>
      <c r="H126" s="344"/>
    </row>
    <row r="127" spans="1:8" ht="15">
      <c r="A127" s="344"/>
      <c r="B127" s="347" t="s">
        <v>209</v>
      </c>
      <c r="C127" s="345">
        <v>1238400</v>
      </c>
      <c r="D127" s="345">
        <v>1238</v>
      </c>
      <c r="E127" s="344"/>
      <c r="F127" s="345"/>
      <c r="G127" s="345"/>
      <c r="H127" s="344"/>
    </row>
    <row r="128" spans="1:8" ht="15">
      <c r="A128" s="344">
        <v>511143</v>
      </c>
      <c r="B128" s="344" t="s">
        <v>210</v>
      </c>
      <c r="C128" s="345">
        <v>480000</v>
      </c>
      <c r="D128" s="345">
        <v>480</v>
      </c>
      <c r="E128" s="344"/>
      <c r="F128" s="345"/>
      <c r="G128" s="345"/>
      <c r="H128" s="344"/>
    </row>
    <row r="129" spans="1:8" ht="15">
      <c r="A129" s="344" t="s">
        <v>171</v>
      </c>
      <c r="B129" s="344"/>
      <c r="C129" s="345"/>
      <c r="D129" s="345"/>
      <c r="E129" s="344"/>
      <c r="F129" s="345"/>
      <c r="G129" s="345"/>
      <c r="H129" s="344"/>
    </row>
    <row r="130" spans="1:8" ht="15">
      <c r="A130" s="344">
        <v>51219</v>
      </c>
      <c r="B130" s="358" t="s">
        <v>211</v>
      </c>
      <c r="C130" s="372">
        <v>170400</v>
      </c>
      <c r="D130" s="345">
        <v>170</v>
      </c>
      <c r="E130" s="344"/>
      <c r="F130" s="345"/>
      <c r="G130" s="345"/>
      <c r="H130" s="344"/>
    </row>
    <row r="131" spans="1:8" ht="15" hidden="1">
      <c r="A131" s="344"/>
      <c r="B131" s="344"/>
      <c r="C131" s="345"/>
      <c r="D131" s="345"/>
      <c r="E131" s="344"/>
      <c r="F131" s="345"/>
      <c r="G131" s="345"/>
      <c r="H131" s="344"/>
    </row>
    <row r="132" spans="1:8" ht="15">
      <c r="A132" s="344"/>
      <c r="B132" s="344" t="s">
        <v>172</v>
      </c>
      <c r="C132" s="345"/>
      <c r="D132" s="345"/>
      <c r="E132" s="344"/>
      <c r="F132" s="345"/>
      <c r="G132" s="345"/>
      <c r="H132" s="344"/>
    </row>
    <row r="133" spans="1:8" ht="15">
      <c r="A133" s="344">
        <v>5142421</v>
      </c>
      <c r="B133" s="344" t="s">
        <v>212</v>
      </c>
      <c r="C133" s="345">
        <v>140000</v>
      </c>
      <c r="D133" s="345">
        <v>140</v>
      </c>
      <c r="E133" s="344"/>
      <c r="F133" s="345"/>
      <c r="G133" s="345"/>
      <c r="H133" s="344"/>
    </row>
    <row r="134" spans="1:8" ht="15">
      <c r="A134" s="344"/>
      <c r="B134" s="347"/>
      <c r="C134" s="345"/>
      <c r="D134" s="345"/>
      <c r="E134" s="344"/>
      <c r="F134" s="345"/>
      <c r="G134" s="345"/>
      <c r="H134" s="344"/>
    </row>
    <row r="135" spans="1:8" ht="15">
      <c r="A135" s="344" t="s">
        <v>175</v>
      </c>
      <c r="B135" s="344"/>
      <c r="C135" s="345"/>
      <c r="D135" s="345"/>
      <c r="E135" s="344"/>
      <c r="F135" s="345"/>
      <c r="G135" s="345"/>
      <c r="H135" s="344"/>
    </row>
    <row r="136" spans="1:8" ht="15">
      <c r="A136" s="344"/>
      <c r="B136" s="344"/>
      <c r="C136" s="345"/>
      <c r="D136" s="345"/>
      <c r="E136" s="344"/>
      <c r="F136" s="345"/>
      <c r="G136" s="345"/>
      <c r="H136" s="344"/>
    </row>
    <row r="137" spans="1:8" ht="15">
      <c r="A137" s="344">
        <v>53125</v>
      </c>
      <c r="B137" s="347" t="s">
        <v>213</v>
      </c>
      <c r="C137" s="345"/>
      <c r="D137" s="345"/>
      <c r="E137" s="344"/>
      <c r="F137" s="345"/>
      <c r="G137" s="345"/>
      <c r="H137" s="344"/>
    </row>
    <row r="138" spans="1:8" ht="15">
      <c r="A138" s="344"/>
      <c r="B138" s="346" t="s">
        <v>279</v>
      </c>
      <c r="C138" s="345">
        <v>509760</v>
      </c>
      <c r="D138" s="345">
        <v>510</v>
      </c>
      <c r="E138" s="344"/>
      <c r="F138" s="345"/>
      <c r="G138" s="345"/>
      <c r="H138" s="344"/>
    </row>
    <row r="139" spans="1:8" ht="15">
      <c r="A139" s="344">
        <v>5331</v>
      </c>
      <c r="B139" s="347" t="s">
        <v>176</v>
      </c>
      <c r="C139" s="345">
        <v>23324</v>
      </c>
      <c r="D139" s="345">
        <v>23</v>
      </c>
      <c r="E139" s="344"/>
      <c r="F139" s="345"/>
      <c r="G139" s="345"/>
      <c r="H139" s="344"/>
    </row>
    <row r="140" spans="1:8" ht="15">
      <c r="A140" s="344"/>
      <c r="B140" s="347"/>
      <c r="C140" s="345"/>
      <c r="D140" s="345"/>
      <c r="E140" s="345"/>
      <c r="F140" s="345"/>
      <c r="G140" s="345"/>
      <c r="H140" s="344"/>
    </row>
    <row r="141" spans="1:8" ht="15">
      <c r="A141" s="344" t="s">
        <v>125</v>
      </c>
      <c r="B141" s="344"/>
      <c r="C141" s="345"/>
      <c r="D141" s="345"/>
      <c r="E141" s="344"/>
      <c r="F141" s="345"/>
      <c r="G141" s="345"/>
      <c r="H141" s="344"/>
    </row>
    <row r="142" spans="1:8" ht="21.75" customHeight="1">
      <c r="A142" s="344">
        <v>5462</v>
      </c>
      <c r="B142" s="346" t="s">
        <v>613</v>
      </c>
      <c r="C142" s="345">
        <v>272000</v>
      </c>
      <c r="D142" s="345">
        <v>272</v>
      </c>
      <c r="E142" s="344"/>
      <c r="F142" s="345"/>
      <c r="G142" s="345"/>
      <c r="H142" s="344"/>
    </row>
    <row r="143" spans="1:8" ht="22.5" customHeight="1">
      <c r="A143" s="344">
        <v>55111</v>
      </c>
      <c r="B143" s="346" t="s">
        <v>280</v>
      </c>
      <c r="C143" s="345">
        <v>33000</v>
      </c>
      <c r="D143" s="345">
        <v>33</v>
      </c>
      <c r="E143" s="344"/>
      <c r="F143" s="345"/>
      <c r="G143" s="345"/>
      <c r="H143" s="344"/>
    </row>
    <row r="144" spans="1:8" ht="15">
      <c r="A144" s="344">
        <v>55218</v>
      </c>
      <c r="B144" s="346" t="s">
        <v>281</v>
      </c>
      <c r="C144" s="345">
        <v>170000</v>
      </c>
      <c r="D144" s="345">
        <v>170</v>
      </c>
      <c r="E144" s="344"/>
      <c r="F144" s="345"/>
      <c r="G144" s="345"/>
      <c r="H144" s="344"/>
    </row>
    <row r="145" spans="1:8" ht="15">
      <c r="A145" s="344">
        <v>57129</v>
      </c>
      <c r="B145" s="346" t="s">
        <v>282</v>
      </c>
      <c r="C145" s="345">
        <v>252000</v>
      </c>
      <c r="D145" s="345">
        <v>252</v>
      </c>
      <c r="E145" s="344"/>
      <c r="F145" s="345"/>
      <c r="G145" s="345"/>
      <c r="H145" s="344"/>
    </row>
    <row r="146" spans="1:8" ht="15">
      <c r="A146" s="344">
        <v>561111</v>
      </c>
      <c r="B146" s="346" t="s">
        <v>283</v>
      </c>
      <c r="C146" s="345">
        <f>SUM(C142:C145)*0.27</f>
        <v>196290</v>
      </c>
      <c r="D146" s="345">
        <v>196</v>
      </c>
      <c r="E146" s="345"/>
      <c r="F146" s="345"/>
      <c r="G146" s="345"/>
      <c r="H146" s="344"/>
    </row>
    <row r="147" spans="1:8" ht="18.75">
      <c r="A147" s="357">
        <v>889928</v>
      </c>
      <c r="B147" s="357" t="s">
        <v>139</v>
      </c>
      <c r="C147" s="377"/>
      <c r="D147" s="377"/>
      <c r="E147" s="377">
        <f>SUM(D127:D146)</f>
        <v>3484</v>
      </c>
      <c r="F147" s="345"/>
      <c r="G147" s="345"/>
      <c r="H147" s="344"/>
    </row>
    <row r="148" spans="1:8" s="137" customFormat="1" ht="18.75">
      <c r="A148" s="357"/>
      <c r="B148" s="357"/>
      <c r="C148" s="345"/>
      <c r="D148" s="345"/>
      <c r="E148" s="345"/>
      <c r="F148" s="345"/>
      <c r="G148" s="345"/>
      <c r="H148" s="344"/>
    </row>
    <row r="149" spans="1:8" ht="18.75">
      <c r="A149" s="362">
        <v>890444</v>
      </c>
      <c r="B149" s="362" t="s">
        <v>214</v>
      </c>
      <c r="C149" s="363"/>
      <c r="D149" s="363"/>
      <c r="E149" s="344"/>
      <c r="F149" s="345"/>
      <c r="G149" s="345"/>
      <c r="H149" s="344"/>
    </row>
    <row r="150" spans="1:8" ht="15">
      <c r="A150" s="344"/>
      <c r="B150" s="344"/>
      <c r="C150" s="345"/>
      <c r="D150" s="345"/>
      <c r="E150" s="344"/>
      <c r="F150" s="345"/>
      <c r="G150" s="345"/>
      <c r="H150" s="344"/>
    </row>
    <row r="151" spans="1:8" ht="15">
      <c r="A151" s="344" t="s">
        <v>168</v>
      </c>
      <c r="B151" s="344"/>
      <c r="C151" s="345"/>
      <c r="D151" s="345"/>
      <c r="E151" s="344"/>
      <c r="F151" s="345"/>
      <c r="G151" s="345"/>
      <c r="H151" s="344"/>
    </row>
    <row r="152" spans="1:8" s="134" customFormat="1" ht="15">
      <c r="A152" s="344"/>
      <c r="B152" s="344"/>
      <c r="C152" s="345"/>
      <c r="D152" s="345"/>
      <c r="E152" s="344"/>
      <c r="F152" s="345"/>
      <c r="G152" s="345"/>
      <c r="H152" s="344"/>
    </row>
    <row r="153" spans="1:8" ht="15">
      <c r="A153" s="344">
        <v>511216</v>
      </c>
      <c r="B153" s="346" t="s">
        <v>299</v>
      </c>
      <c r="C153" s="390"/>
      <c r="D153" s="345"/>
      <c r="E153" s="344"/>
      <c r="F153" s="345"/>
      <c r="G153" s="345"/>
      <c r="H153" s="344"/>
    </row>
    <row r="154" spans="1:8" ht="15">
      <c r="A154" s="344"/>
      <c r="B154" s="346" t="s">
        <v>300</v>
      </c>
      <c r="C154" s="390">
        <v>5659666</v>
      </c>
      <c r="D154" s="345">
        <v>5660</v>
      </c>
      <c r="E154" s="344"/>
      <c r="F154" s="345"/>
      <c r="G154" s="345"/>
      <c r="H154" s="344"/>
    </row>
    <row r="155" spans="1:8" ht="15">
      <c r="A155" s="344"/>
      <c r="B155" s="347"/>
      <c r="C155" s="345"/>
      <c r="D155" s="345"/>
      <c r="E155" s="344"/>
      <c r="F155" s="345"/>
      <c r="G155" s="345"/>
      <c r="H155" s="344"/>
    </row>
    <row r="156" spans="1:8" ht="15">
      <c r="A156" s="344" t="s">
        <v>175</v>
      </c>
      <c r="B156" s="344"/>
      <c r="C156" s="345"/>
      <c r="D156" s="345"/>
      <c r="E156" s="344"/>
      <c r="F156" s="345"/>
      <c r="G156" s="345"/>
      <c r="H156" s="344"/>
    </row>
    <row r="157" spans="1:8" ht="15">
      <c r="A157" s="344"/>
      <c r="B157" s="344"/>
      <c r="C157" s="345"/>
      <c r="D157" s="345"/>
      <c r="E157" s="344"/>
      <c r="F157" s="345"/>
      <c r="G157" s="345"/>
      <c r="H157" s="344"/>
    </row>
    <row r="158" spans="1:8" ht="15">
      <c r="A158" s="344">
        <v>53125</v>
      </c>
      <c r="B158" s="346" t="s">
        <v>301</v>
      </c>
      <c r="C158" s="345"/>
      <c r="D158" s="345"/>
      <c r="E158" s="345"/>
      <c r="F158" s="345"/>
      <c r="G158" s="345"/>
      <c r="H158" s="344"/>
    </row>
    <row r="159" spans="1:8" ht="15">
      <c r="A159" s="344"/>
      <c r="B159" s="346" t="s">
        <v>302</v>
      </c>
      <c r="C159" s="345">
        <v>1528110</v>
      </c>
      <c r="D159" s="345">
        <v>1528</v>
      </c>
      <c r="E159" s="344"/>
      <c r="F159" s="345"/>
      <c r="G159" s="345"/>
      <c r="H159" s="344"/>
    </row>
    <row r="160" spans="1:8" ht="15">
      <c r="A160" s="344"/>
      <c r="B160" s="346"/>
      <c r="C160" s="345"/>
      <c r="D160" s="345"/>
      <c r="E160" s="344"/>
      <c r="F160" s="345"/>
      <c r="G160" s="345"/>
      <c r="H160" s="344"/>
    </row>
    <row r="161" spans="1:8" ht="15">
      <c r="A161" s="358" t="s">
        <v>284</v>
      </c>
      <c r="B161" s="344"/>
      <c r="C161" s="345"/>
      <c r="D161" s="345"/>
      <c r="E161" s="344"/>
      <c r="F161" s="345"/>
      <c r="G161" s="345"/>
      <c r="H161" s="344"/>
    </row>
    <row r="162" spans="1:8" s="134" customFormat="1" ht="15">
      <c r="A162" s="344"/>
      <c r="B162" s="344"/>
      <c r="C162" s="345"/>
      <c r="D162" s="345"/>
      <c r="E162" s="344"/>
      <c r="F162" s="345"/>
      <c r="G162" s="345"/>
      <c r="H162" s="344"/>
    </row>
    <row r="163" spans="1:8" ht="15">
      <c r="A163" s="344">
        <v>54921</v>
      </c>
      <c r="B163" s="346" t="s">
        <v>286</v>
      </c>
      <c r="C163" s="345">
        <v>619310</v>
      </c>
      <c r="D163" s="345">
        <v>619</v>
      </c>
      <c r="E163" s="345"/>
      <c r="F163" s="345"/>
      <c r="G163" s="345"/>
      <c r="H163" s="344"/>
    </row>
    <row r="164" spans="1:8" ht="15">
      <c r="A164" s="344"/>
      <c r="B164" s="346"/>
      <c r="C164" s="345"/>
      <c r="D164" s="345"/>
      <c r="E164" s="345"/>
      <c r="F164" s="345"/>
      <c r="G164" s="345"/>
      <c r="H164" s="344"/>
    </row>
    <row r="165" spans="1:8" ht="15">
      <c r="A165" s="344"/>
      <c r="B165" s="346" t="s">
        <v>285</v>
      </c>
      <c r="C165" s="345">
        <v>180900</v>
      </c>
      <c r="D165" s="345">
        <v>181</v>
      </c>
      <c r="E165" s="345"/>
      <c r="F165" s="345"/>
      <c r="G165" s="345"/>
      <c r="H165" s="344"/>
    </row>
    <row r="166" spans="1:8" ht="15">
      <c r="A166" s="344"/>
      <c r="B166" s="346"/>
      <c r="C166" s="345"/>
      <c r="D166" s="345"/>
      <c r="E166" s="345"/>
      <c r="F166" s="345"/>
      <c r="G166" s="345"/>
      <c r="H166" s="344"/>
    </row>
    <row r="167" spans="1:8" ht="15">
      <c r="A167" s="344"/>
      <c r="B167" s="346" t="s">
        <v>303</v>
      </c>
      <c r="C167" s="345">
        <f>SUM(C163:C166)*0.27</f>
        <v>216056.7</v>
      </c>
      <c r="D167" s="345">
        <v>216</v>
      </c>
      <c r="E167" s="345"/>
      <c r="F167" s="345"/>
      <c r="G167" s="345"/>
      <c r="H167" s="344"/>
    </row>
    <row r="168" spans="1:8" ht="15">
      <c r="A168" s="344"/>
      <c r="B168" s="347"/>
      <c r="C168" s="345"/>
      <c r="D168" s="345"/>
      <c r="E168" s="344"/>
      <c r="F168" s="345"/>
      <c r="G168" s="345"/>
      <c r="H168" s="344"/>
    </row>
    <row r="169" spans="1:8" ht="18.75">
      <c r="A169" s="357">
        <v>890444</v>
      </c>
      <c r="B169" s="357" t="s">
        <v>139</v>
      </c>
      <c r="C169" s="377"/>
      <c r="D169" s="377"/>
      <c r="E169" s="377">
        <f>SUM(D154:D167)</f>
        <v>8204</v>
      </c>
      <c r="F169" s="345"/>
      <c r="G169" s="345"/>
      <c r="H169" s="344"/>
    </row>
    <row r="170" spans="1:8" ht="15">
      <c r="A170" s="344"/>
      <c r="B170" s="344"/>
      <c r="C170" s="345"/>
      <c r="D170" s="345"/>
      <c r="E170" s="344"/>
      <c r="F170" s="345"/>
      <c r="G170" s="345"/>
      <c r="H170" s="344"/>
    </row>
    <row r="171" spans="1:8" ht="15">
      <c r="A171" s="344"/>
      <c r="B171" s="344"/>
      <c r="C171" s="345"/>
      <c r="D171" s="345"/>
      <c r="E171" s="344"/>
      <c r="F171" s="345"/>
      <c r="G171" s="345"/>
      <c r="H171" s="344"/>
    </row>
    <row r="172" spans="1:8" ht="18.75">
      <c r="A172" s="362">
        <v>890443</v>
      </c>
      <c r="B172" s="362" t="s">
        <v>215</v>
      </c>
      <c r="C172" s="363"/>
      <c r="D172" s="363"/>
      <c r="E172" s="344"/>
      <c r="F172" s="345"/>
      <c r="G172" s="345"/>
      <c r="H172" s="344"/>
    </row>
    <row r="173" spans="1:8" ht="15">
      <c r="A173" s="344"/>
      <c r="B173" s="344"/>
      <c r="C173" s="345"/>
      <c r="D173" s="345"/>
      <c r="E173" s="344"/>
      <c r="F173" s="345"/>
      <c r="G173" s="345"/>
      <c r="H173" s="344"/>
    </row>
    <row r="174" spans="1:8" ht="15">
      <c r="A174" s="344" t="s">
        <v>168</v>
      </c>
      <c r="B174" s="344"/>
      <c r="C174" s="345"/>
      <c r="D174" s="345"/>
      <c r="E174" s="344"/>
      <c r="F174" s="345"/>
      <c r="G174" s="345"/>
      <c r="H174" s="344"/>
    </row>
    <row r="175" spans="1:8" ht="15">
      <c r="A175" s="344"/>
      <c r="B175" s="353"/>
      <c r="C175" s="345"/>
      <c r="D175" s="345"/>
      <c r="E175" s="344"/>
      <c r="F175" s="345"/>
      <c r="G175" s="345"/>
      <c r="H175" s="344"/>
    </row>
    <row r="176" spans="1:8" ht="30">
      <c r="A176" s="344">
        <v>511216</v>
      </c>
      <c r="B176" s="346" t="s">
        <v>296</v>
      </c>
      <c r="C176" s="345">
        <v>1140050</v>
      </c>
      <c r="D176" s="345">
        <v>1140</v>
      </c>
      <c r="E176" s="344"/>
      <c r="F176" s="345"/>
      <c r="G176" s="345"/>
      <c r="H176" s="344"/>
    </row>
    <row r="177" spans="1:8" ht="30">
      <c r="A177" s="344">
        <v>511216</v>
      </c>
      <c r="B177" s="346" t="s">
        <v>297</v>
      </c>
      <c r="C177" s="345">
        <v>11616979</v>
      </c>
      <c r="D177" s="345">
        <v>11617</v>
      </c>
      <c r="E177" s="344"/>
      <c r="F177" s="345"/>
      <c r="G177" s="345"/>
      <c r="H177" s="344"/>
    </row>
    <row r="178" spans="1:8" ht="24" customHeight="1">
      <c r="A178" s="344"/>
      <c r="B178" s="346"/>
      <c r="C178" s="349">
        <f>SUM(C176:C177)</f>
        <v>12757029</v>
      </c>
      <c r="D178" s="349"/>
      <c r="E178" s="344"/>
      <c r="F178" s="345"/>
      <c r="G178" s="345"/>
      <c r="H178" s="344"/>
    </row>
    <row r="179" spans="1:8" ht="15">
      <c r="A179" s="344" t="s">
        <v>175</v>
      </c>
      <c r="B179" s="344"/>
      <c r="C179" s="345"/>
      <c r="D179" s="345"/>
      <c r="E179" s="344"/>
      <c r="F179" s="345"/>
      <c r="G179" s="345"/>
      <c r="H179" s="344"/>
    </row>
    <row r="180" spans="1:8" ht="15">
      <c r="A180" s="344"/>
      <c r="B180" s="344"/>
      <c r="C180" s="345"/>
      <c r="D180" s="345"/>
      <c r="E180" s="344"/>
      <c r="F180" s="345"/>
      <c r="G180" s="345"/>
      <c r="H180" s="344"/>
    </row>
    <row r="181" spans="1:8" ht="15">
      <c r="A181" s="344">
        <v>53125</v>
      </c>
      <c r="B181" s="346" t="s">
        <v>295</v>
      </c>
      <c r="C181" s="345">
        <f>C178*0.135</f>
        <v>1722198.915</v>
      </c>
      <c r="D181" s="345">
        <v>1722</v>
      </c>
      <c r="E181" s="345"/>
      <c r="F181" s="345"/>
      <c r="G181" s="345"/>
      <c r="H181" s="344"/>
    </row>
    <row r="182" spans="1:8" ht="15">
      <c r="A182" s="344"/>
      <c r="B182" s="347"/>
      <c r="C182" s="345"/>
      <c r="D182" s="345"/>
      <c r="E182" s="344"/>
      <c r="F182" s="345"/>
      <c r="G182" s="345"/>
      <c r="H182" s="344"/>
    </row>
    <row r="183" spans="1:8" ht="15">
      <c r="A183" s="344" t="s">
        <v>125</v>
      </c>
      <c r="B183" s="344"/>
      <c r="C183" s="345"/>
      <c r="D183" s="345"/>
      <c r="E183" s="344"/>
      <c r="F183" s="345"/>
      <c r="G183" s="345"/>
      <c r="H183" s="344"/>
    </row>
    <row r="184" spans="1:8" s="134" customFormat="1" ht="15">
      <c r="A184" s="344"/>
      <c r="B184" s="344"/>
      <c r="C184" s="345"/>
      <c r="D184" s="345"/>
      <c r="E184" s="344"/>
      <c r="F184" s="345"/>
      <c r="G184" s="345"/>
      <c r="H184" s="344"/>
    </row>
    <row r="185" spans="1:8" ht="45">
      <c r="A185" s="391">
        <v>54911</v>
      </c>
      <c r="B185" s="346" t="s">
        <v>312</v>
      </c>
      <c r="C185" s="345"/>
      <c r="D185" s="392"/>
      <c r="E185" s="344"/>
      <c r="F185" s="345"/>
      <c r="G185" s="345"/>
      <c r="H185" s="344"/>
    </row>
    <row r="186" spans="1:8" ht="15">
      <c r="A186" s="391"/>
      <c r="B186" s="346" t="s">
        <v>310</v>
      </c>
      <c r="C186" s="345">
        <v>2087286</v>
      </c>
      <c r="D186" s="393">
        <v>2087</v>
      </c>
      <c r="E186" s="345"/>
      <c r="F186" s="345"/>
      <c r="G186" s="345"/>
      <c r="H186" s="344"/>
    </row>
    <row r="187" spans="1:8" ht="15">
      <c r="A187" s="394"/>
      <c r="B187" s="346"/>
      <c r="C187" s="345"/>
      <c r="D187" s="393"/>
      <c r="E187" s="345"/>
      <c r="F187" s="345"/>
      <c r="G187" s="345"/>
      <c r="H187" s="344"/>
    </row>
    <row r="188" spans="1:8" ht="15">
      <c r="A188" s="394"/>
      <c r="B188" s="346" t="s">
        <v>311</v>
      </c>
      <c r="C188" s="345">
        <v>27750</v>
      </c>
      <c r="D188" s="393">
        <v>28</v>
      </c>
      <c r="E188" s="345"/>
      <c r="F188" s="345"/>
      <c r="G188" s="345"/>
      <c r="H188" s="344"/>
    </row>
    <row r="189" spans="1:8" ht="15">
      <c r="A189" s="344"/>
      <c r="B189" s="347"/>
      <c r="C189" s="345"/>
      <c r="D189" s="345"/>
      <c r="E189" s="344"/>
      <c r="F189" s="345"/>
      <c r="G189" s="345"/>
      <c r="H189" s="344"/>
    </row>
    <row r="190" spans="1:8" ht="15">
      <c r="A190" s="344">
        <v>561111</v>
      </c>
      <c r="B190" s="346" t="s">
        <v>298</v>
      </c>
      <c r="C190" s="345">
        <f>SUM(C186:C188)*0.27</f>
        <v>571059.7200000001</v>
      </c>
      <c r="D190" s="345">
        <v>571</v>
      </c>
      <c r="E190" s="344"/>
      <c r="F190" s="345"/>
      <c r="G190" s="345"/>
      <c r="H190" s="344"/>
    </row>
    <row r="191" spans="1:8" ht="18.75">
      <c r="A191" s="357">
        <v>890443</v>
      </c>
      <c r="B191" s="357" t="s">
        <v>139</v>
      </c>
      <c r="C191" s="377"/>
      <c r="D191" s="377"/>
      <c r="E191" s="377">
        <f>SUM(D174:D190)</f>
        <v>17165</v>
      </c>
      <c r="F191" s="345"/>
      <c r="G191" s="345"/>
      <c r="H191" s="344"/>
    </row>
    <row r="192" spans="1:8" ht="15">
      <c r="A192" s="344"/>
      <c r="B192" s="344"/>
      <c r="C192" s="345"/>
      <c r="D192" s="345"/>
      <c r="E192" s="344"/>
      <c r="F192" s="345"/>
      <c r="G192" s="345"/>
      <c r="H192" s="344"/>
    </row>
    <row r="193" spans="1:8" ht="15">
      <c r="A193" s="344"/>
      <c r="B193" s="344"/>
      <c r="C193" s="345"/>
      <c r="D193" s="345"/>
      <c r="E193" s="344"/>
      <c r="F193" s="345"/>
      <c r="G193" s="345"/>
      <c r="H193" s="344"/>
    </row>
    <row r="194" spans="1:8" ht="18.75">
      <c r="A194" s="362">
        <v>910123</v>
      </c>
      <c r="B194" s="362" t="s">
        <v>216</v>
      </c>
      <c r="C194" s="363"/>
      <c r="D194" s="363"/>
      <c r="E194" s="344"/>
      <c r="F194" s="345"/>
      <c r="G194" s="345"/>
      <c r="H194" s="344"/>
    </row>
    <row r="195" spans="1:8" ht="15">
      <c r="A195" s="344"/>
      <c r="B195" s="344"/>
      <c r="C195" s="345"/>
      <c r="D195" s="345"/>
      <c r="E195" s="344"/>
      <c r="F195" s="345"/>
      <c r="G195" s="345"/>
      <c r="H195" s="344"/>
    </row>
    <row r="196" spans="1:8" ht="15">
      <c r="A196" s="344" t="s">
        <v>125</v>
      </c>
      <c r="B196" s="344"/>
      <c r="C196" s="345"/>
      <c r="D196" s="345"/>
      <c r="E196" s="344"/>
      <c r="F196" s="345"/>
      <c r="G196" s="345"/>
      <c r="H196" s="344"/>
    </row>
    <row r="197" spans="1:8" ht="15">
      <c r="A197" s="344">
        <v>54411</v>
      </c>
      <c r="B197" s="344" t="s">
        <v>217</v>
      </c>
      <c r="C197" s="345">
        <v>30000</v>
      </c>
      <c r="D197" s="345">
        <v>30</v>
      </c>
      <c r="E197" s="344"/>
      <c r="F197" s="345"/>
      <c r="G197" s="345"/>
      <c r="H197" s="344"/>
    </row>
    <row r="198" spans="1:8" ht="15">
      <c r="A198" s="344">
        <v>561111</v>
      </c>
      <c r="B198" s="346" t="s">
        <v>288</v>
      </c>
      <c r="C198" s="345">
        <v>8100</v>
      </c>
      <c r="D198" s="345">
        <v>8</v>
      </c>
      <c r="E198" s="344"/>
      <c r="F198" s="345">
        <v>299000</v>
      </c>
      <c r="G198" s="345"/>
      <c r="H198" s="344"/>
    </row>
    <row r="199" spans="1:8" ht="15">
      <c r="A199" s="344"/>
      <c r="B199" s="344"/>
      <c r="C199" s="345"/>
      <c r="D199" s="345"/>
      <c r="E199" s="344"/>
      <c r="F199" s="345"/>
      <c r="G199" s="345"/>
      <c r="H199" s="344"/>
    </row>
    <row r="200" spans="1:8" ht="18.75">
      <c r="A200" s="357">
        <v>910123</v>
      </c>
      <c r="B200" s="357" t="s">
        <v>139</v>
      </c>
      <c r="C200" s="377">
        <f>SUM(C197:C199)</f>
        <v>38100</v>
      </c>
      <c r="D200" s="377"/>
      <c r="E200" s="377">
        <f>SUM(D196:D199)</f>
        <v>38</v>
      </c>
      <c r="F200" s="345"/>
      <c r="G200" s="345"/>
      <c r="H200" s="344"/>
    </row>
    <row r="201" spans="1:8" s="134" customFormat="1" ht="18.75">
      <c r="A201" s="357"/>
      <c r="B201" s="357"/>
      <c r="C201" s="377"/>
      <c r="D201" s="345"/>
      <c r="E201" s="377"/>
      <c r="F201" s="345"/>
      <c r="G201" s="345"/>
      <c r="H201" s="344"/>
    </row>
    <row r="202" spans="1:8" ht="18.75">
      <c r="A202" s="362">
        <v>910501</v>
      </c>
      <c r="B202" s="362" t="s">
        <v>218</v>
      </c>
      <c r="C202" s="363"/>
      <c r="D202" s="363"/>
      <c r="E202" s="344"/>
      <c r="F202" s="345"/>
      <c r="G202" s="345"/>
      <c r="H202" s="344"/>
    </row>
    <row r="203" spans="1:8" ht="15">
      <c r="A203" s="344"/>
      <c r="B203" s="344"/>
      <c r="C203" s="345"/>
      <c r="D203" s="345"/>
      <c r="E203" s="344"/>
      <c r="F203" s="345"/>
      <c r="G203" s="345"/>
      <c r="H203" s="344"/>
    </row>
    <row r="204" spans="1:8" ht="15">
      <c r="A204" s="344" t="s">
        <v>125</v>
      </c>
      <c r="B204" s="344"/>
      <c r="C204" s="345"/>
      <c r="D204" s="345"/>
      <c r="E204" s="344"/>
      <c r="F204" s="345"/>
      <c r="G204" s="345"/>
      <c r="H204" s="344"/>
    </row>
    <row r="205" spans="1:8" ht="15">
      <c r="A205" s="344">
        <v>54911</v>
      </c>
      <c r="B205" s="358" t="s">
        <v>291</v>
      </c>
      <c r="C205" s="345">
        <v>100000</v>
      </c>
      <c r="D205" s="345">
        <v>100</v>
      </c>
      <c r="E205" s="344"/>
      <c r="F205" s="345"/>
      <c r="G205" s="345"/>
      <c r="H205" s="344"/>
    </row>
    <row r="206" spans="1:8" ht="15">
      <c r="A206" s="344"/>
      <c r="B206" s="344"/>
      <c r="C206" s="345"/>
      <c r="D206" s="345"/>
      <c r="E206" s="344"/>
      <c r="F206" s="345"/>
      <c r="G206" s="345"/>
      <c r="H206" s="344"/>
    </row>
    <row r="207" spans="1:8" ht="15">
      <c r="A207" s="344">
        <v>55214</v>
      </c>
      <c r="B207" s="346" t="s">
        <v>292</v>
      </c>
      <c r="C207" s="345">
        <v>225000</v>
      </c>
      <c r="D207" s="345">
        <v>225</v>
      </c>
      <c r="E207" s="344"/>
      <c r="F207" s="345"/>
      <c r="G207" s="345"/>
      <c r="H207" s="344"/>
    </row>
    <row r="208" spans="1:8" ht="15">
      <c r="A208" s="344">
        <v>55215</v>
      </c>
      <c r="B208" s="346" t="s">
        <v>293</v>
      </c>
      <c r="C208" s="345">
        <v>126000</v>
      </c>
      <c r="D208" s="345">
        <v>126</v>
      </c>
      <c r="E208" s="344"/>
      <c r="F208" s="345"/>
      <c r="G208" s="345"/>
      <c r="H208" s="344"/>
    </row>
    <row r="209" spans="1:8" ht="15">
      <c r="A209" s="344"/>
      <c r="B209" s="347"/>
      <c r="C209" s="373"/>
      <c r="D209" s="345"/>
      <c r="E209" s="344"/>
      <c r="F209" s="345"/>
      <c r="G209" s="345"/>
      <c r="H209" s="344"/>
    </row>
    <row r="210" spans="1:8" ht="15">
      <c r="A210" s="344">
        <v>561111</v>
      </c>
      <c r="B210" s="346" t="s">
        <v>294</v>
      </c>
      <c r="C210" s="345">
        <f>SUM(C205:C208)*0.27</f>
        <v>121770.00000000001</v>
      </c>
      <c r="D210" s="345">
        <v>122</v>
      </c>
      <c r="E210" s="344"/>
      <c r="F210" s="345"/>
      <c r="G210" s="345"/>
      <c r="H210" s="344"/>
    </row>
    <row r="211" spans="1:8" ht="15">
      <c r="A211" s="344"/>
      <c r="B211" s="344"/>
      <c r="C211" s="345"/>
      <c r="D211" s="345"/>
      <c r="E211" s="344"/>
      <c r="F211" s="345"/>
      <c r="G211" s="345"/>
      <c r="H211" s="344"/>
    </row>
    <row r="212" spans="1:8" ht="18.75">
      <c r="A212" s="357">
        <v>910123</v>
      </c>
      <c r="B212" s="357" t="s">
        <v>139</v>
      </c>
      <c r="C212" s="377"/>
      <c r="D212" s="377"/>
      <c r="E212" s="377">
        <f>SUM(D204:D211)</f>
        <v>573</v>
      </c>
      <c r="F212" s="345"/>
      <c r="G212" s="345"/>
      <c r="H212" s="344"/>
    </row>
    <row r="213" spans="1:8" s="134" customFormat="1" ht="18.75">
      <c r="A213" s="357"/>
      <c r="B213" s="357"/>
      <c r="C213" s="377"/>
      <c r="D213" s="345"/>
      <c r="E213" s="377"/>
      <c r="F213" s="345"/>
      <c r="G213" s="345"/>
      <c r="H213" s="344"/>
    </row>
    <row r="214" spans="1:8" ht="18.75">
      <c r="A214" s="362">
        <v>960302</v>
      </c>
      <c r="B214" s="362" t="s">
        <v>219</v>
      </c>
      <c r="C214" s="363"/>
      <c r="D214" s="363"/>
      <c r="E214" s="344"/>
      <c r="F214" s="345"/>
      <c r="G214" s="345"/>
      <c r="H214" s="344"/>
    </row>
    <row r="215" spans="1:8" ht="15">
      <c r="A215" s="344"/>
      <c r="B215" s="344"/>
      <c r="C215" s="345"/>
      <c r="D215" s="345"/>
      <c r="E215" s="344"/>
      <c r="F215" s="345"/>
      <c r="G215" s="345"/>
      <c r="H215" s="344"/>
    </row>
    <row r="216" spans="1:8" ht="15">
      <c r="A216" s="344">
        <v>52211</v>
      </c>
      <c r="B216" s="344" t="s">
        <v>220</v>
      </c>
      <c r="C216" s="345">
        <v>15000</v>
      </c>
      <c r="D216" s="345">
        <v>15</v>
      </c>
      <c r="E216" s="344"/>
      <c r="F216" s="345"/>
      <c r="G216" s="345"/>
      <c r="H216" s="344"/>
    </row>
    <row r="217" spans="1:8" ht="15">
      <c r="A217" s="344"/>
      <c r="B217" s="344"/>
      <c r="C217" s="345"/>
      <c r="D217" s="345"/>
      <c r="E217" s="344"/>
      <c r="F217" s="345"/>
      <c r="G217" s="345"/>
      <c r="H217" s="344"/>
    </row>
    <row r="218" spans="1:8" ht="21" customHeight="1">
      <c r="A218" s="344" t="s">
        <v>175</v>
      </c>
      <c r="B218" s="344"/>
      <c r="C218" s="345"/>
      <c r="D218" s="345"/>
      <c r="E218" s="344"/>
      <c r="F218" s="345"/>
      <c r="G218" s="345"/>
      <c r="H218" s="344"/>
    </row>
    <row r="219" spans="1:8" ht="15.75" customHeight="1">
      <c r="A219" s="344"/>
      <c r="B219" s="344"/>
      <c r="C219" s="345"/>
      <c r="D219" s="345"/>
      <c r="E219" s="344"/>
      <c r="F219" s="345"/>
      <c r="G219" s="345"/>
      <c r="H219" s="344"/>
    </row>
    <row r="220" spans="1:8" ht="15">
      <c r="A220" s="344">
        <v>53125</v>
      </c>
      <c r="B220" s="347" t="s">
        <v>221</v>
      </c>
      <c r="C220" s="345">
        <v>4050</v>
      </c>
      <c r="D220" s="345">
        <v>4</v>
      </c>
      <c r="E220" s="345"/>
      <c r="F220" s="345"/>
      <c r="G220" s="345"/>
      <c r="H220" s="344"/>
    </row>
    <row r="221" spans="1:8" ht="15">
      <c r="A221" s="344"/>
      <c r="B221" s="347"/>
      <c r="C221" s="345"/>
      <c r="D221" s="345"/>
      <c r="E221" s="344"/>
      <c r="F221" s="345"/>
      <c r="G221" s="345"/>
      <c r="H221" s="344"/>
    </row>
    <row r="222" spans="1:8" ht="15">
      <c r="A222" s="344">
        <v>54911</v>
      </c>
      <c r="B222" s="346" t="s">
        <v>289</v>
      </c>
      <c r="C222" s="345">
        <v>25000</v>
      </c>
      <c r="D222" s="345">
        <v>25</v>
      </c>
      <c r="E222" s="344"/>
      <c r="F222" s="345"/>
      <c r="G222" s="345"/>
      <c r="H222" s="344"/>
    </row>
    <row r="223" spans="1:8" ht="15">
      <c r="A223" s="344"/>
      <c r="B223" s="347"/>
      <c r="C223" s="345"/>
      <c r="D223" s="345"/>
      <c r="E223" s="344"/>
      <c r="F223" s="345"/>
      <c r="G223" s="345"/>
      <c r="H223" s="344"/>
    </row>
    <row r="224" spans="1:8" ht="15">
      <c r="A224" s="344">
        <v>561111</v>
      </c>
      <c r="B224" s="346" t="s">
        <v>290</v>
      </c>
      <c r="C224" s="345">
        <v>6750</v>
      </c>
      <c r="D224" s="345">
        <v>7</v>
      </c>
      <c r="E224" s="345"/>
      <c r="F224" s="345"/>
      <c r="G224" s="345"/>
      <c r="H224" s="344"/>
    </row>
    <row r="225" spans="1:8" ht="15">
      <c r="A225" s="344"/>
      <c r="B225" s="347"/>
      <c r="C225" s="345"/>
      <c r="D225" s="345"/>
      <c r="E225" s="344"/>
      <c r="F225" s="345"/>
      <c r="G225" s="345"/>
      <c r="H225" s="344"/>
    </row>
    <row r="226" spans="1:8" ht="15">
      <c r="A226" s="344"/>
      <c r="B226" s="344"/>
      <c r="C226" s="345"/>
      <c r="D226" s="345"/>
      <c r="E226" s="344"/>
      <c r="F226" s="345"/>
      <c r="G226" s="345"/>
      <c r="H226" s="344"/>
    </row>
    <row r="227" spans="1:8" ht="18.75">
      <c r="A227" s="357">
        <v>960302</v>
      </c>
      <c r="B227" s="357" t="s">
        <v>139</v>
      </c>
      <c r="C227" s="377"/>
      <c r="D227" s="377"/>
      <c r="E227" s="377">
        <f>SUM(D216:D224)</f>
        <v>51</v>
      </c>
      <c r="F227" s="345"/>
      <c r="G227" s="345"/>
      <c r="H227" s="344"/>
    </row>
    <row r="228" spans="1:8" s="134" customFormat="1" ht="18.75">
      <c r="A228" s="357"/>
      <c r="B228" s="357"/>
      <c r="C228" s="377"/>
      <c r="D228" s="377"/>
      <c r="E228" s="377"/>
      <c r="F228" s="345"/>
      <c r="G228" s="345"/>
      <c r="H228" s="344"/>
    </row>
    <row r="229" spans="1:8" ht="18.75">
      <c r="A229" s="362" t="s">
        <v>222</v>
      </c>
      <c r="B229" s="362"/>
      <c r="C229" s="363"/>
      <c r="D229" s="363"/>
      <c r="E229" s="363">
        <f>SUM(E50:E227)</f>
        <v>50244</v>
      </c>
      <c r="F229" s="345"/>
      <c r="G229" s="345"/>
      <c r="H229" s="344"/>
    </row>
    <row r="230" spans="1:8" ht="15">
      <c r="A230" s="344"/>
      <c r="B230" s="344"/>
      <c r="C230" s="345"/>
      <c r="D230" s="345"/>
      <c r="E230" s="344"/>
      <c r="F230" s="345"/>
      <c r="G230" s="345"/>
      <c r="H230" s="344"/>
    </row>
    <row r="231" spans="1:8" ht="15">
      <c r="A231" s="395" t="s">
        <v>223</v>
      </c>
      <c r="B231" s="344"/>
      <c r="C231" s="345"/>
      <c r="D231" s="345"/>
      <c r="E231" s="344"/>
      <c r="F231" s="345"/>
      <c r="G231" s="345"/>
      <c r="H231" s="344"/>
    </row>
    <row r="232" spans="1:8" ht="15">
      <c r="A232" s="395"/>
      <c r="B232" s="344"/>
      <c r="C232" s="345"/>
      <c r="D232" s="345"/>
      <c r="E232" s="344"/>
      <c r="F232" s="345"/>
      <c r="G232" s="345"/>
      <c r="H232" s="344"/>
    </row>
    <row r="233" spans="1:8" ht="15">
      <c r="A233" s="344" t="s">
        <v>561</v>
      </c>
      <c r="B233" s="347"/>
      <c r="C233" s="345">
        <v>2601811</v>
      </c>
      <c r="D233" s="345">
        <v>2602</v>
      </c>
      <c r="E233" s="396" t="s">
        <v>564</v>
      </c>
      <c r="F233" s="345">
        <f>SUM(D233,D235,D236)</f>
        <v>16302</v>
      </c>
      <c r="G233" s="345"/>
      <c r="H233" s="344"/>
    </row>
    <row r="234" spans="1:8" ht="15">
      <c r="A234" s="358" t="s">
        <v>566</v>
      </c>
      <c r="B234" s="344"/>
      <c r="C234" s="345">
        <v>25400000</v>
      </c>
      <c r="D234" s="345">
        <v>25400</v>
      </c>
      <c r="E234" s="396" t="s">
        <v>565</v>
      </c>
      <c r="F234" s="397">
        <f>SUM(D234,D237)</f>
        <v>30480</v>
      </c>
      <c r="G234" s="345"/>
      <c r="H234" s="344"/>
    </row>
    <row r="235" spans="1:8" ht="15">
      <c r="A235" s="358" t="s">
        <v>562</v>
      </c>
      <c r="B235" s="344"/>
      <c r="C235" s="345">
        <v>12700000</v>
      </c>
      <c r="D235" s="345">
        <v>12700</v>
      </c>
      <c r="E235" s="396" t="s">
        <v>123</v>
      </c>
      <c r="F235" s="398">
        <f>SUM(F233:F234)</f>
        <v>46782</v>
      </c>
      <c r="G235" s="345"/>
      <c r="H235" s="344"/>
    </row>
    <row r="236" spans="1:8" ht="15">
      <c r="A236" s="358" t="s">
        <v>563</v>
      </c>
      <c r="B236" s="344"/>
      <c r="C236" s="345">
        <v>1000000</v>
      </c>
      <c r="D236" s="345">
        <v>1000</v>
      </c>
      <c r="E236" s="344"/>
      <c r="F236" s="345"/>
      <c r="G236" s="345"/>
      <c r="H236" s="344"/>
    </row>
    <row r="237" spans="1:8" ht="15">
      <c r="A237" s="399" t="s">
        <v>567</v>
      </c>
      <c r="B237" s="399"/>
      <c r="C237" s="374">
        <v>5080000</v>
      </c>
      <c r="D237" s="374">
        <v>5080</v>
      </c>
      <c r="E237" s="344"/>
      <c r="F237" s="345"/>
      <c r="G237" s="345"/>
      <c r="H237" s="344"/>
    </row>
    <row r="238" spans="1:8" ht="15">
      <c r="A238" s="344"/>
      <c r="B238" s="344"/>
      <c r="C238" s="349">
        <f>SUM(C233:C237)</f>
        <v>46781811</v>
      </c>
      <c r="D238" s="349">
        <f>SUM(D233:D237)</f>
        <v>46782</v>
      </c>
      <c r="E238" s="344"/>
      <c r="F238" s="345"/>
      <c r="G238" s="345"/>
      <c r="H238" s="344"/>
    </row>
    <row r="239" spans="1:8" ht="15">
      <c r="A239" s="344"/>
      <c r="B239" s="344"/>
      <c r="C239" s="345"/>
      <c r="D239" s="345"/>
      <c r="E239" s="344"/>
      <c r="F239" s="345"/>
      <c r="G239" s="345"/>
      <c r="H239" s="344"/>
    </row>
    <row r="240" spans="1:8" ht="15">
      <c r="A240" s="344"/>
      <c r="B240" s="344"/>
      <c r="C240" s="345"/>
      <c r="D240" s="345"/>
      <c r="E240" s="344"/>
      <c r="F240" s="345"/>
      <c r="G240" s="345"/>
      <c r="H240" s="344"/>
    </row>
    <row r="241" spans="1:8" ht="18.75">
      <c r="A241" s="362" t="s">
        <v>224</v>
      </c>
      <c r="B241" s="362"/>
      <c r="C241" s="363"/>
      <c r="D241" s="363"/>
      <c r="E241" s="363">
        <f>E229+D238</f>
        <v>97026</v>
      </c>
      <c r="F241" s="345"/>
      <c r="G241" s="345"/>
      <c r="H241" s="344"/>
    </row>
    <row r="242" spans="1:8" ht="15">
      <c r="A242" s="344"/>
      <c r="B242" s="344"/>
      <c r="C242" s="400"/>
      <c r="D242" s="345"/>
      <c r="E242" s="344"/>
      <c r="F242" s="345"/>
      <c r="G242" s="345"/>
      <c r="H242" s="344"/>
    </row>
    <row r="243" spans="1:8" ht="15">
      <c r="A243" s="344"/>
      <c r="B243" s="344"/>
      <c r="C243" s="400"/>
      <c r="D243" s="345"/>
      <c r="E243" s="344"/>
      <c r="F243" s="345"/>
      <c r="G243" s="345"/>
      <c r="H243" s="344"/>
    </row>
    <row r="244" spans="1:8" ht="15">
      <c r="A244" s="344"/>
      <c r="B244" s="344"/>
      <c r="C244" s="400"/>
      <c r="D244" s="345"/>
      <c r="E244" s="344"/>
      <c r="F244" s="345"/>
      <c r="G244" s="345"/>
      <c r="H244" s="344"/>
    </row>
    <row r="245" spans="1:8" ht="15">
      <c r="A245" s="344"/>
      <c r="B245" s="344"/>
      <c r="C245" s="400"/>
      <c r="D245" s="345"/>
      <c r="E245" s="344"/>
      <c r="F245" s="345"/>
      <c r="G245" s="345"/>
      <c r="H245" s="344"/>
    </row>
    <row r="246" spans="1:8" ht="15">
      <c r="A246" s="344"/>
      <c r="B246" s="344"/>
      <c r="C246" s="400"/>
      <c r="D246" s="345"/>
      <c r="E246" s="344"/>
      <c r="F246" s="345"/>
      <c r="G246" s="345"/>
      <c r="H246" s="344"/>
    </row>
    <row r="247" spans="1:8" ht="15">
      <c r="A247" s="344"/>
      <c r="B247" s="344"/>
      <c r="C247" s="400"/>
      <c r="D247" s="345"/>
      <c r="E247" s="344"/>
      <c r="F247" s="345"/>
      <c r="G247" s="345"/>
      <c r="H247" s="344"/>
    </row>
    <row r="248" spans="1:8" ht="15">
      <c r="A248" s="344"/>
      <c r="B248" s="344"/>
      <c r="C248" s="400"/>
      <c r="D248" s="345"/>
      <c r="E248" s="344"/>
      <c r="F248" s="345"/>
      <c r="G248" s="345"/>
      <c r="H248" s="344"/>
    </row>
    <row r="249" spans="1:8" ht="15">
      <c r="A249" s="344"/>
      <c r="B249" s="344"/>
      <c r="C249" s="400"/>
      <c r="D249" s="345"/>
      <c r="E249" s="344"/>
      <c r="F249" s="345"/>
      <c r="G249" s="345"/>
      <c r="H249" s="344"/>
    </row>
    <row r="250" spans="1:8" ht="15">
      <c r="A250" s="344"/>
      <c r="B250" s="344"/>
      <c r="C250" s="400"/>
      <c r="D250" s="345"/>
      <c r="E250" s="344"/>
      <c r="F250" s="345"/>
      <c r="G250" s="345"/>
      <c r="H250" s="344"/>
    </row>
    <row r="251" spans="1:8" ht="15">
      <c r="A251" s="344"/>
      <c r="B251" s="344"/>
      <c r="C251" s="400"/>
      <c r="D251" s="345"/>
      <c r="E251" s="344"/>
      <c r="F251" s="345"/>
      <c r="G251" s="345"/>
      <c r="H251" s="344"/>
    </row>
  </sheetData>
  <sheetProtection password="889E" sheet="1"/>
  <mergeCells count="7">
    <mergeCell ref="G50:G55"/>
    <mergeCell ref="H50:H55"/>
    <mergeCell ref="A69:A70"/>
    <mergeCell ref="A99:B99"/>
    <mergeCell ref="A116:B116"/>
    <mergeCell ref="A49:C49"/>
    <mergeCell ref="F50:F55"/>
  </mergeCells>
  <printOptions/>
  <pageMargins left="0.83" right="0.31496062992125984" top="0.5511811023622047" bottom="0.5511811023622047" header="0.31496062992125984" footer="0.31496062992125984"/>
  <pageSetup horizontalDpi="300" verticalDpi="300" orientation="portrait" paperSize="9" scale="61" r:id="rId1"/>
  <rowBreaks count="4" manualBreakCount="4">
    <brk id="67" max="4" man="1"/>
    <brk id="122" max="4" man="1"/>
    <brk id="192" max="4" man="1"/>
    <brk id="24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148"/>
  <sheetViews>
    <sheetView zoomScaleSheetLayoutView="85" workbookViewId="0" topLeftCell="A91">
      <selection activeCell="C1" sqref="C1"/>
    </sheetView>
  </sheetViews>
  <sheetFormatPr defaultColWidth="9.00390625" defaultRowHeight="12.75"/>
  <cols>
    <col min="1" max="1" width="19.50390625" style="78" customWidth="1"/>
    <col min="2" max="2" width="72.00390625" style="79" customWidth="1"/>
    <col min="3" max="3" width="25.00390625" style="80" customWidth="1"/>
    <col min="4" max="16384" width="9.375" style="2" customWidth="1"/>
  </cols>
  <sheetData>
    <row r="1" spans="1:3" s="1" customFormat="1" ht="16.5" customHeight="1" thickBot="1">
      <c r="A1" s="31"/>
      <c r="B1" s="32"/>
      <c r="C1" s="46" t="s">
        <v>616</v>
      </c>
    </row>
    <row r="2" spans="1:3" s="17" customFormat="1" ht="21" customHeight="1">
      <c r="A2" s="167" t="s">
        <v>122</v>
      </c>
      <c r="B2" s="67" t="s">
        <v>341</v>
      </c>
      <c r="C2" s="69" t="s">
        <v>16</v>
      </c>
    </row>
    <row r="3" spans="1:3" s="17" customFormat="1" ht="16.5" thickBot="1">
      <c r="A3" s="33" t="s">
        <v>78</v>
      </c>
      <c r="B3" s="68" t="s">
        <v>320</v>
      </c>
      <c r="C3" s="70">
        <v>1</v>
      </c>
    </row>
    <row r="4" spans="1:3" s="18" customFormat="1" ht="15.75" customHeight="1" thickBot="1">
      <c r="A4" s="34"/>
      <c r="B4" s="34"/>
      <c r="C4" s="35" t="s">
        <v>17</v>
      </c>
    </row>
    <row r="5" spans="1:3" ht="13.5" thickBot="1">
      <c r="A5" s="168" t="s">
        <v>79</v>
      </c>
      <c r="B5" s="36" t="s">
        <v>18</v>
      </c>
      <c r="C5" s="71" t="s">
        <v>19</v>
      </c>
    </row>
    <row r="6" spans="1:3" s="14" customFormat="1" ht="12.75" customHeight="1" thickBot="1">
      <c r="A6" s="28">
        <v>1</v>
      </c>
      <c r="B6" s="29">
        <v>2</v>
      </c>
      <c r="C6" s="30">
        <v>3</v>
      </c>
    </row>
    <row r="7" spans="1:3" s="14" customFormat="1" ht="15.75" customHeight="1" thickBot="1">
      <c r="A7" s="37"/>
      <c r="B7" s="38" t="s">
        <v>20</v>
      </c>
      <c r="C7" s="72"/>
    </row>
    <row r="8" spans="1:3" s="14" customFormat="1" ht="12" customHeight="1" thickBot="1">
      <c r="A8" s="13" t="s">
        <v>1</v>
      </c>
      <c r="B8" s="10" t="s">
        <v>342</v>
      </c>
      <c r="C8" s="54">
        <f>+C9+C10+C11+C12+C13+C14</f>
        <v>11921</v>
      </c>
    </row>
    <row r="9" spans="1:3" s="19" customFormat="1" ht="12" customHeight="1">
      <c r="A9" s="170" t="s">
        <v>37</v>
      </c>
      <c r="B9" s="171" t="s">
        <v>343</v>
      </c>
      <c r="C9" s="57">
        <f>SUM(Bevétel!D8)</f>
        <v>3123</v>
      </c>
    </row>
    <row r="10" spans="1:3" s="20" customFormat="1" ht="12" customHeight="1">
      <c r="A10" s="172" t="s">
        <v>38</v>
      </c>
      <c r="B10" s="173" t="s">
        <v>344</v>
      </c>
      <c r="C10" s="56">
        <v>0</v>
      </c>
    </row>
    <row r="11" spans="1:3" s="20" customFormat="1" ht="12" customHeight="1">
      <c r="A11" s="172" t="s">
        <v>39</v>
      </c>
      <c r="B11" s="173" t="s">
        <v>345</v>
      </c>
      <c r="C11" s="56">
        <f>SUM(Bevétel!D9:D13)</f>
        <v>8798</v>
      </c>
    </row>
    <row r="12" spans="1:3" s="20" customFormat="1" ht="12" customHeight="1">
      <c r="A12" s="172" t="s">
        <v>40</v>
      </c>
      <c r="B12" s="173" t="s">
        <v>346</v>
      </c>
      <c r="C12" s="56">
        <v>0</v>
      </c>
    </row>
    <row r="13" spans="1:3" s="20" customFormat="1" ht="12" customHeight="1">
      <c r="A13" s="172" t="s">
        <v>325</v>
      </c>
      <c r="B13" s="173" t="s">
        <v>347</v>
      </c>
      <c r="C13" s="174"/>
    </row>
    <row r="14" spans="1:3" s="19" customFormat="1" ht="12" customHeight="1" thickBot="1">
      <c r="A14" s="175" t="s">
        <v>41</v>
      </c>
      <c r="B14" s="176" t="s">
        <v>348</v>
      </c>
      <c r="C14" s="177"/>
    </row>
    <row r="15" spans="1:3" s="19" customFormat="1" ht="12" customHeight="1" thickBot="1">
      <c r="A15" s="13" t="s">
        <v>2</v>
      </c>
      <c r="B15" s="50" t="s">
        <v>349</v>
      </c>
      <c r="C15" s="54">
        <f>+C16+C17+C18+C19+C20</f>
        <v>26704</v>
      </c>
    </row>
    <row r="16" spans="1:3" s="19" customFormat="1" ht="12" customHeight="1">
      <c r="A16" s="170" t="s">
        <v>43</v>
      </c>
      <c r="B16" s="171" t="s">
        <v>330</v>
      </c>
      <c r="C16" s="57"/>
    </row>
    <row r="17" spans="1:3" s="19" customFormat="1" ht="12" customHeight="1">
      <c r="A17" s="172" t="s">
        <v>44</v>
      </c>
      <c r="B17" s="173" t="s">
        <v>350</v>
      </c>
      <c r="C17" s="56"/>
    </row>
    <row r="18" spans="1:3" s="19" customFormat="1" ht="12" customHeight="1">
      <c r="A18" s="172" t="s">
        <v>45</v>
      </c>
      <c r="B18" s="173" t="s">
        <v>351</v>
      </c>
      <c r="C18" s="56"/>
    </row>
    <row r="19" spans="1:3" s="19" customFormat="1" ht="12" customHeight="1">
      <c r="A19" s="172" t="s">
        <v>46</v>
      </c>
      <c r="B19" s="173" t="s">
        <v>352</v>
      </c>
      <c r="C19" s="56"/>
    </row>
    <row r="20" spans="1:3" s="19" customFormat="1" ht="12" customHeight="1">
      <c r="A20" s="172" t="s">
        <v>47</v>
      </c>
      <c r="B20" s="173" t="s">
        <v>353</v>
      </c>
      <c r="C20" s="56">
        <f>SUM(Bevétel!D51)</f>
        <v>26704</v>
      </c>
    </row>
    <row r="21" spans="1:3" s="20" customFormat="1" ht="12" customHeight="1" thickBot="1">
      <c r="A21" s="175" t="s">
        <v>53</v>
      </c>
      <c r="B21" s="176" t="s">
        <v>354</v>
      </c>
      <c r="C21" s="58"/>
    </row>
    <row r="22" spans="1:3" s="20" customFormat="1" ht="12" customHeight="1" thickBot="1">
      <c r="A22" s="13" t="s">
        <v>3</v>
      </c>
      <c r="B22" s="10" t="s">
        <v>355</v>
      </c>
      <c r="C22" s="54">
        <f>+C23+C24+C25+C26+C27</f>
        <v>9180</v>
      </c>
    </row>
    <row r="23" spans="1:3" s="20" customFormat="1" ht="12" customHeight="1">
      <c r="A23" s="170" t="s">
        <v>26</v>
      </c>
      <c r="B23" s="171" t="s">
        <v>356</v>
      </c>
      <c r="C23" s="57"/>
    </row>
    <row r="24" spans="1:3" s="19" customFormat="1" ht="12" customHeight="1">
      <c r="A24" s="172" t="s">
        <v>27</v>
      </c>
      <c r="B24" s="173" t="s">
        <v>357</v>
      </c>
      <c r="C24" s="56"/>
    </row>
    <row r="25" spans="1:3" s="20" customFormat="1" ht="12" customHeight="1">
      <c r="A25" s="172" t="s">
        <v>28</v>
      </c>
      <c r="B25" s="173" t="s">
        <v>358</v>
      </c>
      <c r="C25" s="56"/>
    </row>
    <row r="26" spans="1:3" s="20" customFormat="1" ht="12" customHeight="1">
      <c r="A26" s="172" t="s">
        <v>29</v>
      </c>
      <c r="B26" s="173" t="s">
        <v>359</v>
      </c>
      <c r="C26" s="56"/>
    </row>
    <row r="27" spans="1:3" s="20" customFormat="1" ht="12" customHeight="1">
      <c r="A27" s="172" t="s">
        <v>59</v>
      </c>
      <c r="B27" s="173" t="s">
        <v>360</v>
      </c>
      <c r="C27" s="56">
        <f>SUM(Bevétel!D57,Bevétel!D59,Bevétel!D61)</f>
        <v>9180</v>
      </c>
    </row>
    <row r="28" spans="1:3" s="20" customFormat="1" ht="12" customHeight="1" thickBot="1">
      <c r="A28" s="175" t="s">
        <v>60</v>
      </c>
      <c r="B28" s="176" t="s">
        <v>361</v>
      </c>
      <c r="C28" s="58"/>
    </row>
    <row r="29" spans="1:3" s="20" customFormat="1" ht="12" customHeight="1" thickBot="1">
      <c r="A29" s="13" t="s">
        <v>61</v>
      </c>
      <c r="B29" s="10" t="s">
        <v>362</v>
      </c>
      <c r="C29" s="60">
        <f>+C30+C33+C34+C35</f>
        <v>4501</v>
      </c>
    </row>
    <row r="30" spans="1:3" s="20" customFormat="1" ht="12" customHeight="1">
      <c r="A30" s="170" t="s">
        <v>332</v>
      </c>
      <c r="B30" s="171" t="s">
        <v>363</v>
      </c>
      <c r="C30" s="178">
        <f>+C31+C32</f>
        <v>300</v>
      </c>
    </row>
    <row r="31" spans="1:3" s="20" customFormat="1" ht="12" customHeight="1">
      <c r="A31" s="172" t="s">
        <v>364</v>
      </c>
      <c r="B31" s="173" t="s">
        <v>365</v>
      </c>
      <c r="C31" s="56">
        <f>SUM(Bevétel!D15)</f>
        <v>300</v>
      </c>
    </row>
    <row r="32" spans="1:3" s="20" customFormat="1" ht="12" customHeight="1">
      <c r="A32" s="172" t="s">
        <v>366</v>
      </c>
      <c r="B32" s="173" t="s">
        <v>367</v>
      </c>
      <c r="C32" s="56"/>
    </row>
    <row r="33" spans="1:3" s="20" customFormat="1" ht="12" customHeight="1">
      <c r="A33" s="172" t="s">
        <v>333</v>
      </c>
      <c r="B33" s="173" t="s">
        <v>368</v>
      </c>
      <c r="C33" s="56">
        <f>SUM(Bevétel!D16)</f>
        <v>934</v>
      </c>
    </row>
    <row r="34" spans="1:3" s="20" customFormat="1" ht="12" customHeight="1">
      <c r="A34" s="172" t="s">
        <v>334</v>
      </c>
      <c r="B34" s="173" t="s">
        <v>369</v>
      </c>
      <c r="C34" s="56"/>
    </row>
    <row r="35" spans="1:4" s="20" customFormat="1" ht="12" customHeight="1" thickBot="1">
      <c r="A35" s="175" t="s">
        <v>370</v>
      </c>
      <c r="B35" s="176" t="s">
        <v>371</v>
      </c>
      <c r="C35" s="58">
        <f>SUM(Bevétel!D18:D20)</f>
        <v>3267</v>
      </c>
      <c r="D35" s="254"/>
    </row>
    <row r="36" spans="1:3" s="20" customFormat="1" ht="12" customHeight="1" thickBot="1">
      <c r="A36" s="13" t="s">
        <v>5</v>
      </c>
      <c r="B36" s="10" t="s">
        <v>372</v>
      </c>
      <c r="C36" s="54">
        <f>SUM(C37:C46)</f>
        <v>2405</v>
      </c>
    </row>
    <row r="37" spans="1:3" s="20" customFormat="1" ht="12" customHeight="1">
      <c r="A37" s="170" t="s">
        <v>30</v>
      </c>
      <c r="B37" s="171" t="s">
        <v>321</v>
      </c>
      <c r="C37" s="57"/>
    </row>
    <row r="38" spans="1:3" s="20" customFormat="1" ht="12" customHeight="1">
      <c r="A38" s="172" t="s">
        <v>31</v>
      </c>
      <c r="B38" s="173" t="s">
        <v>322</v>
      </c>
      <c r="C38" s="56"/>
    </row>
    <row r="39" spans="1:3" s="20" customFormat="1" ht="12" customHeight="1">
      <c r="A39" s="172" t="s">
        <v>32</v>
      </c>
      <c r="B39" s="173" t="s">
        <v>323</v>
      </c>
      <c r="C39" s="56"/>
    </row>
    <row r="40" spans="1:3" s="20" customFormat="1" ht="12" customHeight="1">
      <c r="A40" s="172" t="s">
        <v>62</v>
      </c>
      <c r="B40" s="173" t="s">
        <v>324</v>
      </c>
      <c r="C40" s="56"/>
    </row>
    <row r="41" spans="1:3" s="20" customFormat="1" ht="12" customHeight="1">
      <c r="A41" s="172" t="s">
        <v>63</v>
      </c>
      <c r="B41" s="173" t="s">
        <v>326</v>
      </c>
      <c r="C41" s="56"/>
    </row>
    <row r="42" spans="1:3" s="20" customFormat="1" ht="12" customHeight="1">
      <c r="A42" s="172" t="s">
        <v>64</v>
      </c>
      <c r="B42" s="173" t="s">
        <v>373</v>
      </c>
      <c r="C42" s="56"/>
    </row>
    <row r="43" spans="1:3" s="20" customFormat="1" ht="12" customHeight="1">
      <c r="A43" s="172" t="s">
        <v>65</v>
      </c>
      <c r="B43" s="173" t="s">
        <v>374</v>
      </c>
      <c r="C43" s="56"/>
    </row>
    <row r="44" spans="1:3" s="20" customFormat="1" ht="12" customHeight="1">
      <c r="A44" s="172" t="s">
        <v>66</v>
      </c>
      <c r="B44" s="173" t="s">
        <v>327</v>
      </c>
      <c r="C44" s="56">
        <f>SUM(Bevétel!D25)</f>
        <v>5</v>
      </c>
    </row>
    <row r="45" spans="1:3" s="20" customFormat="1" ht="12" customHeight="1">
      <c r="A45" s="172" t="s">
        <v>375</v>
      </c>
      <c r="B45" s="173" t="s">
        <v>328</v>
      </c>
      <c r="C45" s="59"/>
    </row>
    <row r="46" spans="1:3" s="20" customFormat="1" ht="12" customHeight="1" thickBot="1">
      <c r="A46" s="175" t="s">
        <v>376</v>
      </c>
      <c r="B46" s="176" t="s">
        <v>329</v>
      </c>
      <c r="C46" s="179">
        <f>SUM(Bevétel!D30)</f>
        <v>2400</v>
      </c>
    </row>
    <row r="47" spans="1:3" s="20" customFormat="1" ht="12" customHeight="1" thickBot="1">
      <c r="A47" s="13" t="s">
        <v>6</v>
      </c>
      <c r="B47" s="10" t="s">
        <v>377</v>
      </c>
      <c r="C47" s="54">
        <f>SUM(C48:C52)</f>
        <v>0</v>
      </c>
    </row>
    <row r="48" spans="1:3" s="20" customFormat="1" ht="12" customHeight="1">
      <c r="A48" s="170" t="s">
        <v>33</v>
      </c>
      <c r="B48" s="171" t="s">
        <v>335</v>
      </c>
      <c r="C48" s="180"/>
    </row>
    <row r="49" spans="1:3" s="20" customFormat="1" ht="12" customHeight="1">
      <c r="A49" s="172" t="s">
        <v>34</v>
      </c>
      <c r="B49" s="173" t="s">
        <v>336</v>
      </c>
      <c r="C49" s="59"/>
    </row>
    <row r="50" spans="1:3" s="20" customFormat="1" ht="12" customHeight="1">
      <c r="A50" s="172" t="s">
        <v>378</v>
      </c>
      <c r="B50" s="173" t="s">
        <v>337</v>
      </c>
      <c r="C50" s="59"/>
    </row>
    <row r="51" spans="1:3" s="20" customFormat="1" ht="12" customHeight="1">
      <c r="A51" s="172" t="s">
        <v>379</v>
      </c>
      <c r="B51" s="173" t="s">
        <v>380</v>
      </c>
      <c r="C51" s="59"/>
    </row>
    <row r="52" spans="1:3" s="20" customFormat="1" ht="12" customHeight="1" thickBot="1">
      <c r="A52" s="175" t="s">
        <v>381</v>
      </c>
      <c r="B52" s="176" t="s">
        <v>382</v>
      </c>
      <c r="C52" s="179"/>
    </row>
    <row r="53" spans="1:3" s="20" customFormat="1" ht="12" customHeight="1" thickBot="1">
      <c r="A53" s="13" t="s">
        <v>67</v>
      </c>
      <c r="B53" s="10" t="s">
        <v>383</v>
      </c>
      <c r="C53" s="54">
        <f>SUM(C54:C56)</f>
        <v>1858</v>
      </c>
    </row>
    <row r="54" spans="1:3" s="20" customFormat="1" ht="12" customHeight="1">
      <c r="A54" s="170" t="s">
        <v>35</v>
      </c>
      <c r="B54" s="171" t="s">
        <v>384</v>
      </c>
      <c r="C54" s="57"/>
    </row>
    <row r="55" spans="1:3" s="20" customFormat="1" ht="12" customHeight="1">
      <c r="A55" s="172" t="s">
        <v>36</v>
      </c>
      <c r="B55" s="173" t="s">
        <v>385</v>
      </c>
      <c r="C55" s="56"/>
    </row>
    <row r="56" spans="1:3" s="20" customFormat="1" ht="12" customHeight="1">
      <c r="A56" s="172" t="s">
        <v>386</v>
      </c>
      <c r="B56" s="173" t="s">
        <v>387</v>
      </c>
      <c r="C56" s="56">
        <f>SUM(Bevétel!D31:D32)</f>
        <v>1858</v>
      </c>
    </row>
    <row r="57" spans="1:3" s="20" customFormat="1" ht="12" customHeight="1" thickBot="1">
      <c r="A57" s="175" t="s">
        <v>388</v>
      </c>
      <c r="B57" s="176" t="s">
        <v>389</v>
      </c>
      <c r="C57" s="58"/>
    </row>
    <row r="58" spans="1:3" s="20" customFormat="1" ht="12" customHeight="1" thickBot="1">
      <c r="A58" s="13" t="s">
        <v>8</v>
      </c>
      <c r="B58" s="50" t="s">
        <v>390</v>
      </c>
      <c r="C58" s="54">
        <f>SUM(C59:C61)</f>
        <v>34000</v>
      </c>
    </row>
    <row r="59" spans="1:3" s="20" customFormat="1" ht="12" customHeight="1">
      <c r="A59" s="170" t="s">
        <v>68</v>
      </c>
      <c r="B59" s="171" t="s">
        <v>391</v>
      </c>
      <c r="C59" s="59"/>
    </row>
    <row r="60" spans="1:3" s="20" customFormat="1" ht="12" customHeight="1">
      <c r="A60" s="172" t="s">
        <v>69</v>
      </c>
      <c r="B60" s="173" t="s">
        <v>392</v>
      </c>
      <c r="C60" s="59"/>
    </row>
    <row r="61" spans="1:3" s="20" customFormat="1" ht="12" customHeight="1">
      <c r="A61" s="172" t="s">
        <v>85</v>
      </c>
      <c r="B61" s="173" t="s">
        <v>393</v>
      </c>
      <c r="C61" s="59">
        <f>SUM(Bevétel!D56,Bevétel!D58,Bevétel!D60)</f>
        <v>34000</v>
      </c>
    </row>
    <row r="62" spans="1:3" s="20" customFormat="1" ht="12" customHeight="1" thickBot="1">
      <c r="A62" s="175" t="s">
        <v>394</v>
      </c>
      <c r="B62" s="176" t="s">
        <v>395</v>
      </c>
      <c r="C62" s="59">
        <v>34000</v>
      </c>
    </row>
    <row r="63" spans="1:3" s="20" customFormat="1" ht="12" customHeight="1" thickBot="1">
      <c r="A63" s="13" t="s">
        <v>9</v>
      </c>
      <c r="B63" s="10" t="s">
        <v>396</v>
      </c>
      <c r="C63" s="60">
        <f>+C8+C15+C22+C29+C36+C47+C53+C58</f>
        <v>90569</v>
      </c>
    </row>
    <row r="64" spans="1:3" s="20" customFormat="1" ht="12" customHeight="1" thickBot="1">
      <c r="A64" s="181" t="s">
        <v>397</v>
      </c>
      <c r="B64" s="50" t="s">
        <v>398</v>
      </c>
      <c r="C64" s="54">
        <f>SUM(C65:C67)</f>
        <v>0</v>
      </c>
    </row>
    <row r="65" spans="1:3" s="20" customFormat="1" ht="12" customHeight="1">
      <c r="A65" s="170" t="s">
        <v>399</v>
      </c>
      <c r="B65" s="171" t="s">
        <v>400</v>
      </c>
      <c r="C65" s="59"/>
    </row>
    <row r="66" spans="1:3" s="20" customFormat="1" ht="12" customHeight="1">
      <c r="A66" s="172" t="s">
        <v>401</v>
      </c>
      <c r="B66" s="173" t="s">
        <v>402</v>
      </c>
      <c r="C66" s="59"/>
    </row>
    <row r="67" spans="1:3" s="20" customFormat="1" ht="12" customHeight="1" thickBot="1">
      <c r="A67" s="175" t="s">
        <v>403</v>
      </c>
      <c r="B67" s="182" t="s">
        <v>404</v>
      </c>
      <c r="C67" s="59"/>
    </row>
    <row r="68" spans="1:3" s="20" customFormat="1" ht="12" customHeight="1" thickBot="1">
      <c r="A68" s="181" t="s">
        <v>405</v>
      </c>
      <c r="B68" s="50" t="s">
        <v>406</v>
      </c>
      <c r="C68" s="54">
        <f>SUM(C69:C72)</f>
        <v>0</v>
      </c>
    </row>
    <row r="69" spans="1:3" s="20" customFormat="1" ht="12" customHeight="1">
      <c r="A69" s="170" t="s">
        <v>57</v>
      </c>
      <c r="B69" s="171" t="s">
        <v>407</v>
      </c>
      <c r="C69" s="59"/>
    </row>
    <row r="70" spans="1:3" s="20" customFormat="1" ht="12" customHeight="1">
      <c r="A70" s="172" t="s">
        <v>58</v>
      </c>
      <c r="B70" s="173" t="s">
        <v>408</v>
      </c>
      <c r="C70" s="59"/>
    </row>
    <row r="71" spans="1:3" s="20" customFormat="1" ht="12" customHeight="1">
      <c r="A71" s="172" t="s">
        <v>409</v>
      </c>
      <c r="B71" s="173" t="s">
        <v>410</v>
      </c>
      <c r="C71" s="59"/>
    </row>
    <row r="72" spans="1:3" s="20" customFormat="1" ht="12" customHeight="1" thickBot="1">
      <c r="A72" s="175" t="s">
        <v>411</v>
      </c>
      <c r="B72" s="176" t="s">
        <v>412</v>
      </c>
      <c r="C72" s="59"/>
    </row>
    <row r="73" spans="1:3" s="20" customFormat="1" ht="12" customHeight="1" thickBot="1">
      <c r="A73" s="181" t="s">
        <v>413</v>
      </c>
      <c r="B73" s="50" t="s">
        <v>414</v>
      </c>
      <c r="C73" s="54">
        <f>SUM(C74:C75)</f>
        <v>6457</v>
      </c>
    </row>
    <row r="74" spans="1:3" s="20" customFormat="1" ht="12" customHeight="1">
      <c r="A74" s="170" t="s">
        <v>415</v>
      </c>
      <c r="B74" s="171" t="s">
        <v>416</v>
      </c>
      <c r="C74" s="59">
        <f>SUM(Bevétel!D68)</f>
        <v>6457</v>
      </c>
    </row>
    <row r="75" spans="1:3" s="20" customFormat="1" ht="12" customHeight="1" thickBot="1">
      <c r="A75" s="175" t="s">
        <v>417</v>
      </c>
      <c r="B75" s="176" t="s">
        <v>418</v>
      </c>
      <c r="C75" s="59"/>
    </row>
    <row r="76" spans="1:3" s="19" customFormat="1" ht="12" customHeight="1" thickBot="1">
      <c r="A76" s="181" t="s">
        <v>419</v>
      </c>
      <c r="B76" s="50" t="s">
        <v>420</v>
      </c>
      <c r="C76" s="54">
        <f>SUM(C77:C79)</f>
        <v>0</v>
      </c>
    </row>
    <row r="77" spans="1:3" s="20" customFormat="1" ht="12" customHeight="1">
      <c r="A77" s="170" t="s">
        <v>421</v>
      </c>
      <c r="B77" s="171" t="s">
        <v>422</v>
      </c>
      <c r="C77" s="59"/>
    </row>
    <row r="78" spans="1:3" s="20" customFormat="1" ht="12" customHeight="1">
      <c r="A78" s="172" t="s">
        <v>423</v>
      </c>
      <c r="B78" s="173" t="s">
        <v>424</v>
      </c>
      <c r="C78" s="59"/>
    </row>
    <row r="79" spans="1:3" s="20" customFormat="1" ht="12" customHeight="1" thickBot="1">
      <c r="A79" s="175" t="s">
        <v>425</v>
      </c>
      <c r="B79" s="176" t="s">
        <v>426</v>
      </c>
      <c r="C79" s="59"/>
    </row>
    <row r="80" spans="1:3" s="20" customFormat="1" ht="12" customHeight="1" thickBot="1">
      <c r="A80" s="181" t="s">
        <v>427</v>
      </c>
      <c r="B80" s="50" t="s">
        <v>428</v>
      </c>
      <c r="C80" s="54">
        <f>SUM(C81:C84)</f>
        <v>0</v>
      </c>
    </row>
    <row r="81" spans="1:3" s="20" customFormat="1" ht="12" customHeight="1">
      <c r="A81" s="183" t="s">
        <v>429</v>
      </c>
      <c r="B81" s="171" t="s">
        <v>430</v>
      </c>
      <c r="C81" s="59"/>
    </row>
    <row r="82" spans="1:3" s="20" customFormat="1" ht="12" customHeight="1">
      <c r="A82" s="184" t="s">
        <v>431</v>
      </c>
      <c r="B82" s="173" t="s">
        <v>432</v>
      </c>
      <c r="C82" s="59"/>
    </row>
    <row r="83" spans="1:3" s="20" customFormat="1" ht="12" customHeight="1">
      <c r="A83" s="184" t="s">
        <v>433</v>
      </c>
      <c r="B83" s="173" t="s">
        <v>434</v>
      </c>
      <c r="C83" s="59"/>
    </row>
    <row r="84" spans="1:3" s="19" customFormat="1" ht="12" customHeight="1" thickBot="1">
      <c r="A84" s="185" t="s">
        <v>435</v>
      </c>
      <c r="B84" s="176" t="s">
        <v>436</v>
      </c>
      <c r="C84" s="59"/>
    </row>
    <row r="85" spans="1:3" s="19" customFormat="1" ht="12" customHeight="1" thickBot="1">
      <c r="A85" s="181" t="s">
        <v>437</v>
      </c>
      <c r="B85" s="50" t="s">
        <v>438</v>
      </c>
      <c r="C85" s="186"/>
    </row>
    <row r="86" spans="1:3" s="19" customFormat="1" ht="12" customHeight="1" thickBot="1">
      <c r="A86" s="181" t="s">
        <v>439</v>
      </c>
      <c r="B86" s="187" t="s">
        <v>440</v>
      </c>
      <c r="C86" s="60">
        <f>+C64+C68+C73+C76+C80+C85</f>
        <v>6457</v>
      </c>
    </row>
    <row r="87" spans="1:3" s="19" customFormat="1" ht="12" customHeight="1" thickBot="1">
      <c r="A87" s="188" t="s">
        <v>441</v>
      </c>
      <c r="B87" s="189" t="s">
        <v>442</v>
      </c>
      <c r="C87" s="60">
        <f>+C63+C86</f>
        <v>97026</v>
      </c>
    </row>
    <row r="88" spans="1:3" s="20" customFormat="1" ht="15" customHeight="1">
      <c r="A88" s="39"/>
      <c r="B88" s="40"/>
      <c r="C88" s="74"/>
    </row>
    <row r="89" spans="1:3" ht="13.5" thickBot="1">
      <c r="A89" s="190"/>
      <c r="B89" s="41"/>
      <c r="C89" s="75"/>
    </row>
    <row r="90" spans="1:3" s="14" customFormat="1" ht="16.5" customHeight="1" thickBot="1">
      <c r="A90" s="42"/>
      <c r="B90" s="43" t="s">
        <v>22</v>
      </c>
      <c r="C90" s="76"/>
    </row>
    <row r="91" spans="1:3" s="21" customFormat="1" ht="12" customHeight="1" thickBot="1">
      <c r="A91" s="191" t="s">
        <v>1</v>
      </c>
      <c r="B91" s="12" t="s">
        <v>443</v>
      </c>
      <c r="C91" s="53">
        <f>SUM(C92:C96)</f>
        <v>50244</v>
      </c>
    </row>
    <row r="92" spans="1:3" ht="12" customHeight="1">
      <c r="A92" s="192" t="s">
        <v>37</v>
      </c>
      <c r="B92" s="6" t="s">
        <v>15</v>
      </c>
      <c r="C92" s="55">
        <f>SUM(Kiadások!D8:D19,Kiadások!D127:D133,Kiadások!D154,Kiadások!D176:D177,Kiadások!D216)</f>
        <v>26919</v>
      </c>
    </row>
    <row r="93" spans="1:3" ht="12" customHeight="1">
      <c r="A93" s="172" t="s">
        <v>38</v>
      </c>
      <c r="B93" s="4" t="s">
        <v>70</v>
      </c>
      <c r="C93" s="56">
        <f>SUM(Kiadások!D22:D23,Kiadások!D138:D139,Kiadások!D159,Kiadások!D181,Kiadások!D220)</f>
        <v>5516</v>
      </c>
    </row>
    <row r="94" spans="1:3" ht="12" customHeight="1">
      <c r="A94" s="172" t="s">
        <v>39</v>
      </c>
      <c r="B94" s="4" t="s">
        <v>56</v>
      </c>
      <c r="C94" s="58">
        <f>SUM(Kiadások!D27:D47,Kiadások!D60:D64,Kiadások!D78:D84,Kiadások!D142:D146,Kiadások!D163:D167,Kiadások!D186:D190,Kiadások!D197:D198,Kiadások!D205:D210,Kiadások!D222:D224)</f>
        <v>12744</v>
      </c>
    </row>
    <row r="95" spans="1:3" ht="12" customHeight="1">
      <c r="A95" s="172" t="s">
        <v>40</v>
      </c>
      <c r="B95" s="7" t="s">
        <v>71</v>
      </c>
      <c r="C95" s="58">
        <f>SUM(Kiadások!D91:D92,Kiadások!D96,Kiadások!D102,Kiadások!D107:D108,Kiadások!D112,Kiadások!D120)</f>
        <v>4591</v>
      </c>
    </row>
    <row r="96" spans="1:3" ht="12" customHeight="1">
      <c r="A96" s="172" t="s">
        <v>48</v>
      </c>
      <c r="B96" s="9" t="s">
        <v>72</v>
      </c>
      <c r="C96" s="58">
        <f>SUM(Kiadások!D54,Kiadások!D70:D72)</f>
        <v>474</v>
      </c>
    </row>
    <row r="97" spans="1:3" ht="12" customHeight="1">
      <c r="A97" s="172" t="s">
        <v>41</v>
      </c>
      <c r="B97" s="4" t="s">
        <v>444</v>
      </c>
      <c r="C97" s="58"/>
    </row>
    <row r="98" spans="1:3" ht="12" customHeight="1">
      <c r="A98" s="172" t="s">
        <v>42</v>
      </c>
      <c r="B98" s="24" t="s">
        <v>445</v>
      </c>
      <c r="C98" s="58"/>
    </row>
    <row r="99" spans="1:3" ht="12" customHeight="1">
      <c r="A99" s="172" t="s">
        <v>49</v>
      </c>
      <c r="B99" s="25" t="s">
        <v>446</v>
      </c>
      <c r="C99" s="58"/>
    </row>
    <row r="100" spans="1:3" ht="12" customHeight="1">
      <c r="A100" s="172" t="s">
        <v>50</v>
      </c>
      <c r="B100" s="25" t="s">
        <v>447</v>
      </c>
      <c r="C100" s="58"/>
    </row>
    <row r="101" spans="1:3" ht="12" customHeight="1">
      <c r="A101" s="172" t="s">
        <v>51</v>
      </c>
      <c r="B101" s="24" t="s">
        <v>448</v>
      </c>
      <c r="C101" s="58">
        <f>SUM(Kiadások!D54,Kiadások!D71:D72)</f>
        <v>284</v>
      </c>
    </row>
    <row r="102" spans="1:3" ht="12" customHeight="1">
      <c r="A102" s="172" t="s">
        <v>52</v>
      </c>
      <c r="B102" s="24" t="s">
        <v>449</v>
      </c>
      <c r="C102" s="58"/>
    </row>
    <row r="103" spans="1:3" ht="12" customHeight="1">
      <c r="A103" s="172" t="s">
        <v>54</v>
      </c>
      <c r="B103" s="25" t="s">
        <v>450</v>
      </c>
      <c r="C103" s="58"/>
    </row>
    <row r="104" spans="1:3" ht="12" customHeight="1">
      <c r="A104" s="193" t="s">
        <v>73</v>
      </c>
      <c r="B104" s="26" t="s">
        <v>451</v>
      </c>
      <c r="C104" s="58"/>
    </row>
    <row r="105" spans="1:3" ht="12" customHeight="1">
      <c r="A105" s="172" t="s">
        <v>452</v>
      </c>
      <c r="B105" s="26" t="s">
        <v>453</v>
      </c>
      <c r="C105" s="58"/>
    </row>
    <row r="106" spans="1:3" ht="12" customHeight="1" thickBot="1">
      <c r="A106" s="194" t="s">
        <v>454</v>
      </c>
      <c r="B106" s="27" t="s">
        <v>455</v>
      </c>
      <c r="C106" s="61">
        <f>SUM(Kiadások!D70)</f>
        <v>190</v>
      </c>
    </row>
    <row r="107" spans="1:3" ht="12" customHeight="1" thickBot="1">
      <c r="A107" s="13" t="s">
        <v>2</v>
      </c>
      <c r="B107" s="11" t="s">
        <v>456</v>
      </c>
      <c r="C107" s="54">
        <f>+C108+C110+C112</f>
        <v>46782</v>
      </c>
    </row>
    <row r="108" spans="1:3" ht="12" customHeight="1">
      <c r="A108" s="170" t="s">
        <v>43</v>
      </c>
      <c r="B108" s="4" t="s">
        <v>84</v>
      </c>
      <c r="C108" s="57">
        <f>SUM(Kiadások!F233)</f>
        <v>16302</v>
      </c>
    </row>
    <row r="109" spans="1:3" ht="12" customHeight="1">
      <c r="A109" s="170" t="s">
        <v>44</v>
      </c>
      <c r="B109" s="8" t="s">
        <v>457</v>
      </c>
      <c r="C109" s="57">
        <v>12700</v>
      </c>
    </row>
    <row r="110" spans="1:3" ht="12" customHeight="1">
      <c r="A110" s="170" t="s">
        <v>45</v>
      </c>
      <c r="B110" s="8" t="s">
        <v>74</v>
      </c>
      <c r="C110" s="56">
        <f>SUM(Kiadások!F234)</f>
        <v>30480</v>
      </c>
    </row>
    <row r="111" spans="1:3" ht="12" customHeight="1">
      <c r="A111" s="170" t="s">
        <v>46</v>
      </c>
      <c r="B111" s="8" t="s">
        <v>458</v>
      </c>
      <c r="C111" s="48">
        <v>30480</v>
      </c>
    </row>
    <row r="112" spans="1:3" ht="12" customHeight="1">
      <c r="A112" s="170" t="s">
        <v>47</v>
      </c>
      <c r="B112" s="52" t="s">
        <v>86</v>
      </c>
      <c r="C112" s="48"/>
    </row>
    <row r="113" spans="1:3" ht="12" customHeight="1">
      <c r="A113" s="170" t="s">
        <v>53</v>
      </c>
      <c r="B113" s="51" t="s">
        <v>459</v>
      </c>
      <c r="C113" s="48"/>
    </row>
    <row r="114" spans="1:3" ht="12" customHeight="1">
      <c r="A114" s="170" t="s">
        <v>55</v>
      </c>
      <c r="B114" s="195" t="s">
        <v>460</v>
      </c>
      <c r="C114" s="48"/>
    </row>
    <row r="115" spans="1:3" ht="12" customHeight="1">
      <c r="A115" s="170" t="s">
        <v>75</v>
      </c>
      <c r="B115" s="25" t="s">
        <v>447</v>
      </c>
      <c r="C115" s="48"/>
    </row>
    <row r="116" spans="1:3" ht="12" customHeight="1">
      <c r="A116" s="170" t="s">
        <v>76</v>
      </c>
      <c r="B116" s="25" t="s">
        <v>461</v>
      </c>
      <c r="C116" s="48"/>
    </row>
    <row r="117" spans="1:3" ht="12" customHeight="1">
      <c r="A117" s="170" t="s">
        <v>77</v>
      </c>
      <c r="B117" s="25" t="s">
        <v>462</v>
      </c>
      <c r="C117" s="48"/>
    </row>
    <row r="118" spans="1:3" ht="12" customHeight="1">
      <c r="A118" s="170" t="s">
        <v>463</v>
      </c>
      <c r="B118" s="25" t="s">
        <v>450</v>
      </c>
      <c r="C118" s="48"/>
    </row>
    <row r="119" spans="1:3" ht="12" customHeight="1">
      <c r="A119" s="170" t="s">
        <v>464</v>
      </c>
      <c r="B119" s="25" t="s">
        <v>465</v>
      </c>
      <c r="C119" s="48"/>
    </row>
    <row r="120" spans="1:3" ht="12" customHeight="1" thickBot="1">
      <c r="A120" s="193" t="s">
        <v>466</v>
      </c>
      <c r="B120" s="25" t="s">
        <v>467</v>
      </c>
      <c r="C120" s="49"/>
    </row>
    <row r="121" spans="1:3" ht="12" customHeight="1" thickBot="1">
      <c r="A121" s="13" t="s">
        <v>3</v>
      </c>
      <c r="B121" s="23" t="s">
        <v>468</v>
      </c>
      <c r="C121" s="54">
        <f>+C122+C123</f>
        <v>0</v>
      </c>
    </row>
    <row r="122" spans="1:3" ht="12" customHeight="1">
      <c r="A122" s="170" t="s">
        <v>26</v>
      </c>
      <c r="B122" s="5" t="s">
        <v>23</v>
      </c>
      <c r="C122" s="57"/>
    </row>
    <row r="123" spans="1:3" ht="12" customHeight="1" thickBot="1">
      <c r="A123" s="175" t="s">
        <v>27</v>
      </c>
      <c r="B123" s="8" t="s">
        <v>24</v>
      </c>
      <c r="C123" s="58"/>
    </row>
    <row r="124" spans="1:3" ht="12" customHeight="1" thickBot="1">
      <c r="A124" s="13" t="s">
        <v>4</v>
      </c>
      <c r="B124" s="23" t="s">
        <v>469</v>
      </c>
      <c r="C124" s="54">
        <f>+C91+C107+C121</f>
        <v>97026</v>
      </c>
    </row>
    <row r="125" spans="1:3" ht="12" customHeight="1" thickBot="1">
      <c r="A125" s="13" t="s">
        <v>5</v>
      </c>
      <c r="B125" s="23" t="s">
        <v>470</v>
      </c>
      <c r="C125" s="54">
        <f>+C126+C127+C128</f>
        <v>0</v>
      </c>
    </row>
    <row r="126" spans="1:3" s="21" customFormat="1" ht="12" customHeight="1">
      <c r="A126" s="170" t="s">
        <v>30</v>
      </c>
      <c r="B126" s="5" t="s">
        <v>471</v>
      </c>
      <c r="C126" s="48"/>
    </row>
    <row r="127" spans="1:3" ht="12" customHeight="1">
      <c r="A127" s="170" t="s">
        <v>31</v>
      </c>
      <c r="B127" s="5" t="s">
        <v>472</v>
      </c>
      <c r="C127" s="48"/>
    </row>
    <row r="128" spans="1:3" ht="12" customHeight="1" thickBot="1">
      <c r="A128" s="193" t="s">
        <v>32</v>
      </c>
      <c r="B128" s="3" t="s">
        <v>473</v>
      </c>
      <c r="C128" s="48"/>
    </row>
    <row r="129" spans="1:3" ht="12" customHeight="1" thickBot="1">
      <c r="A129" s="13" t="s">
        <v>6</v>
      </c>
      <c r="B129" s="23" t="s">
        <v>474</v>
      </c>
      <c r="C129" s="54">
        <f>+C130+C131+C132+C133</f>
        <v>0</v>
      </c>
    </row>
    <row r="130" spans="1:3" ht="12" customHeight="1">
      <c r="A130" s="170" t="s">
        <v>33</v>
      </c>
      <c r="B130" s="5" t="s">
        <v>475</v>
      </c>
      <c r="C130" s="48"/>
    </row>
    <row r="131" spans="1:3" ht="12" customHeight="1">
      <c r="A131" s="170" t="s">
        <v>34</v>
      </c>
      <c r="B131" s="5" t="s">
        <v>476</v>
      </c>
      <c r="C131" s="48"/>
    </row>
    <row r="132" spans="1:3" ht="12" customHeight="1">
      <c r="A132" s="170" t="s">
        <v>378</v>
      </c>
      <c r="B132" s="5" t="s">
        <v>477</v>
      </c>
      <c r="C132" s="48"/>
    </row>
    <row r="133" spans="1:3" s="21" customFormat="1" ht="12" customHeight="1" thickBot="1">
      <c r="A133" s="193" t="s">
        <v>379</v>
      </c>
      <c r="B133" s="3" t="s">
        <v>478</v>
      </c>
      <c r="C133" s="48"/>
    </row>
    <row r="134" spans="1:11" ht="12" customHeight="1" thickBot="1">
      <c r="A134" s="13" t="s">
        <v>7</v>
      </c>
      <c r="B134" s="23" t="s">
        <v>479</v>
      </c>
      <c r="C134" s="60">
        <f>+C135+C136+C137+C138</f>
        <v>0</v>
      </c>
      <c r="K134" s="47"/>
    </row>
    <row r="135" spans="1:3" ht="12.75">
      <c r="A135" s="170" t="s">
        <v>35</v>
      </c>
      <c r="B135" s="5" t="s">
        <v>480</v>
      </c>
      <c r="C135" s="48"/>
    </row>
    <row r="136" spans="1:3" ht="12" customHeight="1">
      <c r="A136" s="170" t="s">
        <v>36</v>
      </c>
      <c r="B136" s="5" t="s">
        <v>481</v>
      </c>
      <c r="C136" s="48"/>
    </row>
    <row r="137" spans="1:3" s="21" customFormat="1" ht="12" customHeight="1">
      <c r="A137" s="170" t="s">
        <v>386</v>
      </c>
      <c r="B137" s="5" t="s">
        <v>482</v>
      </c>
      <c r="C137" s="48"/>
    </row>
    <row r="138" spans="1:3" s="21" customFormat="1" ht="12" customHeight="1" thickBot="1">
      <c r="A138" s="193" t="s">
        <v>388</v>
      </c>
      <c r="B138" s="3" t="s">
        <v>483</v>
      </c>
      <c r="C138" s="48"/>
    </row>
    <row r="139" spans="1:3" s="21" customFormat="1" ht="12" customHeight="1" thickBot="1">
      <c r="A139" s="13" t="s">
        <v>8</v>
      </c>
      <c r="B139" s="23" t="s">
        <v>484</v>
      </c>
      <c r="C139" s="62">
        <f>+C140+C141+C142+C143</f>
        <v>0</v>
      </c>
    </row>
    <row r="140" spans="1:3" s="21" customFormat="1" ht="12" customHeight="1">
      <c r="A140" s="170" t="s">
        <v>68</v>
      </c>
      <c r="B140" s="5" t="s">
        <v>485</v>
      </c>
      <c r="C140" s="48"/>
    </row>
    <row r="141" spans="1:3" s="21" customFormat="1" ht="12" customHeight="1">
      <c r="A141" s="170" t="s">
        <v>69</v>
      </c>
      <c r="B141" s="5" t="s">
        <v>486</v>
      </c>
      <c r="C141" s="48"/>
    </row>
    <row r="142" spans="1:3" s="21" customFormat="1" ht="12" customHeight="1">
      <c r="A142" s="170" t="s">
        <v>85</v>
      </c>
      <c r="B142" s="5" t="s">
        <v>487</v>
      </c>
      <c r="C142" s="48"/>
    </row>
    <row r="143" spans="1:3" ht="12.75" customHeight="1" thickBot="1">
      <c r="A143" s="170" t="s">
        <v>394</v>
      </c>
      <c r="B143" s="5" t="s">
        <v>488</v>
      </c>
      <c r="C143" s="48"/>
    </row>
    <row r="144" spans="1:3" ht="12" customHeight="1" thickBot="1">
      <c r="A144" s="13" t="s">
        <v>9</v>
      </c>
      <c r="B144" s="23" t="s">
        <v>489</v>
      </c>
      <c r="C144" s="196">
        <f>+C125+C129+C134+C139</f>
        <v>0</v>
      </c>
    </row>
    <row r="145" spans="1:3" ht="15" customHeight="1" thickBot="1">
      <c r="A145" s="197" t="s">
        <v>10</v>
      </c>
      <c r="B145" s="77" t="s">
        <v>490</v>
      </c>
      <c r="C145" s="196">
        <f>+C124+C144</f>
        <v>97026</v>
      </c>
    </row>
    <row r="146" ht="13.5" thickBot="1"/>
    <row r="147" spans="1:3" ht="15" customHeight="1" thickBot="1">
      <c r="A147" s="44" t="s">
        <v>80</v>
      </c>
      <c r="B147" s="45"/>
      <c r="C147" s="22">
        <v>2</v>
      </c>
    </row>
    <row r="148" spans="1:3" ht="14.25" customHeight="1" thickBot="1">
      <c r="A148" s="44" t="s">
        <v>81</v>
      </c>
      <c r="B148" s="45"/>
      <c r="C148" s="22">
        <v>21</v>
      </c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148"/>
  <sheetViews>
    <sheetView zoomScaleSheetLayoutView="85" workbookViewId="0" topLeftCell="A1">
      <selection activeCell="B5" sqref="B5"/>
    </sheetView>
  </sheetViews>
  <sheetFormatPr defaultColWidth="9.00390625" defaultRowHeight="12.75"/>
  <cols>
    <col min="1" max="1" width="19.50390625" style="78" customWidth="1"/>
    <col min="2" max="2" width="72.00390625" style="79" customWidth="1"/>
    <col min="3" max="3" width="25.00390625" style="80" customWidth="1"/>
    <col min="4" max="16384" width="9.375" style="2" customWidth="1"/>
  </cols>
  <sheetData>
    <row r="1" spans="1:3" s="1" customFormat="1" ht="16.5" customHeight="1" thickBot="1">
      <c r="A1" s="31"/>
      <c r="B1" s="32"/>
      <c r="C1" s="46" t="s">
        <v>617</v>
      </c>
    </row>
    <row r="2" spans="1:3" s="17" customFormat="1" ht="21" customHeight="1">
      <c r="A2" s="167" t="s">
        <v>122</v>
      </c>
      <c r="B2" s="67" t="s">
        <v>341</v>
      </c>
      <c r="C2" s="69" t="s">
        <v>16</v>
      </c>
    </row>
    <row r="3" spans="1:3" s="17" customFormat="1" ht="16.5" thickBot="1">
      <c r="A3" s="33" t="s">
        <v>78</v>
      </c>
      <c r="B3" s="68" t="s">
        <v>491</v>
      </c>
      <c r="C3" s="70">
        <v>2</v>
      </c>
    </row>
    <row r="4" spans="1:3" s="18" customFormat="1" ht="15.75" customHeight="1" thickBot="1">
      <c r="A4" s="34"/>
      <c r="B4" s="34"/>
      <c r="C4" s="35" t="s">
        <v>17</v>
      </c>
    </row>
    <row r="5" spans="1:3" ht="13.5" thickBot="1">
      <c r="A5" s="168" t="s">
        <v>79</v>
      </c>
      <c r="B5" s="36" t="s">
        <v>18</v>
      </c>
      <c r="C5" s="71" t="s">
        <v>19</v>
      </c>
    </row>
    <row r="6" spans="1:3" s="14" customFormat="1" ht="12.75" customHeight="1" thickBot="1">
      <c r="A6" s="28">
        <v>1</v>
      </c>
      <c r="B6" s="29">
        <v>2</v>
      </c>
      <c r="C6" s="30">
        <v>3</v>
      </c>
    </row>
    <row r="7" spans="1:3" s="14" customFormat="1" ht="15.75" customHeight="1" thickBot="1">
      <c r="A7" s="37"/>
      <c r="B7" s="38" t="s">
        <v>20</v>
      </c>
      <c r="C7" s="72"/>
    </row>
    <row r="8" spans="1:3" s="14" customFormat="1" ht="12" customHeight="1" thickBot="1">
      <c r="A8" s="13" t="s">
        <v>1</v>
      </c>
      <c r="B8" s="10" t="s">
        <v>342</v>
      </c>
      <c r="C8" s="54">
        <f>+C9+C10+C11+C12+C13+C14</f>
        <v>11921</v>
      </c>
    </row>
    <row r="9" spans="1:3" s="19" customFormat="1" ht="12" customHeight="1">
      <c r="A9" s="170" t="s">
        <v>37</v>
      </c>
      <c r="B9" s="171" t="s">
        <v>343</v>
      </c>
      <c r="C9" s="57">
        <f>'1.1.mell'!C9</f>
        <v>3123</v>
      </c>
    </row>
    <row r="10" spans="1:3" s="20" customFormat="1" ht="12" customHeight="1">
      <c r="A10" s="172" t="s">
        <v>38</v>
      </c>
      <c r="B10" s="173" t="s">
        <v>344</v>
      </c>
      <c r="C10" s="57">
        <f>'1.1.mell'!C10</f>
        <v>0</v>
      </c>
    </row>
    <row r="11" spans="1:3" s="20" customFormat="1" ht="12" customHeight="1">
      <c r="A11" s="172" t="s">
        <v>39</v>
      </c>
      <c r="B11" s="173" t="s">
        <v>345</v>
      </c>
      <c r="C11" s="57">
        <f>'1.1.mell'!C11</f>
        <v>8798</v>
      </c>
    </row>
    <row r="12" spans="1:3" s="20" customFormat="1" ht="12" customHeight="1">
      <c r="A12" s="172" t="s">
        <v>40</v>
      </c>
      <c r="B12" s="173" t="s">
        <v>346</v>
      </c>
      <c r="C12" s="57">
        <f>'1.1.mell'!C12</f>
        <v>0</v>
      </c>
    </row>
    <row r="13" spans="1:3" s="20" customFormat="1" ht="12" customHeight="1">
      <c r="A13" s="172" t="s">
        <v>325</v>
      </c>
      <c r="B13" s="173" t="s">
        <v>347</v>
      </c>
      <c r="C13" s="174"/>
    </row>
    <row r="14" spans="1:3" s="19" customFormat="1" ht="12" customHeight="1" thickBot="1">
      <c r="A14" s="175" t="s">
        <v>41</v>
      </c>
      <c r="B14" s="176" t="s">
        <v>348</v>
      </c>
      <c r="C14" s="177"/>
    </row>
    <row r="15" spans="1:3" s="19" customFormat="1" ht="12" customHeight="1" thickBot="1">
      <c r="A15" s="13" t="s">
        <v>2</v>
      </c>
      <c r="B15" s="50" t="s">
        <v>349</v>
      </c>
      <c r="C15" s="54">
        <f>+C16+C17+C18+C19+C20</f>
        <v>26704</v>
      </c>
    </row>
    <row r="16" spans="1:3" s="19" customFormat="1" ht="12" customHeight="1">
      <c r="A16" s="170" t="s">
        <v>43</v>
      </c>
      <c r="B16" s="171" t="s">
        <v>330</v>
      </c>
      <c r="C16" s="57"/>
    </row>
    <row r="17" spans="1:3" s="19" customFormat="1" ht="12" customHeight="1">
      <c r="A17" s="172" t="s">
        <v>44</v>
      </c>
      <c r="B17" s="173" t="s">
        <v>350</v>
      </c>
      <c r="C17" s="56"/>
    </row>
    <row r="18" spans="1:3" s="19" customFormat="1" ht="12" customHeight="1">
      <c r="A18" s="172" t="s">
        <v>45</v>
      </c>
      <c r="B18" s="173" t="s">
        <v>351</v>
      </c>
      <c r="C18" s="56"/>
    </row>
    <row r="19" spans="1:3" s="19" customFormat="1" ht="12" customHeight="1">
      <c r="A19" s="172" t="s">
        <v>46</v>
      </c>
      <c r="B19" s="173" t="s">
        <v>352</v>
      </c>
      <c r="C19" s="56"/>
    </row>
    <row r="20" spans="1:3" s="19" customFormat="1" ht="12" customHeight="1">
      <c r="A20" s="172" t="s">
        <v>47</v>
      </c>
      <c r="B20" s="173" t="s">
        <v>353</v>
      </c>
      <c r="C20" s="56">
        <f>'1.1.mell'!C20</f>
        <v>26704</v>
      </c>
    </row>
    <row r="21" spans="1:3" s="20" customFormat="1" ht="12" customHeight="1" thickBot="1">
      <c r="A21" s="175" t="s">
        <v>53</v>
      </c>
      <c r="B21" s="176" t="s">
        <v>354</v>
      </c>
      <c r="C21" s="58"/>
    </row>
    <row r="22" spans="1:3" s="20" customFormat="1" ht="12" customHeight="1" thickBot="1">
      <c r="A22" s="13" t="s">
        <v>3</v>
      </c>
      <c r="B22" s="10" t="s">
        <v>355</v>
      </c>
      <c r="C22" s="54">
        <f>+C23+C24+C25+C26+C27</f>
        <v>0</v>
      </c>
    </row>
    <row r="23" spans="1:3" s="20" customFormat="1" ht="12" customHeight="1">
      <c r="A23" s="170" t="s">
        <v>26</v>
      </c>
      <c r="B23" s="171" t="s">
        <v>356</v>
      </c>
      <c r="C23" s="57"/>
    </row>
    <row r="24" spans="1:3" s="19" customFormat="1" ht="12" customHeight="1">
      <c r="A24" s="172" t="s">
        <v>27</v>
      </c>
      <c r="B24" s="173" t="s">
        <v>357</v>
      </c>
      <c r="C24" s="56"/>
    </row>
    <row r="25" spans="1:3" s="20" customFormat="1" ht="12" customHeight="1">
      <c r="A25" s="172" t="s">
        <v>28</v>
      </c>
      <c r="B25" s="173" t="s">
        <v>358</v>
      </c>
      <c r="C25" s="56"/>
    </row>
    <row r="26" spans="1:3" s="20" customFormat="1" ht="12" customHeight="1">
      <c r="A26" s="172" t="s">
        <v>29</v>
      </c>
      <c r="B26" s="173" t="s">
        <v>359</v>
      </c>
      <c r="C26" s="56"/>
    </row>
    <row r="27" spans="1:3" s="20" customFormat="1" ht="12" customHeight="1">
      <c r="A27" s="172" t="s">
        <v>59</v>
      </c>
      <c r="B27" s="173" t="s">
        <v>360</v>
      </c>
      <c r="C27" s="56"/>
    </row>
    <row r="28" spans="1:3" s="20" customFormat="1" ht="12" customHeight="1" thickBot="1">
      <c r="A28" s="175" t="s">
        <v>60</v>
      </c>
      <c r="B28" s="176" t="s">
        <v>361</v>
      </c>
      <c r="C28" s="58"/>
    </row>
    <row r="29" spans="1:3" s="20" customFormat="1" ht="12" customHeight="1" thickBot="1">
      <c r="A29" s="13" t="s">
        <v>61</v>
      </c>
      <c r="B29" s="10" t="s">
        <v>362</v>
      </c>
      <c r="C29" s="60">
        <f>+C30+C33+C34+C35</f>
        <v>1234</v>
      </c>
    </row>
    <row r="30" spans="1:3" s="20" customFormat="1" ht="12" customHeight="1">
      <c r="A30" s="170" t="s">
        <v>332</v>
      </c>
      <c r="B30" s="171" t="s">
        <v>363</v>
      </c>
      <c r="C30" s="178">
        <f>+C31+C32</f>
        <v>300</v>
      </c>
    </row>
    <row r="31" spans="1:3" s="20" customFormat="1" ht="12" customHeight="1">
      <c r="A31" s="172" t="s">
        <v>364</v>
      </c>
      <c r="B31" s="173" t="s">
        <v>365</v>
      </c>
      <c r="C31" s="56">
        <f>'1.1.mell'!C31</f>
        <v>300</v>
      </c>
    </row>
    <row r="32" spans="1:3" s="20" customFormat="1" ht="12" customHeight="1">
      <c r="A32" s="172" t="s">
        <v>366</v>
      </c>
      <c r="B32" s="173" t="s">
        <v>367</v>
      </c>
      <c r="C32" s="56">
        <f>'1.1.mell'!C32</f>
        <v>0</v>
      </c>
    </row>
    <row r="33" spans="1:3" s="20" customFormat="1" ht="12" customHeight="1">
      <c r="A33" s="172" t="s">
        <v>333</v>
      </c>
      <c r="B33" s="173" t="s">
        <v>368</v>
      </c>
      <c r="C33" s="56">
        <f>'1.1.mell'!C33</f>
        <v>934</v>
      </c>
    </row>
    <row r="34" spans="1:3" s="20" customFormat="1" ht="12" customHeight="1">
      <c r="A34" s="172" t="s">
        <v>334</v>
      </c>
      <c r="B34" s="173" t="s">
        <v>369</v>
      </c>
      <c r="C34" s="56"/>
    </row>
    <row r="35" spans="1:3" s="20" customFormat="1" ht="12" customHeight="1" thickBot="1">
      <c r="A35" s="175" t="s">
        <v>370</v>
      </c>
      <c r="B35" s="176" t="s">
        <v>371</v>
      </c>
      <c r="C35" s="58"/>
    </row>
    <row r="36" spans="1:3" s="20" customFormat="1" ht="12" customHeight="1" thickBot="1">
      <c r="A36" s="13" t="s">
        <v>5</v>
      </c>
      <c r="B36" s="10" t="s">
        <v>372</v>
      </c>
      <c r="C36" s="54">
        <f>SUM(C37:C46)</f>
        <v>2405</v>
      </c>
    </row>
    <row r="37" spans="1:3" s="20" customFormat="1" ht="12" customHeight="1">
      <c r="A37" s="170" t="s">
        <v>30</v>
      </c>
      <c r="B37" s="171" t="s">
        <v>321</v>
      </c>
      <c r="C37" s="57"/>
    </row>
    <row r="38" spans="1:3" s="20" customFormat="1" ht="12" customHeight="1">
      <c r="A38" s="172" t="s">
        <v>31</v>
      </c>
      <c r="B38" s="173" t="s">
        <v>322</v>
      </c>
      <c r="C38" s="56"/>
    </row>
    <row r="39" spans="1:3" s="20" customFormat="1" ht="12" customHeight="1">
      <c r="A39" s="172" t="s">
        <v>32</v>
      </c>
      <c r="B39" s="173" t="s">
        <v>323</v>
      </c>
      <c r="C39" s="56"/>
    </row>
    <row r="40" spans="1:3" s="20" customFormat="1" ht="12" customHeight="1">
      <c r="A40" s="172" t="s">
        <v>62</v>
      </c>
      <c r="B40" s="173" t="s">
        <v>324</v>
      </c>
      <c r="C40" s="56"/>
    </row>
    <row r="41" spans="1:3" s="20" customFormat="1" ht="12" customHeight="1">
      <c r="A41" s="172" t="s">
        <v>63</v>
      </c>
      <c r="B41" s="173" t="s">
        <v>326</v>
      </c>
      <c r="C41" s="56"/>
    </row>
    <row r="42" spans="1:3" s="20" customFormat="1" ht="12" customHeight="1">
      <c r="A42" s="172" t="s">
        <v>64</v>
      </c>
      <c r="B42" s="173" t="s">
        <v>373</v>
      </c>
      <c r="C42" s="56"/>
    </row>
    <row r="43" spans="1:3" s="20" customFormat="1" ht="12" customHeight="1">
      <c r="A43" s="172" t="s">
        <v>65</v>
      </c>
      <c r="B43" s="173" t="s">
        <v>374</v>
      </c>
      <c r="C43" s="56"/>
    </row>
    <row r="44" spans="1:3" s="20" customFormat="1" ht="12" customHeight="1">
      <c r="A44" s="172" t="s">
        <v>66</v>
      </c>
      <c r="B44" s="173" t="s">
        <v>327</v>
      </c>
      <c r="C44" s="56">
        <f>'1.1.mell'!C44</f>
        <v>5</v>
      </c>
    </row>
    <row r="45" spans="1:3" s="20" customFormat="1" ht="12" customHeight="1">
      <c r="A45" s="172" t="s">
        <v>375</v>
      </c>
      <c r="B45" s="173" t="s">
        <v>328</v>
      </c>
      <c r="C45" s="59">
        <f>'1.1.mell'!C45</f>
        <v>0</v>
      </c>
    </row>
    <row r="46" spans="1:3" s="20" customFormat="1" ht="12" customHeight="1" thickBot="1">
      <c r="A46" s="175" t="s">
        <v>376</v>
      </c>
      <c r="B46" s="176" t="s">
        <v>329</v>
      </c>
      <c r="C46" s="179">
        <f>'1.1.mell'!C46</f>
        <v>2400</v>
      </c>
    </row>
    <row r="47" spans="1:3" s="20" customFormat="1" ht="12" customHeight="1" thickBot="1">
      <c r="A47" s="13" t="s">
        <v>6</v>
      </c>
      <c r="B47" s="10" t="s">
        <v>377</v>
      </c>
      <c r="C47" s="54">
        <f>SUM(C48:C52)</f>
        <v>0</v>
      </c>
    </row>
    <row r="48" spans="1:3" s="20" customFormat="1" ht="12" customHeight="1">
      <c r="A48" s="170" t="s">
        <v>33</v>
      </c>
      <c r="B48" s="171" t="s">
        <v>335</v>
      </c>
      <c r="C48" s="180"/>
    </row>
    <row r="49" spans="1:3" s="20" customFormat="1" ht="12" customHeight="1">
      <c r="A49" s="172" t="s">
        <v>34</v>
      </c>
      <c r="B49" s="173" t="s">
        <v>336</v>
      </c>
      <c r="C49" s="59"/>
    </row>
    <row r="50" spans="1:3" s="20" customFormat="1" ht="12" customHeight="1">
      <c r="A50" s="172" t="s">
        <v>378</v>
      </c>
      <c r="B50" s="173" t="s">
        <v>337</v>
      </c>
      <c r="C50" s="59"/>
    </row>
    <row r="51" spans="1:3" s="20" customFormat="1" ht="12" customHeight="1">
      <c r="A51" s="172" t="s">
        <v>379</v>
      </c>
      <c r="B51" s="173" t="s">
        <v>380</v>
      </c>
      <c r="C51" s="59"/>
    </row>
    <row r="52" spans="1:3" s="20" customFormat="1" ht="12" customHeight="1" thickBot="1">
      <c r="A52" s="175" t="s">
        <v>381</v>
      </c>
      <c r="B52" s="176" t="s">
        <v>382</v>
      </c>
      <c r="C52" s="179"/>
    </row>
    <row r="53" spans="1:3" s="20" customFormat="1" ht="12" customHeight="1" thickBot="1">
      <c r="A53" s="13" t="s">
        <v>67</v>
      </c>
      <c r="B53" s="10" t="s">
        <v>383</v>
      </c>
      <c r="C53" s="54">
        <f>SUM(C54:C56)</f>
        <v>0</v>
      </c>
    </row>
    <row r="54" spans="1:3" s="20" customFormat="1" ht="12" customHeight="1">
      <c r="A54" s="170" t="s">
        <v>35</v>
      </c>
      <c r="B54" s="171" t="s">
        <v>384</v>
      </c>
      <c r="C54" s="57"/>
    </row>
    <row r="55" spans="1:3" s="20" customFormat="1" ht="12" customHeight="1">
      <c r="A55" s="172" t="s">
        <v>36</v>
      </c>
      <c r="B55" s="173" t="s">
        <v>385</v>
      </c>
      <c r="C55" s="56"/>
    </row>
    <row r="56" spans="1:3" s="20" customFormat="1" ht="12" customHeight="1">
      <c r="A56" s="172" t="s">
        <v>386</v>
      </c>
      <c r="B56" s="173" t="s">
        <v>387</v>
      </c>
      <c r="C56" s="56"/>
    </row>
    <row r="57" spans="1:3" s="20" customFormat="1" ht="12" customHeight="1" thickBot="1">
      <c r="A57" s="175" t="s">
        <v>388</v>
      </c>
      <c r="B57" s="176" t="s">
        <v>389</v>
      </c>
      <c r="C57" s="58"/>
    </row>
    <row r="58" spans="1:3" s="20" customFormat="1" ht="12" customHeight="1" thickBot="1">
      <c r="A58" s="13" t="s">
        <v>8</v>
      </c>
      <c r="B58" s="50" t="s">
        <v>390</v>
      </c>
      <c r="C58" s="54">
        <f>SUM(C59:C61)</f>
        <v>0</v>
      </c>
    </row>
    <row r="59" spans="1:3" s="20" customFormat="1" ht="12" customHeight="1">
      <c r="A59" s="170" t="s">
        <v>68</v>
      </c>
      <c r="B59" s="171" t="s">
        <v>391</v>
      </c>
      <c r="C59" s="59"/>
    </row>
    <row r="60" spans="1:3" s="20" customFormat="1" ht="12" customHeight="1">
      <c r="A60" s="172" t="s">
        <v>69</v>
      </c>
      <c r="B60" s="173" t="s">
        <v>392</v>
      </c>
      <c r="C60" s="59"/>
    </row>
    <row r="61" spans="1:3" s="20" customFormat="1" ht="12" customHeight="1">
      <c r="A61" s="172" t="s">
        <v>85</v>
      </c>
      <c r="B61" s="173" t="s">
        <v>393</v>
      </c>
      <c r="C61" s="59"/>
    </row>
    <row r="62" spans="1:3" s="20" customFormat="1" ht="12" customHeight="1" thickBot="1">
      <c r="A62" s="175" t="s">
        <v>394</v>
      </c>
      <c r="B62" s="176" t="s">
        <v>395</v>
      </c>
      <c r="C62" s="59"/>
    </row>
    <row r="63" spans="1:3" s="20" customFormat="1" ht="12" customHeight="1" thickBot="1">
      <c r="A63" s="13" t="s">
        <v>9</v>
      </c>
      <c r="B63" s="10" t="s">
        <v>396</v>
      </c>
      <c r="C63" s="60">
        <f>+C8+C15+C22+C29+C36+C47+C53+C58</f>
        <v>42264</v>
      </c>
    </row>
    <row r="64" spans="1:3" s="20" customFormat="1" ht="12" customHeight="1" thickBot="1">
      <c r="A64" s="181" t="s">
        <v>397</v>
      </c>
      <c r="B64" s="50" t="s">
        <v>398</v>
      </c>
      <c r="C64" s="54">
        <f>SUM(C65:C67)</f>
        <v>0</v>
      </c>
    </row>
    <row r="65" spans="1:3" s="20" customFormat="1" ht="12" customHeight="1">
      <c r="A65" s="170" t="s">
        <v>399</v>
      </c>
      <c r="B65" s="171" t="s">
        <v>400</v>
      </c>
      <c r="C65" s="59"/>
    </row>
    <row r="66" spans="1:3" s="20" customFormat="1" ht="12" customHeight="1">
      <c r="A66" s="172" t="s">
        <v>401</v>
      </c>
      <c r="B66" s="173" t="s">
        <v>402</v>
      </c>
      <c r="C66" s="59"/>
    </row>
    <row r="67" spans="1:3" s="20" customFormat="1" ht="12" customHeight="1" thickBot="1">
      <c r="A67" s="175" t="s">
        <v>403</v>
      </c>
      <c r="B67" s="182" t="s">
        <v>404</v>
      </c>
      <c r="C67" s="59"/>
    </row>
    <row r="68" spans="1:3" s="20" customFormat="1" ht="12" customHeight="1" thickBot="1">
      <c r="A68" s="181" t="s">
        <v>405</v>
      </c>
      <c r="B68" s="50" t="s">
        <v>406</v>
      </c>
      <c r="C68" s="54">
        <f>SUM(C69:C72)</f>
        <v>0</v>
      </c>
    </row>
    <row r="69" spans="1:3" s="20" customFormat="1" ht="12" customHeight="1">
      <c r="A69" s="170" t="s">
        <v>57</v>
      </c>
      <c r="B69" s="171" t="s">
        <v>407</v>
      </c>
      <c r="C69" s="59"/>
    </row>
    <row r="70" spans="1:3" s="20" customFormat="1" ht="12" customHeight="1">
      <c r="A70" s="172" t="s">
        <v>58</v>
      </c>
      <c r="B70" s="173" t="s">
        <v>408</v>
      </c>
      <c r="C70" s="59"/>
    </row>
    <row r="71" spans="1:3" s="20" customFormat="1" ht="12" customHeight="1">
      <c r="A71" s="172" t="s">
        <v>409</v>
      </c>
      <c r="B71" s="173" t="s">
        <v>410</v>
      </c>
      <c r="C71" s="59"/>
    </row>
    <row r="72" spans="1:3" s="20" customFormat="1" ht="12" customHeight="1" thickBot="1">
      <c r="A72" s="175" t="s">
        <v>411</v>
      </c>
      <c r="B72" s="176" t="s">
        <v>412</v>
      </c>
      <c r="C72" s="59"/>
    </row>
    <row r="73" spans="1:3" s="20" customFormat="1" ht="12" customHeight="1" thickBot="1">
      <c r="A73" s="181" t="s">
        <v>413</v>
      </c>
      <c r="B73" s="50" t="s">
        <v>414</v>
      </c>
      <c r="C73" s="54">
        <f>SUM(C74:C75)</f>
        <v>6457</v>
      </c>
    </row>
    <row r="74" spans="1:3" s="20" customFormat="1" ht="12" customHeight="1">
      <c r="A74" s="170" t="s">
        <v>415</v>
      </c>
      <c r="B74" s="171" t="s">
        <v>416</v>
      </c>
      <c r="C74" s="59">
        <f>'1.1.mell'!C74</f>
        <v>6457</v>
      </c>
    </row>
    <row r="75" spans="1:3" s="20" customFormat="1" ht="12" customHeight="1" thickBot="1">
      <c r="A75" s="175" t="s">
        <v>417</v>
      </c>
      <c r="B75" s="176" t="s">
        <v>418</v>
      </c>
      <c r="C75" s="59"/>
    </row>
    <row r="76" spans="1:3" s="19" customFormat="1" ht="12" customHeight="1" thickBot="1">
      <c r="A76" s="181" t="s">
        <v>419</v>
      </c>
      <c r="B76" s="50" t="s">
        <v>420</v>
      </c>
      <c r="C76" s="54">
        <f>SUM(C77:C79)</f>
        <v>0</v>
      </c>
    </row>
    <row r="77" spans="1:3" s="20" customFormat="1" ht="12" customHeight="1">
      <c r="A77" s="170" t="s">
        <v>421</v>
      </c>
      <c r="B77" s="171" t="s">
        <v>422</v>
      </c>
      <c r="C77" s="59"/>
    </row>
    <row r="78" spans="1:3" s="20" customFormat="1" ht="12" customHeight="1">
      <c r="A78" s="172" t="s">
        <v>423</v>
      </c>
      <c r="B78" s="173" t="s">
        <v>424</v>
      </c>
      <c r="C78" s="59"/>
    </row>
    <row r="79" spans="1:3" s="20" customFormat="1" ht="12" customHeight="1" thickBot="1">
      <c r="A79" s="175" t="s">
        <v>425</v>
      </c>
      <c r="B79" s="176" t="s">
        <v>426</v>
      </c>
      <c r="C79" s="59"/>
    </row>
    <row r="80" spans="1:3" s="20" customFormat="1" ht="12" customHeight="1" thickBot="1">
      <c r="A80" s="181" t="s">
        <v>427</v>
      </c>
      <c r="B80" s="50" t="s">
        <v>428</v>
      </c>
      <c r="C80" s="54">
        <f>SUM(C81:C84)</f>
        <v>0</v>
      </c>
    </row>
    <row r="81" spans="1:3" s="20" customFormat="1" ht="12" customHeight="1">
      <c r="A81" s="183" t="s">
        <v>429</v>
      </c>
      <c r="B81" s="171" t="s">
        <v>430</v>
      </c>
      <c r="C81" s="59"/>
    </row>
    <row r="82" spans="1:3" s="20" customFormat="1" ht="12" customHeight="1">
      <c r="A82" s="184" t="s">
        <v>431</v>
      </c>
      <c r="B82" s="173" t="s">
        <v>432</v>
      </c>
      <c r="C82" s="59"/>
    </row>
    <row r="83" spans="1:3" s="20" customFormat="1" ht="12" customHeight="1">
      <c r="A83" s="184" t="s">
        <v>433</v>
      </c>
      <c r="B83" s="173" t="s">
        <v>434</v>
      </c>
      <c r="C83" s="59"/>
    </row>
    <row r="84" spans="1:3" s="19" customFormat="1" ht="12" customHeight="1" thickBot="1">
      <c r="A84" s="185" t="s">
        <v>435</v>
      </c>
      <c r="B84" s="176" t="s">
        <v>436</v>
      </c>
      <c r="C84" s="59"/>
    </row>
    <row r="85" spans="1:3" s="19" customFormat="1" ht="12" customHeight="1" thickBot="1">
      <c r="A85" s="181" t="s">
        <v>437</v>
      </c>
      <c r="B85" s="50" t="s">
        <v>438</v>
      </c>
      <c r="C85" s="186"/>
    </row>
    <row r="86" spans="1:3" s="19" customFormat="1" ht="12" customHeight="1" thickBot="1">
      <c r="A86" s="181" t="s">
        <v>439</v>
      </c>
      <c r="B86" s="187" t="s">
        <v>440</v>
      </c>
      <c r="C86" s="60">
        <f>+C64+C68+C73+C76+C80+C85</f>
        <v>6457</v>
      </c>
    </row>
    <row r="87" spans="1:3" s="19" customFormat="1" ht="12" customHeight="1" thickBot="1">
      <c r="A87" s="188" t="s">
        <v>441</v>
      </c>
      <c r="B87" s="189" t="s">
        <v>442</v>
      </c>
      <c r="C87" s="60">
        <f>+C63+C86</f>
        <v>48721</v>
      </c>
    </row>
    <row r="88" spans="1:3" s="20" customFormat="1" ht="15" customHeight="1">
      <c r="A88" s="39"/>
      <c r="B88" s="40"/>
      <c r="C88" s="74"/>
    </row>
    <row r="89" spans="1:3" ht="13.5" thickBot="1">
      <c r="A89" s="190"/>
      <c r="B89" s="41"/>
      <c r="C89" s="75"/>
    </row>
    <row r="90" spans="1:3" s="14" customFormat="1" ht="16.5" customHeight="1" thickBot="1">
      <c r="A90" s="42"/>
      <c r="B90" s="43" t="s">
        <v>22</v>
      </c>
      <c r="C90" s="76"/>
    </row>
    <row r="91" spans="1:3" s="21" customFormat="1" ht="12" customHeight="1" thickBot="1">
      <c r="A91" s="191" t="s">
        <v>1</v>
      </c>
      <c r="B91" s="12" t="s">
        <v>443</v>
      </c>
      <c r="C91" s="53">
        <f>SUM(C92:C96)</f>
        <v>44830</v>
      </c>
    </row>
    <row r="92" spans="1:3" ht="12" customHeight="1">
      <c r="A92" s="192" t="s">
        <v>37</v>
      </c>
      <c r="B92" s="6" t="s">
        <v>15</v>
      </c>
      <c r="C92" s="55">
        <f>'1.1.mell'!C92</f>
        <v>26919</v>
      </c>
    </row>
    <row r="93" spans="1:3" ht="12" customHeight="1">
      <c r="A93" s="172" t="s">
        <v>38</v>
      </c>
      <c r="B93" s="4" t="s">
        <v>70</v>
      </c>
      <c r="C93" s="56">
        <f>'1.1.mell'!C93</f>
        <v>5516</v>
      </c>
    </row>
    <row r="94" spans="1:3" ht="12" customHeight="1">
      <c r="A94" s="172" t="s">
        <v>39</v>
      </c>
      <c r="B94" s="4" t="s">
        <v>56</v>
      </c>
      <c r="C94" s="56">
        <v>11921</v>
      </c>
    </row>
    <row r="95" spans="1:3" ht="12" customHeight="1">
      <c r="A95" s="172" t="s">
        <v>40</v>
      </c>
      <c r="B95" s="7" t="s">
        <v>71</v>
      </c>
      <c r="C95" s="58"/>
    </row>
    <row r="96" spans="1:3" ht="12" customHeight="1">
      <c r="A96" s="172" t="s">
        <v>48</v>
      </c>
      <c r="B96" s="9" t="s">
        <v>72</v>
      </c>
      <c r="C96" s="58">
        <f>'1.1.mell'!C96</f>
        <v>474</v>
      </c>
    </row>
    <row r="97" spans="1:3" ht="12" customHeight="1">
      <c r="A97" s="172" t="s">
        <v>41</v>
      </c>
      <c r="B97" s="4" t="s">
        <v>444</v>
      </c>
      <c r="C97" s="58">
        <f>'1.1.mell'!C97</f>
        <v>0</v>
      </c>
    </row>
    <row r="98" spans="1:3" ht="12" customHeight="1">
      <c r="A98" s="172" t="s">
        <v>42</v>
      </c>
      <c r="B98" s="24" t="s">
        <v>445</v>
      </c>
      <c r="C98" s="58">
        <f>'1.1.mell'!C98</f>
        <v>0</v>
      </c>
    </row>
    <row r="99" spans="1:3" ht="12" customHeight="1">
      <c r="A99" s="172" t="s">
        <v>49</v>
      </c>
      <c r="B99" s="25" t="s">
        <v>446</v>
      </c>
      <c r="C99" s="58">
        <f>'1.1.mell'!C99</f>
        <v>0</v>
      </c>
    </row>
    <row r="100" spans="1:3" ht="12" customHeight="1">
      <c r="A100" s="172" t="s">
        <v>50</v>
      </c>
      <c r="B100" s="25" t="s">
        <v>447</v>
      </c>
      <c r="C100" s="58">
        <f>'1.1.mell'!C100</f>
        <v>0</v>
      </c>
    </row>
    <row r="101" spans="1:3" ht="12" customHeight="1">
      <c r="A101" s="172" t="s">
        <v>51</v>
      </c>
      <c r="B101" s="24" t="s">
        <v>448</v>
      </c>
      <c r="C101" s="58">
        <f>'1.1.mell'!C101</f>
        <v>284</v>
      </c>
    </row>
    <row r="102" spans="1:3" ht="12" customHeight="1">
      <c r="A102" s="172" t="s">
        <v>52</v>
      </c>
      <c r="B102" s="24" t="s">
        <v>449</v>
      </c>
      <c r="C102" s="58">
        <f>'1.1.mell'!C102</f>
        <v>0</v>
      </c>
    </row>
    <row r="103" spans="1:3" ht="12" customHeight="1">
      <c r="A103" s="172" t="s">
        <v>54</v>
      </c>
      <c r="B103" s="25" t="s">
        <v>450</v>
      </c>
      <c r="C103" s="58">
        <f>'1.1.mell'!C103</f>
        <v>0</v>
      </c>
    </row>
    <row r="104" spans="1:3" ht="12" customHeight="1">
      <c r="A104" s="193" t="s">
        <v>73</v>
      </c>
      <c r="B104" s="26" t="s">
        <v>451</v>
      </c>
      <c r="C104" s="58">
        <f>'1.1.mell'!C104</f>
        <v>0</v>
      </c>
    </row>
    <row r="105" spans="1:3" ht="12" customHeight="1">
      <c r="A105" s="172" t="s">
        <v>452</v>
      </c>
      <c r="B105" s="26" t="s">
        <v>453</v>
      </c>
      <c r="C105" s="58">
        <f>'1.1.mell'!C105</f>
        <v>0</v>
      </c>
    </row>
    <row r="106" spans="1:3" ht="12" customHeight="1" thickBot="1">
      <c r="A106" s="194" t="s">
        <v>454</v>
      </c>
      <c r="B106" s="27" t="s">
        <v>455</v>
      </c>
      <c r="C106" s="61">
        <v>190</v>
      </c>
    </row>
    <row r="107" spans="1:3" ht="12" customHeight="1" thickBot="1">
      <c r="A107" s="13" t="s">
        <v>2</v>
      </c>
      <c r="B107" s="11" t="s">
        <v>456</v>
      </c>
      <c r="C107" s="54">
        <f>+C108+C110+C112</f>
        <v>0</v>
      </c>
    </row>
    <row r="108" spans="1:3" ht="12" customHeight="1">
      <c r="A108" s="170" t="s">
        <v>43</v>
      </c>
      <c r="B108" s="4" t="s">
        <v>84</v>
      </c>
      <c r="C108" s="57"/>
    </row>
    <row r="109" spans="1:3" ht="12" customHeight="1">
      <c r="A109" s="170" t="s">
        <v>44</v>
      </c>
      <c r="B109" s="8" t="s">
        <v>457</v>
      </c>
      <c r="C109" s="57"/>
    </row>
    <row r="110" spans="1:3" ht="12" customHeight="1">
      <c r="A110" s="170" t="s">
        <v>45</v>
      </c>
      <c r="B110" s="8" t="s">
        <v>74</v>
      </c>
      <c r="C110" s="56"/>
    </row>
    <row r="111" spans="1:3" ht="12" customHeight="1">
      <c r="A111" s="170" t="s">
        <v>46</v>
      </c>
      <c r="B111" s="8" t="s">
        <v>458</v>
      </c>
      <c r="C111" s="48"/>
    </row>
    <row r="112" spans="1:3" ht="12" customHeight="1">
      <c r="A112" s="170" t="s">
        <v>47</v>
      </c>
      <c r="B112" s="52" t="s">
        <v>86</v>
      </c>
      <c r="C112" s="48"/>
    </row>
    <row r="113" spans="1:3" ht="12" customHeight="1">
      <c r="A113" s="170" t="s">
        <v>53</v>
      </c>
      <c r="B113" s="51" t="s">
        <v>459</v>
      </c>
      <c r="C113" s="48"/>
    </row>
    <row r="114" spans="1:3" ht="12" customHeight="1">
      <c r="A114" s="170" t="s">
        <v>55</v>
      </c>
      <c r="B114" s="195" t="s">
        <v>460</v>
      </c>
      <c r="C114" s="48"/>
    </row>
    <row r="115" spans="1:3" ht="12" customHeight="1">
      <c r="A115" s="170" t="s">
        <v>75</v>
      </c>
      <c r="B115" s="25" t="s">
        <v>447</v>
      </c>
      <c r="C115" s="48"/>
    </row>
    <row r="116" spans="1:3" ht="12" customHeight="1">
      <c r="A116" s="170" t="s">
        <v>76</v>
      </c>
      <c r="B116" s="25" t="s">
        <v>461</v>
      </c>
      <c r="C116" s="48"/>
    </row>
    <row r="117" spans="1:3" ht="12" customHeight="1">
      <c r="A117" s="170" t="s">
        <v>77</v>
      </c>
      <c r="B117" s="25" t="s">
        <v>462</v>
      </c>
      <c r="C117" s="48"/>
    </row>
    <row r="118" spans="1:3" ht="12" customHeight="1">
      <c r="A118" s="170" t="s">
        <v>463</v>
      </c>
      <c r="B118" s="25" t="s">
        <v>450</v>
      </c>
      <c r="C118" s="48"/>
    </row>
    <row r="119" spans="1:3" ht="12" customHeight="1">
      <c r="A119" s="170" t="s">
        <v>464</v>
      </c>
      <c r="B119" s="25" t="s">
        <v>465</v>
      </c>
      <c r="C119" s="48"/>
    </row>
    <row r="120" spans="1:3" ht="12" customHeight="1" thickBot="1">
      <c r="A120" s="193" t="s">
        <v>466</v>
      </c>
      <c r="B120" s="25" t="s">
        <v>467</v>
      </c>
      <c r="C120" s="49"/>
    </row>
    <row r="121" spans="1:3" ht="12" customHeight="1" thickBot="1">
      <c r="A121" s="13" t="s">
        <v>3</v>
      </c>
      <c r="B121" s="23" t="s">
        <v>468</v>
      </c>
      <c r="C121" s="54">
        <f>+C122+C123</f>
        <v>0</v>
      </c>
    </row>
    <row r="122" spans="1:3" ht="12" customHeight="1">
      <c r="A122" s="170" t="s">
        <v>26</v>
      </c>
      <c r="B122" s="5" t="s">
        <v>23</v>
      </c>
      <c r="C122" s="57"/>
    </row>
    <row r="123" spans="1:3" ht="12" customHeight="1" thickBot="1">
      <c r="A123" s="175" t="s">
        <v>27</v>
      </c>
      <c r="B123" s="8" t="s">
        <v>24</v>
      </c>
      <c r="C123" s="58"/>
    </row>
    <row r="124" spans="1:3" ht="12" customHeight="1" thickBot="1">
      <c r="A124" s="13" t="s">
        <v>4</v>
      </c>
      <c r="B124" s="23" t="s">
        <v>469</v>
      </c>
      <c r="C124" s="54">
        <f>+C91+C107+C121</f>
        <v>44830</v>
      </c>
    </row>
    <row r="125" spans="1:3" ht="12" customHeight="1" thickBot="1">
      <c r="A125" s="13" t="s">
        <v>5</v>
      </c>
      <c r="B125" s="23" t="s">
        <v>470</v>
      </c>
      <c r="C125" s="54">
        <f>+C126+C127+C128</f>
        <v>0</v>
      </c>
    </row>
    <row r="126" spans="1:3" s="21" customFormat="1" ht="12" customHeight="1">
      <c r="A126" s="170" t="s">
        <v>30</v>
      </c>
      <c r="B126" s="5" t="s">
        <v>471</v>
      </c>
      <c r="C126" s="48"/>
    </row>
    <row r="127" spans="1:3" ht="12" customHeight="1">
      <c r="A127" s="170" t="s">
        <v>31</v>
      </c>
      <c r="B127" s="5" t="s">
        <v>472</v>
      </c>
      <c r="C127" s="48"/>
    </row>
    <row r="128" spans="1:3" ht="12" customHeight="1" thickBot="1">
      <c r="A128" s="193" t="s">
        <v>32</v>
      </c>
      <c r="B128" s="3" t="s">
        <v>473</v>
      </c>
      <c r="C128" s="48"/>
    </row>
    <row r="129" spans="1:3" ht="12" customHeight="1" thickBot="1">
      <c r="A129" s="13" t="s">
        <v>6</v>
      </c>
      <c r="B129" s="23" t="s">
        <v>474</v>
      </c>
      <c r="C129" s="54">
        <f>+C130+C131+C132+C133</f>
        <v>0</v>
      </c>
    </row>
    <row r="130" spans="1:3" ht="12" customHeight="1">
      <c r="A130" s="170" t="s">
        <v>33</v>
      </c>
      <c r="B130" s="5" t="s">
        <v>475</v>
      </c>
      <c r="C130" s="48"/>
    </row>
    <row r="131" spans="1:3" ht="12" customHeight="1">
      <c r="A131" s="170" t="s">
        <v>34</v>
      </c>
      <c r="B131" s="5" t="s">
        <v>476</v>
      </c>
      <c r="C131" s="48"/>
    </row>
    <row r="132" spans="1:3" ht="12" customHeight="1">
      <c r="A132" s="170" t="s">
        <v>378</v>
      </c>
      <c r="B132" s="5" t="s">
        <v>477</v>
      </c>
      <c r="C132" s="48"/>
    </row>
    <row r="133" spans="1:3" s="21" customFormat="1" ht="12" customHeight="1" thickBot="1">
      <c r="A133" s="193" t="s">
        <v>379</v>
      </c>
      <c r="B133" s="3" t="s">
        <v>478</v>
      </c>
      <c r="C133" s="48"/>
    </row>
    <row r="134" spans="1:11" ht="12" customHeight="1" thickBot="1">
      <c r="A134" s="13" t="s">
        <v>7</v>
      </c>
      <c r="B134" s="23" t="s">
        <v>479</v>
      </c>
      <c r="C134" s="60">
        <f>+C135+C136+C137+C138</f>
        <v>0</v>
      </c>
      <c r="K134" s="47"/>
    </row>
    <row r="135" spans="1:3" ht="12.75">
      <c r="A135" s="170" t="s">
        <v>35</v>
      </c>
      <c r="B135" s="5" t="s">
        <v>480</v>
      </c>
      <c r="C135" s="48"/>
    </row>
    <row r="136" spans="1:3" ht="12" customHeight="1">
      <c r="A136" s="170" t="s">
        <v>36</v>
      </c>
      <c r="B136" s="5" t="s">
        <v>481</v>
      </c>
      <c r="C136" s="48"/>
    </row>
    <row r="137" spans="1:3" s="21" customFormat="1" ht="12" customHeight="1">
      <c r="A137" s="170" t="s">
        <v>386</v>
      </c>
      <c r="B137" s="5" t="s">
        <v>482</v>
      </c>
      <c r="C137" s="48"/>
    </row>
    <row r="138" spans="1:3" s="21" customFormat="1" ht="12" customHeight="1" thickBot="1">
      <c r="A138" s="193" t="s">
        <v>388</v>
      </c>
      <c r="B138" s="3" t="s">
        <v>483</v>
      </c>
      <c r="C138" s="48"/>
    </row>
    <row r="139" spans="1:3" s="21" customFormat="1" ht="12" customHeight="1" thickBot="1">
      <c r="A139" s="13" t="s">
        <v>8</v>
      </c>
      <c r="B139" s="23" t="s">
        <v>484</v>
      </c>
      <c r="C139" s="62">
        <f>+C140+C141+C142+C143</f>
        <v>0</v>
      </c>
    </row>
    <row r="140" spans="1:3" s="21" customFormat="1" ht="12" customHeight="1">
      <c r="A140" s="170" t="s">
        <v>68</v>
      </c>
      <c r="B140" s="5" t="s">
        <v>485</v>
      </c>
      <c r="C140" s="48"/>
    </row>
    <row r="141" spans="1:3" s="21" customFormat="1" ht="12" customHeight="1">
      <c r="A141" s="170" t="s">
        <v>69</v>
      </c>
      <c r="B141" s="5" t="s">
        <v>486</v>
      </c>
      <c r="C141" s="48"/>
    </row>
    <row r="142" spans="1:3" s="21" customFormat="1" ht="12" customHeight="1">
      <c r="A142" s="170" t="s">
        <v>85</v>
      </c>
      <c r="B142" s="5" t="s">
        <v>487</v>
      </c>
      <c r="C142" s="48"/>
    </row>
    <row r="143" spans="1:3" ht="12.75" customHeight="1" thickBot="1">
      <c r="A143" s="170" t="s">
        <v>394</v>
      </c>
      <c r="B143" s="5" t="s">
        <v>488</v>
      </c>
      <c r="C143" s="48"/>
    </row>
    <row r="144" spans="1:3" ht="12" customHeight="1" thickBot="1">
      <c r="A144" s="13" t="s">
        <v>9</v>
      </c>
      <c r="B144" s="23" t="s">
        <v>489</v>
      </c>
      <c r="C144" s="196">
        <f>+C125+C129+C134+C139</f>
        <v>0</v>
      </c>
    </row>
    <row r="145" spans="1:3" ht="15" customHeight="1" thickBot="1">
      <c r="A145" s="197" t="s">
        <v>10</v>
      </c>
      <c r="B145" s="77" t="s">
        <v>490</v>
      </c>
      <c r="C145" s="196">
        <f>+C124+C144</f>
        <v>44830</v>
      </c>
    </row>
    <row r="146" ht="13.5" thickBot="1"/>
    <row r="147" spans="1:3" ht="15" customHeight="1" thickBot="1">
      <c r="A147" s="44" t="s">
        <v>80</v>
      </c>
      <c r="B147" s="45"/>
      <c r="C147" s="22"/>
    </row>
    <row r="148" spans="1:3" ht="14.25" customHeight="1" thickBot="1">
      <c r="A148" s="44" t="s">
        <v>81</v>
      </c>
      <c r="B148" s="45"/>
      <c r="C148" s="22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K148"/>
  <sheetViews>
    <sheetView zoomScaleSheetLayoutView="85" workbookViewId="0" topLeftCell="A1">
      <selection activeCell="C2" sqref="C2"/>
    </sheetView>
  </sheetViews>
  <sheetFormatPr defaultColWidth="9.00390625" defaultRowHeight="12.75"/>
  <cols>
    <col min="1" max="1" width="19.50390625" style="78" customWidth="1"/>
    <col min="2" max="2" width="72.00390625" style="79" customWidth="1"/>
    <col min="3" max="3" width="25.00390625" style="80" customWidth="1"/>
    <col min="4" max="16384" width="9.375" style="2" customWidth="1"/>
  </cols>
  <sheetData>
    <row r="1" spans="1:3" s="1" customFormat="1" ht="16.5" customHeight="1" thickBot="1">
      <c r="A1" s="31"/>
      <c r="B1" s="32"/>
      <c r="C1" s="46" t="s">
        <v>618</v>
      </c>
    </row>
    <row r="2" spans="1:3" s="17" customFormat="1" ht="21" customHeight="1">
      <c r="A2" s="167" t="s">
        <v>122</v>
      </c>
      <c r="B2" s="67" t="s">
        <v>341</v>
      </c>
      <c r="C2" s="69" t="s">
        <v>16</v>
      </c>
    </row>
    <row r="3" spans="1:3" s="17" customFormat="1" ht="16.5" thickBot="1">
      <c r="A3" s="33" t="s">
        <v>78</v>
      </c>
      <c r="B3" s="68" t="s">
        <v>492</v>
      </c>
      <c r="C3" s="70">
        <v>3</v>
      </c>
    </row>
    <row r="4" spans="1:3" s="18" customFormat="1" ht="15.75" customHeight="1" thickBot="1">
      <c r="A4" s="34"/>
      <c r="B4" s="34"/>
      <c r="C4" s="35" t="s">
        <v>17</v>
      </c>
    </row>
    <row r="5" spans="1:3" ht="13.5" thickBot="1">
      <c r="A5" s="168" t="s">
        <v>79</v>
      </c>
      <c r="B5" s="36" t="s">
        <v>18</v>
      </c>
      <c r="C5" s="71" t="s">
        <v>19</v>
      </c>
    </row>
    <row r="6" spans="1:3" s="14" customFormat="1" ht="12.75" customHeight="1" thickBot="1">
      <c r="A6" s="28">
        <v>1</v>
      </c>
      <c r="B6" s="29">
        <v>2</v>
      </c>
      <c r="C6" s="30">
        <v>3</v>
      </c>
    </row>
    <row r="7" spans="1:3" s="14" customFormat="1" ht="15.75" customHeight="1" thickBot="1">
      <c r="A7" s="37"/>
      <c r="B7" s="38" t="s">
        <v>20</v>
      </c>
      <c r="C7" s="72"/>
    </row>
    <row r="8" spans="1:3" s="14" customFormat="1" ht="12" customHeight="1" thickBot="1">
      <c r="A8" s="13" t="s">
        <v>1</v>
      </c>
      <c r="B8" s="10" t="s">
        <v>342</v>
      </c>
      <c r="C8" s="54">
        <f>+C9+C10+C11+C12+C13+C14</f>
        <v>0</v>
      </c>
    </row>
    <row r="9" spans="1:3" s="19" customFormat="1" ht="12" customHeight="1">
      <c r="A9" s="170" t="s">
        <v>37</v>
      </c>
      <c r="B9" s="171" t="s">
        <v>343</v>
      </c>
      <c r="C9" s="57"/>
    </row>
    <row r="10" spans="1:3" s="20" customFormat="1" ht="12" customHeight="1">
      <c r="A10" s="172" t="s">
        <v>38</v>
      </c>
      <c r="B10" s="173" t="s">
        <v>344</v>
      </c>
      <c r="C10" s="56"/>
    </row>
    <row r="11" spans="1:3" s="20" customFormat="1" ht="12" customHeight="1">
      <c r="A11" s="172" t="s">
        <v>39</v>
      </c>
      <c r="B11" s="173" t="s">
        <v>345</v>
      </c>
      <c r="C11" s="56"/>
    </row>
    <row r="12" spans="1:3" s="20" customFormat="1" ht="12" customHeight="1">
      <c r="A12" s="172" t="s">
        <v>40</v>
      </c>
      <c r="B12" s="173" t="s">
        <v>346</v>
      </c>
      <c r="C12" s="56"/>
    </row>
    <row r="13" spans="1:3" s="20" customFormat="1" ht="12" customHeight="1">
      <c r="A13" s="172" t="s">
        <v>325</v>
      </c>
      <c r="B13" s="173" t="s">
        <v>347</v>
      </c>
      <c r="C13" s="174"/>
    </row>
    <row r="14" spans="1:3" s="19" customFormat="1" ht="12" customHeight="1" thickBot="1">
      <c r="A14" s="175" t="s">
        <v>41</v>
      </c>
      <c r="B14" s="176" t="s">
        <v>348</v>
      </c>
      <c r="C14" s="177"/>
    </row>
    <row r="15" spans="1:3" s="19" customFormat="1" ht="12" customHeight="1" thickBot="1">
      <c r="A15" s="13" t="s">
        <v>2</v>
      </c>
      <c r="B15" s="50" t="s">
        <v>349</v>
      </c>
      <c r="C15" s="54">
        <f>+C16+C17+C18+C19+C20</f>
        <v>0</v>
      </c>
    </row>
    <row r="16" spans="1:3" s="19" customFormat="1" ht="12" customHeight="1">
      <c r="A16" s="170" t="s">
        <v>43</v>
      </c>
      <c r="B16" s="171" t="s">
        <v>330</v>
      </c>
      <c r="C16" s="57"/>
    </row>
    <row r="17" spans="1:3" s="19" customFormat="1" ht="12" customHeight="1">
      <c r="A17" s="172" t="s">
        <v>44</v>
      </c>
      <c r="B17" s="173" t="s">
        <v>350</v>
      </c>
      <c r="C17" s="56"/>
    </row>
    <row r="18" spans="1:3" s="19" customFormat="1" ht="12" customHeight="1">
      <c r="A18" s="172" t="s">
        <v>45</v>
      </c>
      <c r="B18" s="173" t="s">
        <v>351</v>
      </c>
      <c r="C18" s="56"/>
    </row>
    <row r="19" spans="1:3" s="19" customFormat="1" ht="12" customHeight="1">
      <c r="A19" s="172" t="s">
        <v>46</v>
      </c>
      <c r="B19" s="173" t="s">
        <v>352</v>
      </c>
      <c r="C19" s="56"/>
    </row>
    <row r="20" spans="1:3" s="19" customFormat="1" ht="12" customHeight="1">
      <c r="A20" s="172" t="s">
        <v>47</v>
      </c>
      <c r="B20" s="173" t="s">
        <v>353</v>
      </c>
      <c r="C20" s="56"/>
    </row>
    <row r="21" spans="1:3" s="20" customFormat="1" ht="12" customHeight="1" thickBot="1">
      <c r="A21" s="175" t="s">
        <v>53</v>
      </c>
      <c r="B21" s="176" t="s">
        <v>354</v>
      </c>
      <c r="C21" s="58"/>
    </row>
    <row r="22" spans="1:3" s="20" customFormat="1" ht="12" customHeight="1" thickBot="1">
      <c r="A22" s="13" t="s">
        <v>3</v>
      </c>
      <c r="B22" s="10" t="s">
        <v>355</v>
      </c>
      <c r="C22" s="54">
        <f>+C23+C24+C25+C26+C27</f>
        <v>9180</v>
      </c>
    </row>
    <row r="23" spans="1:3" s="20" customFormat="1" ht="12" customHeight="1">
      <c r="A23" s="170" t="s">
        <v>26</v>
      </c>
      <c r="B23" s="171" t="s">
        <v>356</v>
      </c>
      <c r="C23" s="57"/>
    </row>
    <row r="24" spans="1:3" s="19" customFormat="1" ht="12" customHeight="1">
      <c r="A24" s="172" t="s">
        <v>27</v>
      </c>
      <c r="B24" s="173" t="s">
        <v>357</v>
      </c>
      <c r="C24" s="56"/>
    </row>
    <row r="25" spans="1:3" s="20" customFormat="1" ht="12" customHeight="1">
      <c r="A25" s="172" t="s">
        <v>28</v>
      </c>
      <c r="B25" s="173" t="s">
        <v>358</v>
      </c>
      <c r="C25" s="56"/>
    </row>
    <row r="26" spans="1:3" s="20" customFormat="1" ht="12" customHeight="1">
      <c r="A26" s="172" t="s">
        <v>29</v>
      </c>
      <c r="B26" s="173" t="s">
        <v>359</v>
      </c>
      <c r="C26" s="56"/>
    </row>
    <row r="27" spans="1:3" s="20" customFormat="1" ht="12" customHeight="1">
      <c r="A27" s="172" t="s">
        <v>59</v>
      </c>
      <c r="B27" s="173" t="s">
        <v>360</v>
      </c>
      <c r="C27" s="56">
        <f>'1.1.mell'!C27</f>
        <v>9180</v>
      </c>
    </row>
    <row r="28" spans="1:3" s="20" customFormat="1" ht="12" customHeight="1" thickBot="1">
      <c r="A28" s="175" t="s">
        <v>60</v>
      </c>
      <c r="B28" s="176" t="s">
        <v>361</v>
      </c>
      <c r="C28" s="58"/>
    </row>
    <row r="29" spans="1:3" s="20" customFormat="1" ht="12" customHeight="1" thickBot="1">
      <c r="A29" s="13" t="s">
        <v>61</v>
      </c>
      <c r="B29" s="10" t="s">
        <v>362</v>
      </c>
      <c r="C29" s="60">
        <f>+C30+C33+C34+C35</f>
        <v>0</v>
      </c>
    </row>
    <row r="30" spans="1:3" s="20" customFormat="1" ht="12" customHeight="1">
      <c r="A30" s="170" t="s">
        <v>332</v>
      </c>
      <c r="B30" s="171" t="s">
        <v>363</v>
      </c>
      <c r="C30" s="178">
        <f>+C31+C32</f>
        <v>0</v>
      </c>
    </row>
    <row r="31" spans="1:3" s="20" customFormat="1" ht="12" customHeight="1">
      <c r="A31" s="172" t="s">
        <v>364</v>
      </c>
      <c r="B31" s="173" t="s">
        <v>365</v>
      </c>
      <c r="C31" s="56"/>
    </row>
    <row r="32" spans="1:3" s="20" customFormat="1" ht="12" customHeight="1">
      <c r="A32" s="172" t="s">
        <v>366</v>
      </c>
      <c r="B32" s="173" t="s">
        <v>367</v>
      </c>
      <c r="C32" s="56"/>
    </row>
    <row r="33" spans="1:3" s="20" customFormat="1" ht="12" customHeight="1">
      <c r="A33" s="172" t="s">
        <v>333</v>
      </c>
      <c r="B33" s="173" t="s">
        <v>368</v>
      </c>
      <c r="C33" s="56"/>
    </row>
    <row r="34" spans="1:3" s="20" customFormat="1" ht="12" customHeight="1">
      <c r="A34" s="172" t="s">
        <v>334</v>
      </c>
      <c r="B34" s="173" t="s">
        <v>369</v>
      </c>
      <c r="C34" s="56">
        <f>'1.1.mell'!C34</f>
        <v>0</v>
      </c>
    </row>
    <row r="35" spans="1:3" s="20" customFormat="1" ht="12" customHeight="1" thickBot="1">
      <c r="A35" s="175" t="s">
        <v>370</v>
      </c>
      <c r="B35" s="176" t="s">
        <v>371</v>
      </c>
      <c r="C35" s="56"/>
    </row>
    <row r="36" spans="1:3" s="20" customFormat="1" ht="12" customHeight="1" thickBot="1">
      <c r="A36" s="13" t="s">
        <v>5</v>
      </c>
      <c r="B36" s="10" t="s">
        <v>372</v>
      </c>
      <c r="C36" s="54">
        <f>SUM(C37:C46)</f>
        <v>0</v>
      </c>
    </row>
    <row r="37" spans="1:3" s="20" customFormat="1" ht="12" customHeight="1">
      <c r="A37" s="170" t="s">
        <v>30</v>
      </c>
      <c r="B37" s="171" t="s">
        <v>321</v>
      </c>
      <c r="C37" s="57">
        <f>'1.1.mell'!C37</f>
        <v>0</v>
      </c>
    </row>
    <row r="38" spans="1:3" s="20" customFormat="1" ht="12" customHeight="1">
      <c r="A38" s="172" t="s">
        <v>31</v>
      </c>
      <c r="B38" s="173" t="s">
        <v>322</v>
      </c>
      <c r="C38" s="57">
        <f>'1.1.mell'!C38</f>
        <v>0</v>
      </c>
    </row>
    <row r="39" spans="1:3" s="20" customFormat="1" ht="12" customHeight="1">
      <c r="A39" s="172" t="s">
        <v>32</v>
      </c>
      <c r="B39" s="173" t="s">
        <v>323</v>
      </c>
      <c r="C39" s="57">
        <f>'1.1.mell'!C39</f>
        <v>0</v>
      </c>
    </row>
    <row r="40" spans="1:3" s="20" customFormat="1" ht="12" customHeight="1">
      <c r="A40" s="172" t="s">
        <v>62</v>
      </c>
      <c r="B40" s="173" t="s">
        <v>324</v>
      </c>
      <c r="C40" s="57">
        <f>'1.1.mell'!C40</f>
        <v>0</v>
      </c>
    </row>
    <row r="41" spans="1:3" s="20" customFormat="1" ht="12" customHeight="1">
      <c r="A41" s="172" t="s">
        <v>63</v>
      </c>
      <c r="B41" s="173" t="s">
        <v>326</v>
      </c>
      <c r="C41" s="57">
        <f>'1.1.mell'!C41</f>
        <v>0</v>
      </c>
    </row>
    <row r="42" spans="1:3" s="20" customFormat="1" ht="12" customHeight="1">
      <c r="A42" s="172" t="s">
        <v>64</v>
      </c>
      <c r="B42" s="173" t="s">
        <v>373</v>
      </c>
      <c r="C42" s="57">
        <f>'1.1.mell'!C42</f>
        <v>0</v>
      </c>
    </row>
    <row r="43" spans="1:3" s="20" customFormat="1" ht="12" customHeight="1">
      <c r="A43" s="172" t="s">
        <v>65</v>
      </c>
      <c r="B43" s="173" t="s">
        <v>374</v>
      </c>
      <c r="C43" s="57">
        <f>'1.1.mell'!C43</f>
        <v>0</v>
      </c>
    </row>
    <row r="44" spans="1:3" s="20" customFormat="1" ht="12" customHeight="1">
      <c r="A44" s="172" t="s">
        <v>66</v>
      </c>
      <c r="B44" s="173" t="s">
        <v>327</v>
      </c>
      <c r="C44" s="57"/>
    </row>
    <row r="45" spans="1:3" s="20" customFormat="1" ht="12" customHeight="1">
      <c r="A45" s="172" t="s">
        <v>375</v>
      </c>
      <c r="B45" s="173" t="s">
        <v>328</v>
      </c>
      <c r="C45" s="57"/>
    </row>
    <row r="46" spans="1:3" s="20" customFormat="1" ht="12" customHeight="1" thickBot="1">
      <c r="A46" s="175" t="s">
        <v>376</v>
      </c>
      <c r="B46" s="176" t="s">
        <v>329</v>
      </c>
      <c r="C46" s="57"/>
    </row>
    <row r="47" spans="1:3" s="20" customFormat="1" ht="12" customHeight="1" thickBot="1">
      <c r="A47" s="13" t="s">
        <v>6</v>
      </c>
      <c r="B47" s="10" t="s">
        <v>377</v>
      </c>
      <c r="C47" s="54">
        <f>SUM(C48:C52)</f>
        <v>0</v>
      </c>
    </row>
    <row r="48" spans="1:3" s="20" customFormat="1" ht="12" customHeight="1">
      <c r="A48" s="170" t="s">
        <v>33</v>
      </c>
      <c r="B48" s="171" t="s">
        <v>335</v>
      </c>
      <c r="C48" s="180"/>
    </row>
    <row r="49" spans="1:3" s="20" customFormat="1" ht="12" customHeight="1">
      <c r="A49" s="172" t="s">
        <v>34</v>
      </c>
      <c r="B49" s="173" t="s">
        <v>336</v>
      </c>
      <c r="C49" s="59"/>
    </row>
    <row r="50" spans="1:3" s="20" customFormat="1" ht="12" customHeight="1">
      <c r="A50" s="172" t="s">
        <v>378</v>
      </c>
      <c r="B50" s="173" t="s">
        <v>337</v>
      </c>
      <c r="C50" s="59"/>
    </row>
    <row r="51" spans="1:3" s="20" customFormat="1" ht="12" customHeight="1">
      <c r="A51" s="172" t="s">
        <v>379</v>
      </c>
      <c r="B51" s="173" t="s">
        <v>380</v>
      </c>
      <c r="C51" s="59"/>
    </row>
    <row r="52" spans="1:3" s="20" customFormat="1" ht="12" customHeight="1" thickBot="1">
      <c r="A52" s="175" t="s">
        <v>381</v>
      </c>
      <c r="B52" s="176" t="s">
        <v>382</v>
      </c>
      <c r="C52" s="179"/>
    </row>
    <row r="53" spans="1:3" s="20" customFormat="1" ht="12" customHeight="1" thickBot="1">
      <c r="A53" s="13" t="s">
        <v>67</v>
      </c>
      <c r="B53" s="10" t="s">
        <v>383</v>
      </c>
      <c r="C53" s="54">
        <f>SUM(C54:C56)</f>
        <v>1858</v>
      </c>
    </row>
    <row r="54" spans="1:3" s="20" customFormat="1" ht="12" customHeight="1">
      <c r="A54" s="170" t="s">
        <v>35</v>
      </c>
      <c r="B54" s="171" t="s">
        <v>384</v>
      </c>
      <c r="C54" s="57">
        <f>'1.1.mell'!C54</f>
        <v>0</v>
      </c>
    </row>
    <row r="55" spans="1:3" s="20" customFormat="1" ht="12" customHeight="1">
      <c r="A55" s="172" t="s">
        <v>36</v>
      </c>
      <c r="B55" s="173" t="s">
        <v>385</v>
      </c>
      <c r="C55" s="57">
        <f>'1.1.mell'!C55</f>
        <v>0</v>
      </c>
    </row>
    <row r="56" spans="1:3" s="20" customFormat="1" ht="12" customHeight="1">
      <c r="A56" s="172" t="s">
        <v>386</v>
      </c>
      <c r="B56" s="173" t="s">
        <v>387</v>
      </c>
      <c r="C56" s="57">
        <f>'1.1.mell'!C56</f>
        <v>1858</v>
      </c>
    </row>
    <row r="57" spans="1:3" s="20" customFormat="1" ht="12" customHeight="1" thickBot="1">
      <c r="A57" s="175" t="s">
        <v>388</v>
      </c>
      <c r="B57" s="176" t="s">
        <v>389</v>
      </c>
      <c r="C57" s="57">
        <f>'1.1.mell'!C57</f>
        <v>0</v>
      </c>
    </row>
    <row r="58" spans="1:3" s="20" customFormat="1" ht="12" customHeight="1" thickBot="1">
      <c r="A58" s="13" t="s">
        <v>8</v>
      </c>
      <c r="B58" s="50" t="s">
        <v>390</v>
      </c>
      <c r="C58" s="54">
        <f>SUM(C59:C61)</f>
        <v>34000</v>
      </c>
    </row>
    <row r="59" spans="1:3" s="20" customFormat="1" ht="12" customHeight="1">
      <c r="A59" s="170" t="s">
        <v>68</v>
      </c>
      <c r="B59" s="171" t="s">
        <v>391</v>
      </c>
      <c r="C59" s="59">
        <f>'1.1.mell'!C59</f>
        <v>0</v>
      </c>
    </row>
    <row r="60" spans="1:3" s="20" customFormat="1" ht="12" customHeight="1">
      <c r="A60" s="172" t="s">
        <v>69</v>
      </c>
      <c r="B60" s="173" t="s">
        <v>392</v>
      </c>
      <c r="C60" s="59">
        <f>'1.1.mell'!C60</f>
        <v>0</v>
      </c>
    </row>
    <row r="61" spans="1:3" s="20" customFormat="1" ht="12" customHeight="1">
      <c r="A61" s="172" t="s">
        <v>85</v>
      </c>
      <c r="B61" s="173" t="s">
        <v>393</v>
      </c>
      <c r="C61" s="59">
        <f>'1.1.mell'!C61</f>
        <v>34000</v>
      </c>
    </row>
    <row r="62" spans="1:3" s="20" customFormat="1" ht="12" customHeight="1" thickBot="1">
      <c r="A62" s="175" t="s">
        <v>394</v>
      </c>
      <c r="B62" s="176" t="s">
        <v>395</v>
      </c>
      <c r="C62" s="59">
        <f>'1.1.mell'!C62</f>
        <v>34000</v>
      </c>
    </row>
    <row r="63" spans="1:3" s="20" customFormat="1" ht="12" customHeight="1" thickBot="1">
      <c r="A63" s="13" t="s">
        <v>9</v>
      </c>
      <c r="B63" s="10" t="s">
        <v>396</v>
      </c>
      <c r="C63" s="60">
        <f>+C8+C15+C22+C29+C36+C47+C53+C58</f>
        <v>45038</v>
      </c>
    </row>
    <row r="64" spans="1:3" s="20" customFormat="1" ht="12" customHeight="1" thickBot="1">
      <c r="A64" s="181" t="s">
        <v>397</v>
      </c>
      <c r="B64" s="50" t="s">
        <v>398</v>
      </c>
      <c r="C64" s="54">
        <f>SUM(C65:C67)</f>
        <v>0</v>
      </c>
    </row>
    <row r="65" spans="1:3" s="20" customFormat="1" ht="12" customHeight="1">
      <c r="A65" s="170" t="s">
        <v>399</v>
      </c>
      <c r="B65" s="171" t="s">
        <v>400</v>
      </c>
      <c r="C65" s="59"/>
    </row>
    <row r="66" spans="1:3" s="20" customFormat="1" ht="12" customHeight="1">
      <c r="A66" s="172" t="s">
        <v>401</v>
      </c>
      <c r="B66" s="173" t="s">
        <v>402</v>
      </c>
      <c r="C66" s="59"/>
    </row>
    <row r="67" spans="1:3" s="20" customFormat="1" ht="12" customHeight="1" thickBot="1">
      <c r="A67" s="175" t="s">
        <v>403</v>
      </c>
      <c r="B67" s="182" t="s">
        <v>404</v>
      </c>
      <c r="C67" s="59"/>
    </row>
    <row r="68" spans="1:3" s="20" customFormat="1" ht="12" customHeight="1" thickBot="1">
      <c r="A68" s="181" t="s">
        <v>405</v>
      </c>
      <c r="B68" s="50" t="s">
        <v>406</v>
      </c>
      <c r="C68" s="54">
        <f>SUM(C69:C72)</f>
        <v>0</v>
      </c>
    </row>
    <row r="69" spans="1:3" s="20" customFormat="1" ht="12" customHeight="1">
      <c r="A69" s="170" t="s">
        <v>57</v>
      </c>
      <c r="B69" s="171" t="s">
        <v>407</v>
      </c>
      <c r="C69" s="59"/>
    </row>
    <row r="70" spans="1:3" s="20" customFormat="1" ht="12" customHeight="1">
      <c r="A70" s="172" t="s">
        <v>58</v>
      </c>
      <c r="B70" s="173" t="s">
        <v>408</v>
      </c>
      <c r="C70" s="59"/>
    </row>
    <row r="71" spans="1:3" s="20" customFormat="1" ht="12" customHeight="1">
      <c r="A71" s="172" t="s">
        <v>409</v>
      </c>
      <c r="B71" s="173" t="s">
        <v>410</v>
      </c>
      <c r="C71" s="59"/>
    </row>
    <row r="72" spans="1:3" s="20" customFormat="1" ht="12" customHeight="1" thickBot="1">
      <c r="A72" s="175" t="s">
        <v>411</v>
      </c>
      <c r="B72" s="176" t="s">
        <v>412</v>
      </c>
      <c r="C72" s="59"/>
    </row>
    <row r="73" spans="1:3" s="20" customFormat="1" ht="12" customHeight="1" thickBot="1">
      <c r="A73" s="181" t="s">
        <v>413</v>
      </c>
      <c r="B73" s="50" t="s">
        <v>414</v>
      </c>
      <c r="C73" s="54">
        <f>SUM(C74:C75)</f>
        <v>0</v>
      </c>
    </row>
    <row r="74" spans="1:3" s="20" customFormat="1" ht="12" customHeight="1">
      <c r="A74" s="170" t="s">
        <v>415</v>
      </c>
      <c r="B74" s="171" t="s">
        <v>416</v>
      </c>
      <c r="C74" s="59"/>
    </row>
    <row r="75" spans="1:3" s="20" customFormat="1" ht="12" customHeight="1" thickBot="1">
      <c r="A75" s="175" t="s">
        <v>417</v>
      </c>
      <c r="B75" s="176" t="s">
        <v>418</v>
      </c>
      <c r="C75" s="59"/>
    </row>
    <row r="76" spans="1:3" s="19" customFormat="1" ht="12" customHeight="1" thickBot="1">
      <c r="A76" s="181" t="s">
        <v>419</v>
      </c>
      <c r="B76" s="50" t="s">
        <v>420</v>
      </c>
      <c r="C76" s="54">
        <f>SUM(C77:C79)</f>
        <v>0</v>
      </c>
    </row>
    <row r="77" spans="1:3" s="20" customFormat="1" ht="12" customHeight="1">
      <c r="A77" s="170" t="s">
        <v>421</v>
      </c>
      <c r="B77" s="171" t="s">
        <v>422</v>
      </c>
      <c r="C77" s="59"/>
    </row>
    <row r="78" spans="1:3" s="20" customFormat="1" ht="12" customHeight="1">
      <c r="A78" s="172" t="s">
        <v>423</v>
      </c>
      <c r="B78" s="173" t="s">
        <v>424</v>
      </c>
      <c r="C78" s="59"/>
    </row>
    <row r="79" spans="1:3" s="20" customFormat="1" ht="12" customHeight="1" thickBot="1">
      <c r="A79" s="175" t="s">
        <v>425</v>
      </c>
      <c r="B79" s="176" t="s">
        <v>426</v>
      </c>
      <c r="C79" s="59"/>
    </row>
    <row r="80" spans="1:3" s="20" customFormat="1" ht="12" customHeight="1" thickBot="1">
      <c r="A80" s="181" t="s">
        <v>427</v>
      </c>
      <c r="B80" s="50" t="s">
        <v>428</v>
      </c>
      <c r="C80" s="54">
        <f>SUM(C81:C84)</f>
        <v>0</v>
      </c>
    </row>
    <row r="81" spans="1:3" s="20" customFormat="1" ht="12" customHeight="1">
      <c r="A81" s="183" t="s">
        <v>429</v>
      </c>
      <c r="B81" s="171" t="s">
        <v>430</v>
      </c>
      <c r="C81" s="59"/>
    </row>
    <row r="82" spans="1:3" s="20" customFormat="1" ht="12" customHeight="1">
      <c r="A82" s="184" t="s">
        <v>431</v>
      </c>
      <c r="B82" s="173" t="s">
        <v>432</v>
      </c>
      <c r="C82" s="59"/>
    </row>
    <row r="83" spans="1:3" s="20" customFormat="1" ht="12" customHeight="1">
      <c r="A83" s="184" t="s">
        <v>433</v>
      </c>
      <c r="B83" s="173" t="s">
        <v>434</v>
      </c>
      <c r="C83" s="59"/>
    </row>
    <row r="84" spans="1:3" s="19" customFormat="1" ht="12" customHeight="1" thickBot="1">
      <c r="A84" s="185" t="s">
        <v>435</v>
      </c>
      <c r="B84" s="176" t="s">
        <v>436</v>
      </c>
      <c r="C84" s="59"/>
    </row>
    <row r="85" spans="1:3" s="19" customFormat="1" ht="12" customHeight="1" thickBot="1">
      <c r="A85" s="181" t="s">
        <v>437</v>
      </c>
      <c r="B85" s="50" t="s">
        <v>438</v>
      </c>
      <c r="C85" s="186"/>
    </row>
    <row r="86" spans="1:3" s="19" customFormat="1" ht="12" customHeight="1" thickBot="1">
      <c r="A86" s="181" t="s">
        <v>439</v>
      </c>
      <c r="B86" s="187" t="s">
        <v>440</v>
      </c>
      <c r="C86" s="60">
        <f>+C64+C68+C73+C76+C80+C85</f>
        <v>0</v>
      </c>
    </row>
    <row r="87" spans="1:3" s="19" customFormat="1" ht="12" customHeight="1" thickBot="1">
      <c r="A87" s="188" t="s">
        <v>441</v>
      </c>
      <c r="B87" s="189" t="s">
        <v>442</v>
      </c>
      <c r="C87" s="60">
        <f>+C63+C86</f>
        <v>45038</v>
      </c>
    </row>
    <row r="88" spans="1:3" s="20" customFormat="1" ht="15" customHeight="1">
      <c r="A88" s="39"/>
      <c r="B88" s="40"/>
      <c r="C88" s="74"/>
    </row>
    <row r="89" spans="1:3" ht="13.5" thickBot="1">
      <c r="A89" s="190"/>
      <c r="B89" s="41"/>
      <c r="C89" s="75"/>
    </row>
    <row r="90" spans="1:3" s="14" customFormat="1" ht="16.5" customHeight="1" thickBot="1">
      <c r="A90" s="42"/>
      <c r="B90" s="43" t="s">
        <v>22</v>
      </c>
      <c r="C90" s="76"/>
    </row>
    <row r="91" spans="1:3" s="21" customFormat="1" ht="12" customHeight="1" thickBot="1">
      <c r="A91" s="191" t="s">
        <v>1</v>
      </c>
      <c r="B91" s="12" t="s">
        <v>443</v>
      </c>
      <c r="C91" s="53">
        <f>SUM(C92:C96)</f>
        <v>823</v>
      </c>
    </row>
    <row r="92" spans="1:3" ht="12" customHeight="1">
      <c r="A92" s="192" t="s">
        <v>37</v>
      </c>
      <c r="B92" s="6" t="s">
        <v>15</v>
      </c>
      <c r="C92" s="55"/>
    </row>
    <row r="93" spans="1:3" ht="12" customHeight="1">
      <c r="A93" s="172" t="s">
        <v>38</v>
      </c>
      <c r="B93" s="4" t="s">
        <v>70</v>
      </c>
      <c r="C93" s="56"/>
    </row>
    <row r="94" spans="1:3" ht="12" customHeight="1">
      <c r="A94" s="172" t="s">
        <v>39</v>
      </c>
      <c r="B94" s="4" t="s">
        <v>56</v>
      </c>
      <c r="C94" s="56">
        <v>823</v>
      </c>
    </row>
    <row r="95" spans="1:3" ht="12" customHeight="1">
      <c r="A95" s="172" t="s">
        <v>40</v>
      </c>
      <c r="B95" s="7" t="s">
        <v>71</v>
      </c>
      <c r="C95" s="56"/>
    </row>
    <row r="96" spans="1:3" ht="12" customHeight="1">
      <c r="A96" s="172" t="s">
        <v>48</v>
      </c>
      <c r="B96" s="9" t="s">
        <v>72</v>
      </c>
      <c r="C96" s="56"/>
    </row>
    <row r="97" spans="1:3" ht="12" customHeight="1">
      <c r="A97" s="172" t="s">
        <v>41</v>
      </c>
      <c r="B97" s="4" t="s">
        <v>444</v>
      </c>
      <c r="C97" s="56"/>
    </row>
    <row r="98" spans="1:3" ht="12" customHeight="1">
      <c r="A98" s="172" t="s">
        <v>42</v>
      </c>
      <c r="B98" s="24" t="s">
        <v>445</v>
      </c>
      <c r="C98" s="56"/>
    </row>
    <row r="99" spans="1:3" ht="12" customHeight="1">
      <c r="A99" s="172" t="s">
        <v>49</v>
      </c>
      <c r="B99" s="25" t="s">
        <v>446</v>
      </c>
      <c r="C99" s="56"/>
    </row>
    <row r="100" spans="1:3" ht="12" customHeight="1">
      <c r="A100" s="172" t="s">
        <v>50</v>
      </c>
      <c r="B100" s="25" t="s">
        <v>447</v>
      </c>
      <c r="C100" s="56"/>
    </row>
    <row r="101" spans="1:3" ht="12" customHeight="1">
      <c r="A101" s="172" t="s">
        <v>51</v>
      </c>
      <c r="B101" s="24" t="s">
        <v>448</v>
      </c>
      <c r="C101" s="56"/>
    </row>
    <row r="102" spans="1:3" ht="12" customHeight="1">
      <c r="A102" s="172" t="s">
        <v>52</v>
      </c>
      <c r="B102" s="24" t="s">
        <v>449</v>
      </c>
      <c r="C102" s="56"/>
    </row>
    <row r="103" spans="1:3" ht="12" customHeight="1">
      <c r="A103" s="172" t="s">
        <v>54</v>
      </c>
      <c r="B103" s="25" t="s">
        <v>450</v>
      </c>
      <c r="C103" s="56"/>
    </row>
    <row r="104" spans="1:3" ht="12" customHeight="1">
      <c r="A104" s="193" t="s">
        <v>73</v>
      </c>
      <c r="B104" s="26" t="s">
        <v>451</v>
      </c>
      <c r="C104" s="56"/>
    </row>
    <row r="105" spans="1:3" ht="12" customHeight="1">
      <c r="A105" s="172" t="s">
        <v>452</v>
      </c>
      <c r="B105" s="26" t="s">
        <v>453</v>
      </c>
      <c r="C105" s="56"/>
    </row>
    <row r="106" spans="1:3" ht="12" customHeight="1" thickBot="1">
      <c r="A106" s="194" t="s">
        <v>454</v>
      </c>
      <c r="B106" s="27" t="s">
        <v>455</v>
      </c>
      <c r="C106" s="61"/>
    </row>
    <row r="107" spans="1:3" ht="12" customHeight="1" thickBot="1">
      <c r="A107" s="13" t="s">
        <v>2</v>
      </c>
      <c r="B107" s="11" t="s">
        <v>456</v>
      </c>
      <c r="C107" s="54">
        <f>+C108+C110+C112</f>
        <v>46782</v>
      </c>
    </row>
    <row r="108" spans="1:3" ht="12" customHeight="1">
      <c r="A108" s="170" t="s">
        <v>43</v>
      </c>
      <c r="B108" s="4" t="s">
        <v>84</v>
      </c>
      <c r="C108" s="57">
        <f>'1.1.mell'!C108</f>
        <v>16302</v>
      </c>
    </row>
    <row r="109" spans="1:3" ht="12" customHeight="1">
      <c r="A109" s="170" t="s">
        <v>44</v>
      </c>
      <c r="B109" s="8" t="s">
        <v>457</v>
      </c>
      <c r="C109" s="57">
        <f>'1.1.mell'!C109</f>
        <v>12700</v>
      </c>
    </row>
    <row r="110" spans="1:3" ht="12" customHeight="1">
      <c r="A110" s="170" t="s">
        <v>45</v>
      </c>
      <c r="B110" s="8" t="s">
        <v>74</v>
      </c>
      <c r="C110" s="57">
        <f>'1.1.mell'!C110</f>
        <v>30480</v>
      </c>
    </row>
    <row r="111" spans="1:3" ht="12" customHeight="1">
      <c r="A111" s="170" t="s">
        <v>46</v>
      </c>
      <c r="B111" s="8" t="s">
        <v>458</v>
      </c>
      <c r="C111" s="57">
        <f>'1.1.mell'!C111</f>
        <v>30480</v>
      </c>
    </row>
    <row r="112" spans="1:3" ht="12" customHeight="1">
      <c r="A112" s="170" t="s">
        <v>47</v>
      </c>
      <c r="B112" s="52" t="s">
        <v>86</v>
      </c>
      <c r="C112" s="57">
        <f>'1.1.mell'!C112</f>
        <v>0</v>
      </c>
    </row>
    <row r="113" spans="1:3" ht="12" customHeight="1">
      <c r="A113" s="170" t="s">
        <v>53</v>
      </c>
      <c r="B113" s="51" t="s">
        <v>459</v>
      </c>
      <c r="C113" s="48"/>
    </row>
    <row r="114" spans="1:3" ht="12" customHeight="1">
      <c r="A114" s="170" t="s">
        <v>55</v>
      </c>
      <c r="B114" s="195" t="s">
        <v>460</v>
      </c>
      <c r="C114" s="48"/>
    </row>
    <row r="115" spans="1:3" ht="12" customHeight="1">
      <c r="A115" s="170" t="s">
        <v>75</v>
      </c>
      <c r="B115" s="25" t="s">
        <v>447</v>
      </c>
      <c r="C115" s="48"/>
    </row>
    <row r="116" spans="1:3" ht="12" customHeight="1">
      <c r="A116" s="170" t="s">
        <v>76</v>
      </c>
      <c r="B116" s="25" t="s">
        <v>461</v>
      </c>
      <c r="C116" s="48"/>
    </row>
    <row r="117" spans="1:3" ht="12" customHeight="1">
      <c r="A117" s="170" t="s">
        <v>77</v>
      </c>
      <c r="B117" s="25" t="s">
        <v>462</v>
      </c>
      <c r="C117" s="48"/>
    </row>
    <row r="118" spans="1:3" ht="12" customHeight="1">
      <c r="A118" s="170" t="s">
        <v>463</v>
      </c>
      <c r="B118" s="25" t="s">
        <v>450</v>
      </c>
      <c r="C118" s="48"/>
    </row>
    <row r="119" spans="1:3" ht="12" customHeight="1">
      <c r="A119" s="170" t="s">
        <v>464</v>
      </c>
      <c r="B119" s="25" t="s">
        <v>465</v>
      </c>
      <c r="C119" s="48"/>
    </row>
    <row r="120" spans="1:3" ht="12" customHeight="1" thickBot="1">
      <c r="A120" s="193" t="s">
        <v>466</v>
      </c>
      <c r="B120" s="25" t="s">
        <v>467</v>
      </c>
      <c r="C120" s="49"/>
    </row>
    <row r="121" spans="1:3" ht="12" customHeight="1" thickBot="1">
      <c r="A121" s="13" t="s">
        <v>3</v>
      </c>
      <c r="B121" s="23" t="s">
        <v>468</v>
      </c>
      <c r="C121" s="54">
        <f>+C122+C123</f>
        <v>0</v>
      </c>
    </row>
    <row r="122" spans="1:3" ht="12" customHeight="1">
      <c r="A122" s="170" t="s">
        <v>26</v>
      </c>
      <c r="B122" s="5" t="s">
        <v>23</v>
      </c>
      <c r="C122" s="57"/>
    </row>
    <row r="123" spans="1:3" ht="12" customHeight="1" thickBot="1">
      <c r="A123" s="175" t="s">
        <v>27</v>
      </c>
      <c r="B123" s="8" t="s">
        <v>24</v>
      </c>
      <c r="C123" s="58"/>
    </row>
    <row r="124" spans="1:3" ht="12" customHeight="1" thickBot="1">
      <c r="A124" s="13" t="s">
        <v>4</v>
      </c>
      <c r="B124" s="23" t="s">
        <v>469</v>
      </c>
      <c r="C124" s="54">
        <f>+C91+C107+C121</f>
        <v>47605</v>
      </c>
    </row>
    <row r="125" spans="1:3" ht="12" customHeight="1" thickBot="1">
      <c r="A125" s="13" t="s">
        <v>5</v>
      </c>
      <c r="B125" s="23" t="s">
        <v>470</v>
      </c>
      <c r="C125" s="54">
        <f>+C126+C127+C128</f>
        <v>0</v>
      </c>
    </row>
    <row r="126" spans="1:3" s="21" customFormat="1" ht="12" customHeight="1">
      <c r="A126" s="170" t="s">
        <v>30</v>
      </c>
      <c r="B126" s="5" t="s">
        <v>471</v>
      </c>
      <c r="C126" s="48"/>
    </row>
    <row r="127" spans="1:3" ht="12" customHeight="1">
      <c r="A127" s="170" t="s">
        <v>31</v>
      </c>
      <c r="B127" s="5" t="s">
        <v>472</v>
      </c>
      <c r="C127" s="48"/>
    </row>
    <row r="128" spans="1:3" ht="12" customHeight="1" thickBot="1">
      <c r="A128" s="193" t="s">
        <v>32</v>
      </c>
      <c r="B128" s="3" t="s">
        <v>473</v>
      </c>
      <c r="C128" s="48"/>
    </row>
    <row r="129" spans="1:3" ht="12" customHeight="1" thickBot="1">
      <c r="A129" s="13" t="s">
        <v>6</v>
      </c>
      <c r="B129" s="23" t="s">
        <v>474</v>
      </c>
      <c r="C129" s="54">
        <f>+C130+C131+C132+C133</f>
        <v>0</v>
      </c>
    </row>
    <row r="130" spans="1:3" ht="12" customHeight="1">
      <c r="A130" s="170" t="s">
        <v>33</v>
      </c>
      <c r="B130" s="5" t="s">
        <v>475</v>
      </c>
      <c r="C130" s="48"/>
    </row>
    <row r="131" spans="1:3" ht="12" customHeight="1">
      <c r="A131" s="170" t="s">
        <v>34</v>
      </c>
      <c r="B131" s="5" t="s">
        <v>476</v>
      </c>
      <c r="C131" s="48"/>
    </row>
    <row r="132" spans="1:3" ht="12" customHeight="1">
      <c r="A132" s="170" t="s">
        <v>378</v>
      </c>
      <c r="B132" s="5" t="s">
        <v>477</v>
      </c>
      <c r="C132" s="48"/>
    </row>
    <row r="133" spans="1:3" s="21" customFormat="1" ht="12" customHeight="1" thickBot="1">
      <c r="A133" s="193" t="s">
        <v>379</v>
      </c>
      <c r="B133" s="3" t="s">
        <v>478</v>
      </c>
      <c r="C133" s="48"/>
    </row>
    <row r="134" spans="1:11" ht="12" customHeight="1" thickBot="1">
      <c r="A134" s="13" t="s">
        <v>7</v>
      </c>
      <c r="B134" s="23" t="s">
        <v>479</v>
      </c>
      <c r="C134" s="60">
        <f>+C135+C136+C137+C138</f>
        <v>0</v>
      </c>
      <c r="K134" s="47"/>
    </row>
    <row r="135" spans="1:3" ht="12.75">
      <c r="A135" s="170" t="s">
        <v>35</v>
      </c>
      <c r="B135" s="5" t="s">
        <v>480</v>
      </c>
      <c r="C135" s="48"/>
    </row>
    <row r="136" spans="1:3" ht="12" customHeight="1">
      <c r="A136" s="170" t="s">
        <v>36</v>
      </c>
      <c r="B136" s="5" t="s">
        <v>481</v>
      </c>
      <c r="C136" s="48"/>
    </row>
    <row r="137" spans="1:3" s="21" customFormat="1" ht="12" customHeight="1">
      <c r="A137" s="170" t="s">
        <v>386</v>
      </c>
      <c r="B137" s="5" t="s">
        <v>482</v>
      </c>
      <c r="C137" s="48"/>
    </row>
    <row r="138" spans="1:3" s="21" customFormat="1" ht="12" customHeight="1" thickBot="1">
      <c r="A138" s="193" t="s">
        <v>388</v>
      </c>
      <c r="B138" s="3" t="s">
        <v>483</v>
      </c>
      <c r="C138" s="48"/>
    </row>
    <row r="139" spans="1:3" s="21" customFormat="1" ht="12" customHeight="1" thickBot="1">
      <c r="A139" s="13" t="s">
        <v>8</v>
      </c>
      <c r="B139" s="23" t="s">
        <v>484</v>
      </c>
      <c r="C139" s="62">
        <f>+C140+C141+C142+C143</f>
        <v>0</v>
      </c>
    </row>
    <row r="140" spans="1:3" s="21" customFormat="1" ht="12" customHeight="1">
      <c r="A140" s="170" t="s">
        <v>68</v>
      </c>
      <c r="B140" s="5" t="s">
        <v>485</v>
      </c>
      <c r="C140" s="48"/>
    </row>
    <row r="141" spans="1:3" s="21" customFormat="1" ht="12" customHeight="1">
      <c r="A141" s="170" t="s">
        <v>69</v>
      </c>
      <c r="B141" s="5" t="s">
        <v>486</v>
      </c>
      <c r="C141" s="48"/>
    </row>
    <row r="142" spans="1:3" s="21" customFormat="1" ht="12" customHeight="1">
      <c r="A142" s="170" t="s">
        <v>85</v>
      </c>
      <c r="B142" s="5" t="s">
        <v>487</v>
      </c>
      <c r="C142" s="48"/>
    </row>
    <row r="143" spans="1:3" ht="12.75" customHeight="1" thickBot="1">
      <c r="A143" s="170" t="s">
        <v>394</v>
      </c>
      <c r="B143" s="5" t="s">
        <v>488</v>
      </c>
      <c r="C143" s="48"/>
    </row>
    <row r="144" spans="1:3" ht="12" customHeight="1" thickBot="1">
      <c r="A144" s="13" t="s">
        <v>9</v>
      </c>
      <c r="B144" s="23" t="s">
        <v>489</v>
      </c>
      <c r="C144" s="196">
        <f>+C125+C129+C134+C139</f>
        <v>0</v>
      </c>
    </row>
    <row r="145" spans="1:3" ht="15" customHeight="1" thickBot="1">
      <c r="A145" s="197" t="s">
        <v>10</v>
      </c>
      <c r="B145" s="77" t="s">
        <v>490</v>
      </c>
      <c r="C145" s="196">
        <f>+C124+C144</f>
        <v>47605</v>
      </c>
    </row>
    <row r="146" ht="13.5" thickBot="1"/>
    <row r="147" spans="1:3" ht="15" customHeight="1" thickBot="1">
      <c r="A147" s="44" t="s">
        <v>80</v>
      </c>
      <c r="B147" s="45"/>
      <c r="C147" s="22"/>
    </row>
    <row r="148" spans="1:3" ht="14.25" customHeight="1" thickBot="1">
      <c r="A148" s="44" t="s">
        <v>81</v>
      </c>
      <c r="B148" s="45"/>
      <c r="C148" s="22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K148"/>
  <sheetViews>
    <sheetView zoomScaleSheetLayoutView="85" workbookViewId="0" topLeftCell="A1">
      <selection activeCell="C2" sqref="C2"/>
    </sheetView>
  </sheetViews>
  <sheetFormatPr defaultColWidth="9.00390625" defaultRowHeight="12.75"/>
  <cols>
    <col min="1" max="1" width="19.50390625" style="78" customWidth="1"/>
    <col min="2" max="2" width="72.00390625" style="79" customWidth="1"/>
    <col min="3" max="3" width="25.00390625" style="80" customWidth="1"/>
    <col min="4" max="16384" width="9.375" style="2" customWidth="1"/>
  </cols>
  <sheetData>
    <row r="1" spans="1:3" s="1" customFormat="1" ht="16.5" customHeight="1" thickBot="1">
      <c r="A1" s="31"/>
      <c r="B1" s="32"/>
      <c r="C1" s="46" t="s">
        <v>619</v>
      </c>
    </row>
    <row r="2" spans="1:3" s="17" customFormat="1" ht="21" customHeight="1">
      <c r="A2" s="167" t="s">
        <v>122</v>
      </c>
      <c r="B2" s="67" t="s">
        <v>341</v>
      </c>
      <c r="C2" s="69" t="s">
        <v>16</v>
      </c>
    </row>
    <row r="3" spans="1:3" s="17" customFormat="1" ht="16.5" thickBot="1">
      <c r="A3" s="33" t="s">
        <v>78</v>
      </c>
      <c r="B3" s="68" t="s">
        <v>493</v>
      </c>
      <c r="C3" s="70">
        <v>4</v>
      </c>
    </row>
    <row r="4" spans="1:3" s="18" customFormat="1" ht="15.75" customHeight="1" thickBot="1">
      <c r="A4" s="34"/>
      <c r="B4" s="34"/>
      <c r="C4" s="35" t="s">
        <v>17</v>
      </c>
    </row>
    <row r="5" spans="1:3" ht="13.5" thickBot="1">
      <c r="A5" s="168" t="s">
        <v>79</v>
      </c>
      <c r="B5" s="36" t="s">
        <v>18</v>
      </c>
      <c r="C5" s="71" t="s">
        <v>19</v>
      </c>
    </row>
    <row r="6" spans="1:3" s="14" customFormat="1" ht="12.75" customHeight="1" thickBot="1">
      <c r="A6" s="28">
        <v>1</v>
      </c>
      <c r="B6" s="29">
        <v>2</v>
      </c>
      <c r="C6" s="30">
        <v>3</v>
      </c>
    </row>
    <row r="7" spans="1:3" s="14" customFormat="1" ht="15.75" customHeight="1" thickBot="1">
      <c r="A7" s="37"/>
      <c r="B7" s="38" t="s">
        <v>20</v>
      </c>
      <c r="C7" s="72"/>
    </row>
    <row r="8" spans="1:3" s="14" customFormat="1" ht="12" customHeight="1" thickBot="1">
      <c r="A8" s="13" t="s">
        <v>1</v>
      </c>
      <c r="B8" s="10" t="s">
        <v>342</v>
      </c>
      <c r="C8" s="54">
        <f>+C9+C10+C11+C12+C13+C14</f>
        <v>0</v>
      </c>
    </row>
    <row r="9" spans="1:3" s="19" customFormat="1" ht="12" customHeight="1">
      <c r="A9" s="170" t="s">
        <v>37</v>
      </c>
      <c r="B9" s="171" t="s">
        <v>343</v>
      </c>
      <c r="C9" s="57"/>
    </row>
    <row r="10" spans="1:3" s="20" customFormat="1" ht="12" customHeight="1">
      <c r="A10" s="172" t="s">
        <v>38</v>
      </c>
      <c r="B10" s="173" t="s">
        <v>344</v>
      </c>
      <c r="C10" s="56"/>
    </row>
    <row r="11" spans="1:3" s="20" customFormat="1" ht="12" customHeight="1">
      <c r="A11" s="172" t="s">
        <v>39</v>
      </c>
      <c r="B11" s="173" t="s">
        <v>345</v>
      </c>
      <c r="C11" s="56"/>
    </row>
    <row r="12" spans="1:3" s="20" customFormat="1" ht="12" customHeight="1">
      <c r="A12" s="172" t="s">
        <v>40</v>
      </c>
      <c r="B12" s="173" t="s">
        <v>346</v>
      </c>
      <c r="C12" s="56"/>
    </row>
    <row r="13" spans="1:3" s="20" customFormat="1" ht="12" customHeight="1">
      <c r="A13" s="172" t="s">
        <v>325</v>
      </c>
      <c r="B13" s="173" t="s">
        <v>347</v>
      </c>
      <c r="C13" s="174"/>
    </row>
    <row r="14" spans="1:3" s="19" customFormat="1" ht="12" customHeight="1" thickBot="1">
      <c r="A14" s="175" t="s">
        <v>41</v>
      </c>
      <c r="B14" s="176" t="s">
        <v>348</v>
      </c>
      <c r="C14" s="177"/>
    </row>
    <row r="15" spans="1:3" s="19" customFormat="1" ht="12" customHeight="1" thickBot="1">
      <c r="A15" s="13" t="s">
        <v>2</v>
      </c>
      <c r="B15" s="50" t="s">
        <v>349</v>
      </c>
      <c r="C15" s="54">
        <f>+C16+C17+C18+C19+C20</f>
        <v>0</v>
      </c>
    </row>
    <row r="16" spans="1:3" s="19" customFormat="1" ht="12" customHeight="1">
      <c r="A16" s="170" t="s">
        <v>43</v>
      </c>
      <c r="B16" s="171" t="s">
        <v>330</v>
      </c>
      <c r="C16" s="57"/>
    </row>
    <row r="17" spans="1:3" s="19" customFormat="1" ht="12" customHeight="1">
      <c r="A17" s="172" t="s">
        <v>44</v>
      </c>
      <c r="B17" s="173" t="s">
        <v>350</v>
      </c>
      <c r="C17" s="56"/>
    </row>
    <row r="18" spans="1:3" s="19" customFormat="1" ht="12" customHeight="1">
      <c r="A18" s="172" t="s">
        <v>45</v>
      </c>
      <c r="B18" s="173" t="s">
        <v>351</v>
      </c>
      <c r="C18" s="56"/>
    </row>
    <row r="19" spans="1:3" s="19" customFormat="1" ht="12" customHeight="1">
      <c r="A19" s="172" t="s">
        <v>46</v>
      </c>
      <c r="B19" s="173" t="s">
        <v>352</v>
      </c>
      <c r="C19" s="56"/>
    </row>
    <row r="20" spans="1:3" s="19" customFormat="1" ht="12" customHeight="1">
      <c r="A20" s="172" t="s">
        <v>47</v>
      </c>
      <c r="B20" s="173" t="s">
        <v>353</v>
      </c>
      <c r="C20" s="56"/>
    </row>
    <row r="21" spans="1:3" s="20" customFormat="1" ht="12" customHeight="1" thickBot="1">
      <c r="A21" s="175" t="s">
        <v>53</v>
      </c>
      <c r="B21" s="176" t="s">
        <v>354</v>
      </c>
      <c r="C21" s="58"/>
    </row>
    <row r="22" spans="1:3" s="20" customFormat="1" ht="12" customHeight="1" thickBot="1">
      <c r="A22" s="13" t="s">
        <v>3</v>
      </c>
      <c r="B22" s="10" t="s">
        <v>355</v>
      </c>
      <c r="C22" s="54">
        <f>+C23+C24+C25+C26+C27</f>
        <v>0</v>
      </c>
    </row>
    <row r="23" spans="1:3" s="20" customFormat="1" ht="12" customHeight="1">
      <c r="A23" s="170" t="s">
        <v>26</v>
      </c>
      <c r="B23" s="171" t="s">
        <v>356</v>
      </c>
      <c r="C23" s="57"/>
    </row>
    <row r="24" spans="1:3" s="19" customFormat="1" ht="12" customHeight="1">
      <c r="A24" s="172" t="s">
        <v>27</v>
      </c>
      <c r="B24" s="173" t="s">
        <v>357</v>
      </c>
      <c r="C24" s="56"/>
    </row>
    <row r="25" spans="1:3" s="20" customFormat="1" ht="12" customHeight="1">
      <c r="A25" s="172" t="s">
        <v>28</v>
      </c>
      <c r="B25" s="173" t="s">
        <v>358</v>
      </c>
      <c r="C25" s="56"/>
    </row>
    <row r="26" spans="1:3" s="20" customFormat="1" ht="12" customHeight="1">
      <c r="A26" s="172" t="s">
        <v>29</v>
      </c>
      <c r="B26" s="173" t="s">
        <v>359</v>
      </c>
      <c r="C26" s="56"/>
    </row>
    <row r="27" spans="1:3" s="20" customFormat="1" ht="12" customHeight="1">
      <c r="A27" s="172" t="s">
        <v>59</v>
      </c>
      <c r="B27" s="173" t="s">
        <v>360</v>
      </c>
      <c r="C27" s="56"/>
    </row>
    <row r="28" spans="1:3" s="20" customFormat="1" ht="12" customHeight="1" thickBot="1">
      <c r="A28" s="175" t="s">
        <v>60</v>
      </c>
      <c r="B28" s="176" t="s">
        <v>361</v>
      </c>
      <c r="C28" s="58"/>
    </row>
    <row r="29" spans="1:3" s="20" customFormat="1" ht="12" customHeight="1" thickBot="1">
      <c r="A29" s="13" t="s">
        <v>61</v>
      </c>
      <c r="B29" s="10" t="s">
        <v>362</v>
      </c>
      <c r="C29" s="60">
        <f>+C30+C33+C34+C35</f>
        <v>3267</v>
      </c>
    </row>
    <row r="30" spans="1:3" s="20" customFormat="1" ht="12" customHeight="1">
      <c r="A30" s="170" t="s">
        <v>332</v>
      </c>
      <c r="B30" s="171" t="s">
        <v>363</v>
      </c>
      <c r="C30" s="178">
        <f>+C31+C32</f>
        <v>0</v>
      </c>
    </row>
    <row r="31" spans="1:3" s="20" customFormat="1" ht="12" customHeight="1">
      <c r="A31" s="172" t="s">
        <v>364</v>
      </c>
      <c r="B31" s="173" t="s">
        <v>365</v>
      </c>
      <c r="C31" s="56"/>
    </row>
    <row r="32" spans="1:3" s="20" customFormat="1" ht="12" customHeight="1">
      <c r="A32" s="172" t="s">
        <v>366</v>
      </c>
      <c r="B32" s="173" t="s">
        <v>367</v>
      </c>
      <c r="C32" s="56"/>
    </row>
    <row r="33" spans="1:3" s="20" customFormat="1" ht="12" customHeight="1">
      <c r="A33" s="172" t="s">
        <v>333</v>
      </c>
      <c r="B33" s="173" t="s">
        <v>368</v>
      </c>
      <c r="C33" s="56"/>
    </row>
    <row r="34" spans="1:3" s="20" customFormat="1" ht="12" customHeight="1">
      <c r="A34" s="172" t="s">
        <v>334</v>
      </c>
      <c r="B34" s="173" t="s">
        <v>369</v>
      </c>
      <c r="C34" s="56"/>
    </row>
    <row r="35" spans="1:3" s="20" customFormat="1" ht="12" customHeight="1" thickBot="1">
      <c r="A35" s="175" t="s">
        <v>370</v>
      </c>
      <c r="B35" s="176" t="s">
        <v>371</v>
      </c>
      <c r="C35" s="58">
        <f>'1.1.mell'!C35</f>
        <v>3267</v>
      </c>
    </row>
    <row r="36" spans="1:3" s="20" customFormat="1" ht="12" customHeight="1" thickBot="1">
      <c r="A36" s="13" t="s">
        <v>5</v>
      </c>
      <c r="B36" s="10" t="s">
        <v>372</v>
      </c>
      <c r="C36" s="54">
        <f>SUM(C37:C46)</f>
        <v>0</v>
      </c>
    </row>
    <row r="37" spans="1:3" s="20" customFormat="1" ht="12" customHeight="1">
      <c r="A37" s="170" t="s">
        <v>30</v>
      </c>
      <c r="B37" s="171" t="s">
        <v>321</v>
      </c>
      <c r="C37" s="57"/>
    </row>
    <row r="38" spans="1:3" s="20" customFormat="1" ht="12" customHeight="1">
      <c r="A38" s="172" t="s">
        <v>31</v>
      </c>
      <c r="B38" s="173" t="s">
        <v>322</v>
      </c>
      <c r="C38" s="56"/>
    </row>
    <row r="39" spans="1:3" s="20" customFormat="1" ht="12" customHeight="1">
      <c r="A39" s="172" t="s">
        <v>32</v>
      </c>
      <c r="B39" s="173" t="s">
        <v>323</v>
      </c>
      <c r="C39" s="56"/>
    </row>
    <row r="40" spans="1:3" s="20" customFormat="1" ht="12" customHeight="1">
      <c r="A40" s="172" t="s">
        <v>62</v>
      </c>
      <c r="B40" s="173" t="s">
        <v>324</v>
      </c>
      <c r="C40" s="56"/>
    </row>
    <row r="41" spans="1:3" s="20" customFormat="1" ht="12" customHeight="1">
      <c r="A41" s="172" t="s">
        <v>63</v>
      </c>
      <c r="B41" s="173" t="s">
        <v>326</v>
      </c>
      <c r="C41" s="56"/>
    </row>
    <row r="42" spans="1:3" s="20" customFormat="1" ht="12" customHeight="1">
      <c r="A42" s="172" t="s">
        <v>64</v>
      </c>
      <c r="B42" s="173" t="s">
        <v>373</v>
      </c>
      <c r="C42" s="56"/>
    </row>
    <row r="43" spans="1:3" s="20" customFormat="1" ht="12" customHeight="1">
      <c r="A43" s="172" t="s">
        <v>65</v>
      </c>
      <c r="B43" s="173" t="s">
        <v>374</v>
      </c>
      <c r="C43" s="56"/>
    </row>
    <row r="44" spans="1:3" s="20" customFormat="1" ht="12" customHeight="1">
      <c r="A44" s="172" t="s">
        <v>66</v>
      </c>
      <c r="B44" s="173" t="s">
        <v>327</v>
      </c>
      <c r="C44" s="56"/>
    </row>
    <row r="45" spans="1:3" s="20" customFormat="1" ht="12" customHeight="1">
      <c r="A45" s="172" t="s">
        <v>375</v>
      </c>
      <c r="B45" s="173" t="s">
        <v>328</v>
      </c>
      <c r="C45" s="59"/>
    </row>
    <row r="46" spans="1:3" s="20" customFormat="1" ht="12" customHeight="1" thickBot="1">
      <c r="A46" s="175" t="s">
        <v>376</v>
      </c>
      <c r="B46" s="176" t="s">
        <v>329</v>
      </c>
      <c r="C46" s="179"/>
    </row>
    <row r="47" spans="1:3" s="20" customFormat="1" ht="12" customHeight="1" thickBot="1">
      <c r="A47" s="13" t="s">
        <v>6</v>
      </c>
      <c r="B47" s="10" t="s">
        <v>377</v>
      </c>
      <c r="C47" s="54">
        <f>SUM(C48:C52)</f>
        <v>0</v>
      </c>
    </row>
    <row r="48" spans="1:3" s="20" customFormat="1" ht="12" customHeight="1">
      <c r="A48" s="170" t="s">
        <v>33</v>
      </c>
      <c r="B48" s="171" t="s">
        <v>335</v>
      </c>
      <c r="C48" s="180"/>
    </row>
    <row r="49" spans="1:3" s="20" customFormat="1" ht="12" customHeight="1">
      <c r="A49" s="172" t="s">
        <v>34</v>
      </c>
      <c r="B49" s="173" t="s">
        <v>336</v>
      </c>
      <c r="C49" s="59"/>
    </row>
    <row r="50" spans="1:3" s="20" customFormat="1" ht="12" customHeight="1">
      <c r="A50" s="172" t="s">
        <v>378</v>
      </c>
      <c r="B50" s="173" t="s">
        <v>337</v>
      </c>
      <c r="C50" s="59"/>
    </row>
    <row r="51" spans="1:3" s="20" customFormat="1" ht="12" customHeight="1">
      <c r="A51" s="172" t="s">
        <v>379</v>
      </c>
      <c r="B51" s="173" t="s">
        <v>380</v>
      </c>
      <c r="C51" s="59"/>
    </row>
    <row r="52" spans="1:3" s="20" customFormat="1" ht="12" customHeight="1" thickBot="1">
      <c r="A52" s="175" t="s">
        <v>381</v>
      </c>
      <c r="B52" s="176" t="s">
        <v>382</v>
      </c>
      <c r="C52" s="179"/>
    </row>
    <row r="53" spans="1:3" s="20" customFormat="1" ht="12" customHeight="1" thickBot="1">
      <c r="A53" s="13" t="s">
        <v>67</v>
      </c>
      <c r="B53" s="10" t="s">
        <v>383</v>
      </c>
      <c r="C53" s="54">
        <f>SUM(C54:C56)</f>
        <v>0</v>
      </c>
    </row>
    <row r="54" spans="1:3" s="20" customFormat="1" ht="12" customHeight="1">
      <c r="A54" s="170" t="s">
        <v>35</v>
      </c>
      <c r="B54" s="171" t="s">
        <v>384</v>
      </c>
      <c r="C54" s="57"/>
    </row>
    <row r="55" spans="1:3" s="20" customFormat="1" ht="12" customHeight="1">
      <c r="A55" s="172" t="s">
        <v>36</v>
      </c>
      <c r="B55" s="173" t="s">
        <v>385</v>
      </c>
      <c r="C55" s="56"/>
    </row>
    <row r="56" spans="1:3" s="20" customFormat="1" ht="12" customHeight="1">
      <c r="A56" s="172" t="s">
        <v>386</v>
      </c>
      <c r="B56" s="173" t="s">
        <v>387</v>
      </c>
      <c r="C56" s="56"/>
    </row>
    <row r="57" spans="1:3" s="20" customFormat="1" ht="12" customHeight="1" thickBot="1">
      <c r="A57" s="175" t="s">
        <v>388</v>
      </c>
      <c r="B57" s="176" t="s">
        <v>389</v>
      </c>
      <c r="C57" s="58"/>
    </row>
    <row r="58" spans="1:3" s="20" customFormat="1" ht="12" customHeight="1" thickBot="1">
      <c r="A58" s="13" t="s">
        <v>8</v>
      </c>
      <c r="B58" s="50" t="s">
        <v>390</v>
      </c>
      <c r="C58" s="54">
        <f>SUM(C59:C61)</f>
        <v>0</v>
      </c>
    </row>
    <row r="59" spans="1:3" s="20" customFormat="1" ht="12" customHeight="1">
      <c r="A59" s="170" t="s">
        <v>68</v>
      </c>
      <c r="B59" s="171" t="s">
        <v>391</v>
      </c>
      <c r="C59" s="59"/>
    </row>
    <row r="60" spans="1:3" s="20" customFormat="1" ht="12" customHeight="1">
      <c r="A60" s="172" t="s">
        <v>69</v>
      </c>
      <c r="B60" s="173" t="s">
        <v>392</v>
      </c>
      <c r="C60" s="59"/>
    </row>
    <row r="61" spans="1:3" s="20" customFormat="1" ht="12" customHeight="1">
      <c r="A61" s="172" t="s">
        <v>85</v>
      </c>
      <c r="B61" s="173" t="s">
        <v>393</v>
      </c>
      <c r="C61" s="59"/>
    </row>
    <row r="62" spans="1:3" s="20" customFormat="1" ht="12" customHeight="1" thickBot="1">
      <c r="A62" s="175" t="s">
        <v>394</v>
      </c>
      <c r="B62" s="176" t="s">
        <v>395</v>
      </c>
      <c r="C62" s="59"/>
    </row>
    <row r="63" spans="1:3" s="20" customFormat="1" ht="12" customHeight="1" thickBot="1">
      <c r="A63" s="13" t="s">
        <v>9</v>
      </c>
      <c r="B63" s="10" t="s">
        <v>396</v>
      </c>
      <c r="C63" s="60">
        <f>+C8+C15+C22+C29+C36+C47+C53+C58</f>
        <v>3267</v>
      </c>
    </row>
    <row r="64" spans="1:3" s="20" customFormat="1" ht="12" customHeight="1" thickBot="1">
      <c r="A64" s="181" t="s">
        <v>397</v>
      </c>
      <c r="B64" s="50" t="s">
        <v>398</v>
      </c>
      <c r="C64" s="54">
        <f>SUM(C65:C67)</f>
        <v>0</v>
      </c>
    </row>
    <row r="65" spans="1:3" s="20" customFormat="1" ht="12" customHeight="1">
      <c r="A65" s="170" t="s">
        <v>399</v>
      </c>
      <c r="B65" s="171" t="s">
        <v>400</v>
      </c>
      <c r="C65" s="59"/>
    </row>
    <row r="66" spans="1:3" s="20" customFormat="1" ht="12" customHeight="1">
      <c r="A66" s="172" t="s">
        <v>401</v>
      </c>
      <c r="B66" s="173" t="s">
        <v>402</v>
      </c>
      <c r="C66" s="59"/>
    </row>
    <row r="67" spans="1:3" s="20" customFormat="1" ht="12" customHeight="1" thickBot="1">
      <c r="A67" s="175" t="s">
        <v>403</v>
      </c>
      <c r="B67" s="182" t="s">
        <v>404</v>
      </c>
      <c r="C67" s="59"/>
    </row>
    <row r="68" spans="1:3" s="20" customFormat="1" ht="12" customHeight="1" thickBot="1">
      <c r="A68" s="181" t="s">
        <v>405</v>
      </c>
      <c r="B68" s="50" t="s">
        <v>406</v>
      </c>
      <c r="C68" s="54">
        <f>SUM(C69:C72)</f>
        <v>0</v>
      </c>
    </row>
    <row r="69" spans="1:3" s="20" customFormat="1" ht="12" customHeight="1">
      <c r="A69" s="170" t="s">
        <v>57</v>
      </c>
      <c r="B69" s="171" t="s">
        <v>407</v>
      </c>
      <c r="C69" s="59"/>
    </row>
    <row r="70" spans="1:3" s="20" customFormat="1" ht="12" customHeight="1">
      <c r="A70" s="172" t="s">
        <v>58</v>
      </c>
      <c r="B70" s="173" t="s">
        <v>408</v>
      </c>
      <c r="C70" s="59"/>
    </row>
    <row r="71" spans="1:3" s="20" customFormat="1" ht="12" customHeight="1">
      <c r="A71" s="172" t="s">
        <v>409</v>
      </c>
      <c r="B71" s="173" t="s">
        <v>410</v>
      </c>
      <c r="C71" s="59"/>
    </row>
    <row r="72" spans="1:3" s="20" customFormat="1" ht="12" customHeight="1" thickBot="1">
      <c r="A72" s="175" t="s">
        <v>411</v>
      </c>
      <c r="B72" s="176" t="s">
        <v>412</v>
      </c>
      <c r="C72" s="59"/>
    </row>
    <row r="73" spans="1:3" s="20" customFormat="1" ht="12" customHeight="1" thickBot="1">
      <c r="A73" s="181" t="s">
        <v>413</v>
      </c>
      <c r="B73" s="50" t="s">
        <v>414</v>
      </c>
      <c r="C73" s="54">
        <f>SUM(C74:C75)</f>
        <v>0</v>
      </c>
    </row>
    <row r="74" spans="1:3" s="20" customFormat="1" ht="12" customHeight="1">
      <c r="A74" s="170" t="s">
        <v>415</v>
      </c>
      <c r="B74" s="171" t="s">
        <v>416</v>
      </c>
      <c r="C74" s="59"/>
    </row>
    <row r="75" spans="1:3" s="20" customFormat="1" ht="12" customHeight="1" thickBot="1">
      <c r="A75" s="175" t="s">
        <v>417</v>
      </c>
      <c r="B75" s="176" t="s">
        <v>418</v>
      </c>
      <c r="C75" s="59"/>
    </row>
    <row r="76" spans="1:3" s="19" customFormat="1" ht="12" customHeight="1" thickBot="1">
      <c r="A76" s="181" t="s">
        <v>419</v>
      </c>
      <c r="B76" s="50" t="s">
        <v>420</v>
      </c>
      <c r="C76" s="54">
        <f>SUM(C77:C79)</f>
        <v>0</v>
      </c>
    </row>
    <row r="77" spans="1:3" s="20" customFormat="1" ht="12" customHeight="1">
      <c r="A77" s="170" t="s">
        <v>421</v>
      </c>
      <c r="B77" s="171" t="s">
        <v>422</v>
      </c>
      <c r="C77" s="59"/>
    </row>
    <row r="78" spans="1:3" s="20" customFormat="1" ht="12" customHeight="1">
      <c r="A78" s="172" t="s">
        <v>423</v>
      </c>
      <c r="B78" s="173" t="s">
        <v>424</v>
      </c>
      <c r="C78" s="59"/>
    </row>
    <row r="79" spans="1:3" s="20" customFormat="1" ht="12" customHeight="1" thickBot="1">
      <c r="A79" s="175" t="s">
        <v>425</v>
      </c>
      <c r="B79" s="176" t="s">
        <v>426</v>
      </c>
      <c r="C79" s="59"/>
    </row>
    <row r="80" spans="1:3" s="20" customFormat="1" ht="12" customHeight="1" thickBot="1">
      <c r="A80" s="181" t="s">
        <v>427</v>
      </c>
      <c r="B80" s="50" t="s">
        <v>428</v>
      </c>
      <c r="C80" s="54">
        <f>SUM(C81:C84)</f>
        <v>0</v>
      </c>
    </row>
    <row r="81" spans="1:3" s="20" customFormat="1" ht="12" customHeight="1">
      <c r="A81" s="183" t="s">
        <v>429</v>
      </c>
      <c r="B81" s="171" t="s">
        <v>430</v>
      </c>
      <c r="C81" s="59"/>
    </row>
    <row r="82" spans="1:3" s="20" customFormat="1" ht="12" customHeight="1">
      <c r="A82" s="184" t="s">
        <v>431</v>
      </c>
      <c r="B82" s="173" t="s">
        <v>432</v>
      </c>
      <c r="C82" s="59"/>
    </row>
    <row r="83" spans="1:3" s="20" customFormat="1" ht="12" customHeight="1">
      <c r="A83" s="184" t="s">
        <v>433</v>
      </c>
      <c r="B83" s="173" t="s">
        <v>434</v>
      </c>
      <c r="C83" s="59"/>
    </row>
    <row r="84" spans="1:3" s="19" customFormat="1" ht="12" customHeight="1" thickBot="1">
      <c r="A84" s="185" t="s">
        <v>435</v>
      </c>
      <c r="B84" s="176" t="s">
        <v>436</v>
      </c>
      <c r="C84" s="59"/>
    </row>
    <row r="85" spans="1:3" s="19" customFormat="1" ht="12" customHeight="1" thickBot="1">
      <c r="A85" s="181" t="s">
        <v>437</v>
      </c>
      <c r="B85" s="50" t="s">
        <v>438</v>
      </c>
      <c r="C85" s="186"/>
    </row>
    <row r="86" spans="1:3" s="19" customFormat="1" ht="12" customHeight="1" thickBot="1">
      <c r="A86" s="181" t="s">
        <v>439</v>
      </c>
      <c r="B86" s="187" t="s">
        <v>440</v>
      </c>
      <c r="C86" s="60">
        <f>+C64+C68+C73+C76+C80+C85</f>
        <v>0</v>
      </c>
    </row>
    <row r="87" spans="1:3" s="19" customFormat="1" ht="12" customHeight="1" thickBot="1">
      <c r="A87" s="188" t="s">
        <v>441</v>
      </c>
      <c r="B87" s="189" t="s">
        <v>442</v>
      </c>
      <c r="C87" s="60">
        <f>+C63+C86</f>
        <v>3267</v>
      </c>
    </row>
    <row r="88" spans="1:3" s="20" customFormat="1" ht="15" customHeight="1">
      <c r="A88" s="39"/>
      <c r="B88" s="40"/>
      <c r="C88" s="74"/>
    </row>
    <row r="89" spans="1:3" ht="13.5" thickBot="1">
      <c r="A89" s="190"/>
      <c r="B89" s="41"/>
      <c r="C89" s="75"/>
    </row>
    <row r="90" spans="1:3" s="14" customFormat="1" ht="16.5" customHeight="1" thickBot="1">
      <c r="A90" s="42"/>
      <c r="B90" s="43" t="s">
        <v>22</v>
      </c>
      <c r="C90" s="76"/>
    </row>
    <row r="91" spans="1:3" s="21" customFormat="1" ht="12" customHeight="1" thickBot="1">
      <c r="A91" s="191" t="s">
        <v>1</v>
      </c>
      <c r="B91" s="12" t="s">
        <v>443</v>
      </c>
      <c r="C91" s="53">
        <f>SUM(C92:C96)</f>
        <v>4591</v>
      </c>
    </row>
    <row r="92" spans="1:3" ht="12" customHeight="1">
      <c r="A92" s="192" t="s">
        <v>37</v>
      </c>
      <c r="B92" s="6" t="s">
        <v>15</v>
      </c>
      <c r="C92" s="55"/>
    </row>
    <row r="93" spans="1:3" ht="12" customHeight="1">
      <c r="A93" s="172" t="s">
        <v>38</v>
      </c>
      <c r="B93" s="4" t="s">
        <v>70</v>
      </c>
      <c r="C93" s="56"/>
    </row>
    <row r="94" spans="1:3" ht="12" customHeight="1">
      <c r="A94" s="172" t="s">
        <v>39</v>
      </c>
      <c r="B94" s="4" t="s">
        <v>56</v>
      </c>
      <c r="C94" s="58"/>
    </row>
    <row r="95" spans="1:3" ht="12" customHeight="1">
      <c r="A95" s="172" t="s">
        <v>40</v>
      </c>
      <c r="B95" s="7" t="s">
        <v>71</v>
      </c>
      <c r="C95" s="58">
        <f>'1.1.mell'!C95</f>
        <v>4591</v>
      </c>
    </row>
    <row r="96" spans="1:3" ht="12" customHeight="1">
      <c r="A96" s="172" t="s">
        <v>48</v>
      </c>
      <c r="B96" s="9" t="s">
        <v>72</v>
      </c>
      <c r="C96" s="58"/>
    </row>
    <row r="97" spans="1:3" ht="12" customHeight="1">
      <c r="A97" s="172" t="s">
        <v>41</v>
      </c>
      <c r="B97" s="4" t="s">
        <v>444</v>
      </c>
      <c r="C97" s="58"/>
    </row>
    <row r="98" spans="1:3" ht="12" customHeight="1">
      <c r="A98" s="172" t="s">
        <v>42</v>
      </c>
      <c r="B98" s="24" t="s">
        <v>445</v>
      </c>
      <c r="C98" s="58"/>
    </row>
    <row r="99" spans="1:3" ht="12" customHeight="1">
      <c r="A99" s="172" t="s">
        <v>49</v>
      </c>
      <c r="B99" s="25" t="s">
        <v>446</v>
      </c>
      <c r="C99" s="58"/>
    </row>
    <row r="100" spans="1:3" ht="12" customHeight="1">
      <c r="A100" s="172" t="s">
        <v>50</v>
      </c>
      <c r="B100" s="25" t="s">
        <v>447</v>
      </c>
      <c r="C100" s="58"/>
    </row>
    <row r="101" spans="1:3" ht="12" customHeight="1">
      <c r="A101" s="172" t="s">
        <v>51</v>
      </c>
      <c r="B101" s="24" t="s">
        <v>448</v>
      </c>
      <c r="C101" s="58"/>
    </row>
    <row r="102" spans="1:3" ht="12" customHeight="1">
      <c r="A102" s="172" t="s">
        <v>52</v>
      </c>
      <c r="B102" s="24" t="s">
        <v>449</v>
      </c>
      <c r="C102" s="58"/>
    </row>
    <row r="103" spans="1:3" ht="12" customHeight="1">
      <c r="A103" s="172" t="s">
        <v>54</v>
      </c>
      <c r="B103" s="25" t="s">
        <v>450</v>
      </c>
      <c r="C103" s="58"/>
    </row>
    <row r="104" spans="1:3" ht="12" customHeight="1">
      <c r="A104" s="193" t="s">
        <v>73</v>
      </c>
      <c r="B104" s="26" t="s">
        <v>451</v>
      </c>
      <c r="C104" s="58"/>
    </row>
    <row r="105" spans="1:3" ht="12" customHeight="1">
      <c r="A105" s="172" t="s">
        <v>452</v>
      </c>
      <c r="B105" s="26" t="s">
        <v>453</v>
      </c>
      <c r="C105" s="58"/>
    </row>
    <row r="106" spans="1:3" ht="12" customHeight="1" thickBot="1">
      <c r="A106" s="194" t="s">
        <v>454</v>
      </c>
      <c r="B106" s="27" t="s">
        <v>455</v>
      </c>
      <c r="C106" s="61"/>
    </row>
    <row r="107" spans="1:3" ht="12" customHeight="1" thickBot="1">
      <c r="A107" s="13" t="s">
        <v>2</v>
      </c>
      <c r="B107" s="11" t="s">
        <v>456</v>
      </c>
      <c r="C107" s="54">
        <f>+C108+C110+C112</f>
        <v>0</v>
      </c>
    </row>
    <row r="108" spans="1:3" ht="12" customHeight="1">
      <c r="A108" s="170" t="s">
        <v>43</v>
      </c>
      <c r="B108" s="4" t="s">
        <v>84</v>
      </c>
      <c r="C108" s="57"/>
    </row>
    <row r="109" spans="1:3" ht="12" customHeight="1">
      <c r="A109" s="170" t="s">
        <v>44</v>
      </c>
      <c r="B109" s="8" t="s">
        <v>457</v>
      </c>
      <c r="C109" s="57"/>
    </row>
    <row r="110" spans="1:3" ht="12" customHeight="1">
      <c r="A110" s="170" t="s">
        <v>45</v>
      </c>
      <c r="B110" s="8" t="s">
        <v>74</v>
      </c>
      <c r="C110" s="56"/>
    </row>
    <row r="111" spans="1:3" ht="12" customHeight="1">
      <c r="A111" s="170" t="s">
        <v>46</v>
      </c>
      <c r="B111" s="8" t="s">
        <v>458</v>
      </c>
      <c r="C111" s="48"/>
    </row>
    <row r="112" spans="1:3" ht="12" customHeight="1">
      <c r="A112" s="170" t="s">
        <v>47</v>
      </c>
      <c r="B112" s="52" t="s">
        <v>86</v>
      </c>
      <c r="C112" s="48"/>
    </row>
    <row r="113" spans="1:3" ht="12" customHeight="1">
      <c r="A113" s="170" t="s">
        <v>53</v>
      </c>
      <c r="B113" s="51" t="s">
        <v>459</v>
      </c>
      <c r="C113" s="48"/>
    </row>
    <row r="114" spans="1:3" ht="12" customHeight="1">
      <c r="A114" s="170" t="s">
        <v>55</v>
      </c>
      <c r="B114" s="195" t="s">
        <v>460</v>
      </c>
      <c r="C114" s="48"/>
    </row>
    <row r="115" spans="1:3" ht="12" customHeight="1">
      <c r="A115" s="170" t="s">
        <v>75</v>
      </c>
      <c r="B115" s="25" t="s">
        <v>447</v>
      </c>
      <c r="C115" s="48"/>
    </row>
    <row r="116" spans="1:3" ht="12" customHeight="1">
      <c r="A116" s="170" t="s">
        <v>76</v>
      </c>
      <c r="B116" s="25" t="s">
        <v>461</v>
      </c>
      <c r="C116" s="48"/>
    </row>
    <row r="117" spans="1:3" ht="12" customHeight="1">
      <c r="A117" s="170" t="s">
        <v>77</v>
      </c>
      <c r="B117" s="25" t="s">
        <v>462</v>
      </c>
      <c r="C117" s="48"/>
    </row>
    <row r="118" spans="1:3" ht="12" customHeight="1">
      <c r="A118" s="170" t="s">
        <v>463</v>
      </c>
      <c r="B118" s="25" t="s">
        <v>450</v>
      </c>
      <c r="C118" s="48"/>
    </row>
    <row r="119" spans="1:3" ht="12" customHeight="1">
      <c r="A119" s="170" t="s">
        <v>464</v>
      </c>
      <c r="B119" s="25" t="s">
        <v>465</v>
      </c>
      <c r="C119" s="48"/>
    </row>
    <row r="120" spans="1:3" ht="12" customHeight="1" thickBot="1">
      <c r="A120" s="193" t="s">
        <v>466</v>
      </c>
      <c r="B120" s="25" t="s">
        <v>467</v>
      </c>
      <c r="C120" s="49"/>
    </row>
    <row r="121" spans="1:3" ht="12" customHeight="1" thickBot="1">
      <c r="A121" s="13" t="s">
        <v>3</v>
      </c>
      <c r="B121" s="23" t="s">
        <v>468</v>
      </c>
      <c r="C121" s="54">
        <f>+C122+C123</f>
        <v>0</v>
      </c>
    </row>
    <row r="122" spans="1:3" ht="12" customHeight="1">
      <c r="A122" s="170" t="s">
        <v>26</v>
      </c>
      <c r="B122" s="5" t="s">
        <v>23</v>
      </c>
      <c r="C122" s="57"/>
    </row>
    <row r="123" spans="1:3" ht="12" customHeight="1" thickBot="1">
      <c r="A123" s="175" t="s">
        <v>27</v>
      </c>
      <c r="B123" s="8" t="s">
        <v>24</v>
      </c>
      <c r="C123" s="58"/>
    </row>
    <row r="124" spans="1:3" ht="12" customHeight="1" thickBot="1">
      <c r="A124" s="13" t="s">
        <v>4</v>
      </c>
      <c r="B124" s="23" t="s">
        <v>469</v>
      </c>
      <c r="C124" s="54">
        <f>+C91+C107+C121</f>
        <v>4591</v>
      </c>
    </row>
    <row r="125" spans="1:3" ht="12" customHeight="1" thickBot="1">
      <c r="A125" s="13" t="s">
        <v>5</v>
      </c>
      <c r="B125" s="23" t="s">
        <v>470</v>
      </c>
      <c r="C125" s="54">
        <f>+C126+C127+C128</f>
        <v>0</v>
      </c>
    </row>
    <row r="126" spans="1:3" s="21" customFormat="1" ht="12" customHeight="1">
      <c r="A126" s="170" t="s">
        <v>30</v>
      </c>
      <c r="B126" s="5" t="s">
        <v>471</v>
      </c>
      <c r="C126" s="48"/>
    </row>
    <row r="127" spans="1:3" ht="12" customHeight="1">
      <c r="A127" s="170" t="s">
        <v>31</v>
      </c>
      <c r="B127" s="5" t="s">
        <v>472</v>
      </c>
      <c r="C127" s="48"/>
    </row>
    <row r="128" spans="1:3" ht="12" customHeight="1" thickBot="1">
      <c r="A128" s="193" t="s">
        <v>32</v>
      </c>
      <c r="B128" s="3" t="s">
        <v>473</v>
      </c>
      <c r="C128" s="48"/>
    </row>
    <row r="129" spans="1:3" ht="12" customHeight="1" thickBot="1">
      <c r="A129" s="13" t="s">
        <v>6</v>
      </c>
      <c r="B129" s="23" t="s">
        <v>474</v>
      </c>
      <c r="C129" s="54">
        <f>+C130+C131+C132+C133</f>
        <v>0</v>
      </c>
    </row>
    <row r="130" spans="1:3" ht="12" customHeight="1">
      <c r="A130" s="170" t="s">
        <v>33</v>
      </c>
      <c r="B130" s="5" t="s">
        <v>475</v>
      </c>
      <c r="C130" s="48"/>
    </row>
    <row r="131" spans="1:3" ht="12" customHeight="1">
      <c r="A131" s="170" t="s">
        <v>34</v>
      </c>
      <c r="B131" s="5" t="s">
        <v>476</v>
      </c>
      <c r="C131" s="48"/>
    </row>
    <row r="132" spans="1:3" ht="12" customHeight="1">
      <c r="A132" s="170" t="s">
        <v>378</v>
      </c>
      <c r="B132" s="5" t="s">
        <v>477</v>
      </c>
      <c r="C132" s="48"/>
    </row>
    <row r="133" spans="1:3" s="21" customFormat="1" ht="12" customHeight="1" thickBot="1">
      <c r="A133" s="193" t="s">
        <v>379</v>
      </c>
      <c r="B133" s="3" t="s">
        <v>478</v>
      </c>
      <c r="C133" s="48"/>
    </row>
    <row r="134" spans="1:11" ht="12" customHeight="1" thickBot="1">
      <c r="A134" s="13" t="s">
        <v>7</v>
      </c>
      <c r="B134" s="23" t="s">
        <v>479</v>
      </c>
      <c r="C134" s="60">
        <f>+C135+C136+C137+C138</f>
        <v>0</v>
      </c>
      <c r="K134" s="47"/>
    </row>
    <row r="135" spans="1:3" ht="12.75">
      <c r="A135" s="170" t="s">
        <v>35</v>
      </c>
      <c r="B135" s="5" t="s">
        <v>480</v>
      </c>
      <c r="C135" s="48"/>
    </row>
    <row r="136" spans="1:3" ht="12" customHeight="1">
      <c r="A136" s="170" t="s">
        <v>36</v>
      </c>
      <c r="B136" s="5" t="s">
        <v>481</v>
      </c>
      <c r="C136" s="48"/>
    </row>
    <row r="137" spans="1:3" s="21" customFormat="1" ht="12" customHeight="1">
      <c r="A137" s="170" t="s">
        <v>386</v>
      </c>
      <c r="B137" s="5" t="s">
        <v>482</v>
      </c>
      <c r="C137" s="48"/>
    </row>
    <row r="138" spans="1:3" s="21" customFormat="1" ht="12" customHeight="1" thickBot="1">
      <c r="A138" s="193" t="s">
        <v>388</v>
      </c>
      <c r="B138" s="3" t="s">
        <v>483</v>
      </c>
      <c r="C138" s="48"/>
    </row>
    <row r="139" spans="1:3" s="21" customFormat="1" ht="12" customHeight="1" thickBot="1">
      <c r="A139" s="13" t="s">
        <v>8</v>
      </c>
      <c r="B139" s="23" t="s">
        <v>484</v>
      </c>
      <c r="C139" s="62">
        <f>+C140+C141+C142+C143</f>
        <v>0</v>
      </c>
    </row>
    <row r="140" spans="1:3" s="21" customFormat="1" ht="12" customHeight="1">
      <c r="A140" s="170" t="s">
        <v>68</v>
      </c>
      <c r="B140" s="5" t="s">
        <v>485</v>
      </c>
      <c r="C140" s="48"/>
    </row>
    <row r="141" spans="1:3" s="21" customFormat="1" ht="12" customHeight="1">
      <c r="A141" s="170" t="s">
        <v>69</v>
      </c>
      <c r="B141" s="5" t="s">
        <v>486</v>
      </c>
      <c r="C141" s="48"/>
    </row>
    <row r="142" spans="1:3" s="21" customFormat="1" ht="12" customHeight="1">
      <c r="A142" s="170" t="s">
        <v>85</v>
      </c>
      <c r="B142" s="5" t="s">
        <v>487</v>
      </c>
      <c r="C142" s="48"/>
    </row>
    <row r="143" spans="1:3" ht="12.75" customHeight="1" thickBot="1">
      <c r="A143" s="170" t="s">
        <v>394</v>
      </c>
      <c r="B143" s="5" t="s">
        <v>488</v>
      </c>
      <c r="C143" s="48"/>
    </row>
    <row r="144" spans="1:3" ht="12" customHeight="1" thickBot="1">
      <c r="A144" s="13" t="s">
        <v>9</v>
      </c>
      <c r="B144" s="23" t="s">
        <v>489</v>
      </c>
      <c r="C144" s="196">
        <f>+C125+C129+C134+C139</f>
        <v>0</v>
      </c>
    </row>
    <row r="145" spans="1:3" ht="15" customHeight="1" thickBot="1">
      <c r="A145" s="197" t="s">
        <v>10</v>
      </c>
      <c r="B145" s="77" t="s">
        <v>490</v>
      </c>
      <c r="C145" s="196">
        <f>+C124+C144</f>
        <v>4591</v>
      </c>
    </row>
    <row r="146" ht="13.5" thickBot="1"/>
    <row r="147" spans="1:3" ht="15" customHeight="1" thickBot="1">
      <c r="A147" s="44" t="s">
        <v>80</v>
      </c>
      <c r="B147" s="45"/>
      <c r="C147" s="22"/>
    </row>
    <row r="148" spans="1:3" ht="14.25" customHeight="1" thickBot="1">
      <c r="A148" s="44" t="s">
        <v>81</v>
      </c>
      <c r="B148" s="45"/>
      <c r="C148" s="22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F31"/>
  <sheetViews>
    <sheetView zoomScaleSheetLayoutView="100" workbookViewId="0" topLeftCell="A5">
      <selection activeCell="F31" sqref="F31"/>
    </sheetView>
  </sheetViews>
  <sheetFormatPr defaultColWidth="9.00390625" defaultRowHeight="12.75"/>
  <cols>
    <col min="1" max="1" width="6.875" style="198" customWidth="1"/>
    <col min="2" max="2" width="55.125" style="201" customWidth="1"/>
    <col min="3" max="3" width="16.375" style="198" customWidth="1"/>
    <col min="4" max="4" width="55.125" style="198" customWidth="1"/>
    <col min="5" max="5" width="16.375" style="198" customWidth="1"/>
    <col min="6" max="6" width="4.875" style="198" customWidth="1"/>
    <col min="7" max="16384" width="9.375" style="198" customWidth="1"/>
  </cols>
  <sheetData>
    <row r="1" spans="2:6" ht="39.75" customHeight="1">
      <c r="B1" s="199" t="s">
        <v>494</v>
      </c>
      <c r="C1" s="200"/>
      <c r="D1" s="200"/>
      <c r="E1" s="200"/>
      <c r="F1" s="324" t="s">
        <v>620</v>
      </c>
    </row>
    <row r="2" spans="5:6" ht="14.25" thickBot="1">
      <c r="E2" s="202" t="s">
        <v>96</v>
      </c>
      <c r="F2" s="324"/>
    </row>
    <row r="3" spans="1:6" ht="18" customHeight="1" thickBot="1">
      <c r="A3" s="325" t="s">
        <v>25</v>
      </c>
      <c r="B3" s="203" t="s">
        <v>20</v>
      </c>
      <c r="C3" s="204"/>
      <c r="D3" s="203" t="s">
        <v>22</v>
      </c>
      <c r="E3" s="205"/>
      <c r="F3" s="324"/>
    </row>
    <row r="4" spans="1:6" s="209" customFormat="1" ht="35.25" customHeight="1" thickBot="1">
      <c r="A4" s="326"/>
      <c r="B4" s="206" t="s">
        <v>122</v>
      </c>
      <c r="C4" s="207" t="s">
        <v>495</v>
      </c>
      <c r="D4" s="206" t="s">
        <v>122</v>
      </c>
      <c r="E4" s="208" t="s">
        <v>495</v>
      </c>
      <c r="F4" s="324"/>
    </row>
    <row r="5" spans="1:6" s="214" customFormat="1" ht="12" customHeight="1" thickBot="1">
      <c r="A5" s="210">
        <v>1</v>
      </c>
      <c r="B5" s="211">
        <v>2</v>
      </c>
      <c r="C5" s="212" t="s">
        <v>3</v>
      </c>
      <c r="D5" s="211" t="s">
        <v>4</v>
      </c>
      <c r="E5" s="213" t="s">
        <v>5</v>
      </c>
      <c r="F5" s="324"/>
    </row>
    <row r="6" spans="1:6" ht="12.75" customHeight="1">
      <c r="A6" s="215" t="s">
        <v>1</v>
      </c>
      <c r="B6" s="216" t="s">
        <v>496</v>
      </c>
      <c r="C6" s="217">
        <f>'1.1.mell'!C8</f>
        <v>11921</v>
      </c>
      <c r="D6" s="216" t="s">
        <v>124</v>
      </c>
      <c r="E6" s="63">
        <f>'1.1.mell'!C92</f>
        <v>26919</v>
      </c>
      <c r="F6" s="324"/>
    </row>
    <row r="7" spans="1:6" ht="12.75" customHeight="1">
      <c r="A7" s="218" t="s">
        <v>2</v>
      </c>
      <c r="B7" s="219" t="s">
        <v>497</v>
      </c>
      <c r="C7" s="220">
        <f>'1.1.mell'!C15</f>
        <v>26704</v>
      </c>
      <c r="D7" s="219" t="s">
        <v>70</v>
      </c>
      <c r="E7" s="64">
        <f>'1.1.mell'!C93</f>
        <v>5516</v>
      </c>
      <c r="F7" s="324"/>
    </row>
    <row r="8" spans="1:6" ht="12.75" customHeight="1">
      <c r="A8" s="218" t="s">
        <v>3</v>
      </c>
      <c r="B8" s="219" t="s">
        <v>498</v>
      </c>
      <c r="C8" s="220">
        <f>'1.1.mell'!C21</f>
        <v>0</v>
      </c>
      <c r="D8" s="219" t="s">
        <v>499</v>
      </c>
      <c r="E8" s="64">
        <f>'1.1.mell'!C94</f>
        <v>12744</v>
      </c>
      <c r="F8" s="324"/>
    </row>
    <row r="9" spans="1:6" ht="12.75" customHeight="1">
      <c r="A9" s="218" t="s">
        <v>4</v>
      </c>
      <c r="B9" s="219" t="s">
        <v>331</v>
      </c>
      <c r="C9" s="220">
        <f>'1.1.mell'!C29</f>
        <v>4501</v>
      </c>
      <c r="D9" s="219" t="s">
        <v>71</v>
      </c>
      <c r="E9" s="64">
        <f>'1.1.mell'!C95</f>
        <v>4591</v>
      </c>
      <c r="F9" s="324"/>
    </row>
    <row r="10" spans="1:6" ht="12.75" customHeight="1">
      <c r="A10" s="218" t="s">
        <v>5</v>
      </c>
      <c r="B10" s="221" t="s">
        <v>338</v>
      </c>
      <c r="C10" s="220">
        <f>'1.1.mell'!C53</f>
        <v>1858</v>
      </c>
      <c r="D10" s="219" t="s">
        <v>72</v>
      </c>
      <c r="E10" s="64">
        <f>'1.1.mell'!C96</f>
        <v>474</v>
      </c>
      <c r="F10" s="324"/>
    </row>
    <row r="11" spans="1:6" ht="12.75" customHeight="1">
      <c r="A11" s="218" t="s">
        <v>6</v>
      </c>
      <c r="B11" s="219" t="s">
        <v>500</v>
      </c>
      <c r="C11" s="222"/>
      <c r="D11" s="219" t="s">
        <v>501</v>
      </c>
      <c r="E11" s="64"/>
      <c r="F11" s="324"/>
    </row>
    <row r="12" spans="1:6" ht="12.75" customHeight="1">
      <c r="A12" s="218" t="s">
        <v>7</v>
      </c>
      <c r="B12" s="219" t="s">
        <v>329</v>
      </c>
      <c r="C12" s="220">
        <f>'1.1.mell'!C36</f>
        <v>2405</v>
      </c>
      <c r="D12" s="223"/>
      <c r="E12" s="64"/>
      <c r="F12" s="324"/>
    </row>
    <row r="13" spans="1:6" ht="12.75" customHeight="1">
      <c r="A13" s="218" t="s">
        <v>8</v>
      </c>
      <c r="B13" s="223"/>
      <c r="C13" s="220"/>
      <c r="D13" s="223"/>
      <c r="E13" s="64"/>
      <c r="F13" s="324"/>
    </row>
    <row r="14" spans="1:6" ht="12.75" customHeight="1">
      <c r="A14" s="218" t="s">
        <v>9</v>
      </c>
      <c r="B14" s="224"/>
      <c r="C14" s="222"/>
      <c r="D14" s="223"/>
      <c r="E14" s="64"/>
      <c r="F14" s="324"/>
    </row>
    <row r="15" spans="1:6" ht="12.75" customHeight="1">
      <c r="A15" s="218" t="s">
        <v>10</v>
      </c>
      <c r="B15" s="223"/>
      <c r="C15" s="220"/>
      <c r="D15" s="223"/>
      <c r="E15" s="64"/>
      <c r="F15" s="324"/>
    </row>
    <row r="16" spans="1:6" ht="12.75" customHeight="1">
      <c r="A16" s="218" t="s">
        <v>11</v>
      </c>
      <c r="B16" s="223"/>
      <c r="C16" s="220"/>
      <c r="D16" s="223"/>
      <c r="E16" s="64"/>
      <c r="F16" s="324"/>
    </row>
    <row r="17" spans="1:6" ht="12.75" customHeight="1" thickBot="1">
      <c r="A17" s="218" t="s">
        <v>12</v>
      </c>
      <c r="B17" s="225"/>
      <c r="C17" s="226"/>
      <c r="D17" s="223"/>
      <c r="E17" s="65"/>
      <c r="F17" s="324"/>
    </row>
    <row r="18" spans="1:6" ht="15.75" customHeight="1" thickBot="1">
      <c r="A18" s="227" t="s">
        <v>13</v>
      </c>
      <c r="B18" s="228" t="s">
        <v>502</v>
      </c>
      <c r="C18" s="229">
        <f>+C6+C7+C9+C10+C12+C13+C14+C15+C16+C17</f>
        <v>47389</v>
      </c>
      <c r="D18" s="228" t="s">
        <v>503</v>
      </c>
      <c r="E18" s="66">
        <f>SUM(E6:E17)</f>
        <v>50244</v>
      </c>
      <c r="F18" s="324"/>
    </row>
    <row r="19" spans="1:6" ht="12.75" customHeight="1">
      <c r="A19" s="230" t="s">
        <v>14</v>
      </c>
      <c r="B19" s="231" t="s">
        <v>504</v>
      </c>
      <c r="C19" s="232">
        <f>+C20+C21+C22+C23</f>
        <v>2855</v>
      </c>
      <c r="D19" s="233" t="s">
        <v>505</v>
      </c>
      <c r="E19" s="169"/>
      <c r="F19" s="324"/>
    </row>
    <row r="20" spans="1:6" ht="12.75" customHeight="1">
      <c r="A20" s="234" t="s">
        <v>88</v>
      </c>
      <c r="B20" s="233" t="s">
        <v>82</v>
      </c>
      <c r="C20" s="235">
        <f>Bevétel!D69</f>
        <v>2855</v>
      </c>
      <c r="D20" s="233" t="s">
        <v>506</v>
      </c>
      <c r="E20" s="16"/>
      <c r="F20" s="324"/>
    </row>
    <row r="21" spans="1:6" ht="12.75" customHeight="1">
      <c r="A21" s="234" t="s">
        <v>89</v>
      </c>
      <c r="B21" s="233" t="s">
        <v>83</v>
      </c>
      <c r="C21" s="235"/>
      <c r="D21" s="233" t="s">
        <v>507</v>
      </c>
      <c r="E21" s="16"/>
      <c r="F21" s="324"/>
    </row>
    <row r="22" spans="1:6" ht="12.75" customHeight="1">
      <c r="A22" s="234" t="s">
        <v>90</v>
      </c>
      <c r="B22" s="233" t="s">
        <v>508</v>
      </c>
      <c r="C22" s="235"/>
      <c r="D22" s="233" t="s">
        <v>509</v>
      </c>
      <c r="E22" s="16"/>
      <c r="F22" s="324"/>
    </row>
    <row r="23" spans="1:6" ht="12.75" customHeight="1">
      <c r="A23" s="234" t="s">
        <v>91</v>
      </c>
      <c r="B23" s="233" t="s">
        <v>510</v>
      </c>
      <c r="C23" s="235"/>
      <c r="D23" s="231" t="s">
        <v>511</v>
      </c>
      <c r="E23" s="16"/>
      <c r="F23" s="324"/>
    </row>
    <row r="24" spans="1:6" ht="12.75" customHeight="1">
      <c r="A24" s="234" t="s">
        <v>92</v>
      </c>
      <c r="B24" s="233" t="s">
        <v>512</v>
      </c>
      <c r="C24" s="236">
        <f>+C25+C26</f>
        <v>0</v>
      </c>
      <c r="D24" s="233" t="s">
        <v>513</v>
      </c>
      <c r="E24" s="16"/>
      <c r="F24" s="324"/>
    </row>
    <row r="25" spans="1:6" ht="12.75" customHeight="1">
      <c r="A25" s="230" t="s">
        <v>93</v>
      </c>
      <c r="B25" s="231" t="s">
        <v>514</v>
      </c>
      <c r="C25" s="237"/>
      <c r="D25" s="216" t="s">
        <v>515</v>
      </c>
      <c r="E25" s="169"/>
      <c r="F25" s="324"/>
    </row>
    <row r="26" spans="1:6" ht="12.75" customHeight="1" thickBot="1">
      <c r="A26" s="234" t="s">
        <v>126</v>
      </c>
      <c r="B26" s="233" t="s">
        <v>516</v>
      </c>
      <c r="C26" s="235"/>
      <c r="D26" s="223"/>
      <c r="E26" s="16"/>
      <c r="F26" s="324"/>
    </row>
    <row r="27" spans="1:6" ht="15.75" customHeight="1" thickBot="1">
      <c r="A27" s="227" t="s">
        <v>94</v>
      </c>
      <c r="B27" s="228" t="s">
        <v>517</v>
      </c>
      <c r="C27" s="229">
        <f>+C19+C24</f>
        <v>2855</v>
      </c>
      <c r="D27" s="228" t="s">
        <v>518</v>
      </c>
      <c r="E27" s="66">
        <f>SUM(E19:E26)</f>
        <v>0</v>
      </c>
      <c r="F27" s="324"/>
    </row>
    <row r="28" spans="1:6" ht="13.5" thickBot="1">
      <c r="A28" s="227" t="s">
        <v>127</v>
      </c>
      <c r="B28" s="238" t="s">
        <v>519</v>
      </c>
      <c r="C28" s="239">
        <f>+C18+C27</f>
        <v>50244</v>
      </c>
      <c r="D28" s="238" t="s">
        <v>520</v>
      </c>
      <c r="E28" s="239">
        <f>+E18+E27</f>
        <v>50244</v>
      </c>
      <c r="F28" s="324"/>
    </row>
    <row r="29" spans="1:6" ht="13.5" thickBot="1">
      <c r="A29" s="227" t="s">
        <v>128</v>
      </c>
      <c r="B29" s="238" t="s">
        <v>521</v>
      </c>
      <c r="C29" s="239">
        <f>IF(C18-E18&lt;0,E18-C18,"-")</f>
        <v>2855</v>
      </c>
      <c r="D29" s="238" t="s">
        <v>522</v>
      </c>
      <c r="E29" s="239" t="str">
        <f>IF(C18-E18&gt;0,C18-E18,"-")</f>
        <v>-</v>
      </c>
      <c r="F29" s="324"/>
    </row>
    <row r="30" spans="1:6" ht="13.5" thickBot="1">
      <c r="A30" s="227" t="s">
        <v>523</v>
      </c>
      <c r="B30" s="238" t="s">
        <v>524</v>
      </c>
      <c r="C30" s="239" t="str">
        <f>IF(C18+C19-E28&lt;0,E28-(C18+C19),"-")</f>
        <v>-</v>
      </c>
      <c r="D30" s="238" t="s">
        <v>525</v>
      </c>
      <c r="E30" s="239" t="str">
        <f>IF(C18+C19-E28&gt;0,C18+C19-E28,"-")</f>
        <v>-</v>
      </c>
      <c r="F30" s="324"/>
    </row>
    <row r="31" spans="2:4" ht="18.75">
      <c r="B31" s="327"/>
      <c r="C31" s="327"/>
      <c r="D31" s="327"/>
    </row>
  </sheetData>
  <sheetProtection/>
  <mergeCells count="3">
    <mergeCell ref="F1:F30"/>
    <mergeCell ref="A3:A4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F33"/>
  <sheetViews>
    <sheetView zoomScaleSheetLayoutView="115" workbookViewId="0" topLeftCell="A6">
      <selection activeCell="F34" sqref="F34"/>
    </sheetView>
  </sheetViews>
  <sheetFormatPr defaultColWidth="9.00390625" defaultRowHeight="12.75"/>
  <cols>
    <col min="1" max="1" width="6.875" style="198" customWidth="1"/>
    <col min="2" max="2" width="55.125" style="201" customWidth="1"/>
    <col min="3" max="3" width="16.375" style="198" customWidth="1"/>
    <col min="4" max="4" width="55.125" style="198" customWidth="1"/>
    <col min="5" max="5" width="16.375" style="198" customWidth="1"/>
    <col min="6" max="6" width="4.875" style="198" customWidth="1"/>
    <col min="7" max="16384" width="9.375" style="198" customWidth="1"/>
  </cols>
  <sheetData>
    <row r="1" spans="2:6" ht="31.5">
      <c r="B1" s="199" t="s">
        <v>526</v>
      </c>
      <c r="C1" s="200"/>
      <c r="D1" s="200"/>
      <c r="E1" s="200"/>
      <c r="F1" s="324" t="s">
        <v>621</v>
      </c>
    </row>
    <row r="2" spans="5:6" ht="14.25" thickBot="1">
      <c r="E2" s="202" t="s">
        <v>96</v>
      </c>
      <c r="F2" s="324"/>
    </row>
    <row r="3" spans="1:6" ht="13.5" thickBot="1">
      <c r="A3" s="328" t="s">
        <v>25</v>
      </c>
      <c r="B3" s="203" t="s">
        <v>20</v>
      </c>
      <c r="C3" s="204"/>
      <c r="D3" s="203" t="s">
        <v>22</v>
      </c>
      <c r="E3" s="205"/>
      <c r="F3" s="324"/>
    </row>
    <row r="4" spans="1:6" s="209" customFormat="1" ht="24.75" thickBot="1">
      <c r="A4" s="329"/>
      <c r="B4" s="206" t="s">
        <v>122</v>
      </c>
      <c r="C4" s="207" t="s">
        <v>495</v>
      </c>
      <c r="D4" s="206" t="s">
        <v>122</v>
      </c>
      <c r="E4" s="207" t="s">
        <v>495</v>
      </c>
      <c r="F4" s="324"/>
    </row>
    <row r="5" spans="1:6" s="209" customFormat="1" ht="13.5" thickBot="1">
      <c r="A5" s="210">
        <v>1</v>
      </c>
      <c r="B5" s="211">
        <v>2</v>
      </c>
      <c r="C5" s="212">
        <v>3</v>
      </c>
      <c r="D5" s="211">
        <v>4</v>
      </c>
      <c r="E5" s="213">
        <v>5</v>
      </c>
      <c r="F5" s="324"/>
    </row>
    <row r="6" spans="1:6" ht="12.75" customHeight="1">
      <c r="A6" s="215" t="s">
        <v>1</v>
      </c>
      <c r="B6" s="216" t="s">
        <v>527</v>
      </c>
      <c r="C6" s="217">
        <f>'1.1.mell'!C22</f>
        <v>9180</v>
      </c>
      <c r="D6" s="216" t="s">
        <v>84</v>
      </c>
      <c r="E6" s="63">
        <f>'1.1.mell'!C108</f>
        <v>16302</v>
      </c>
      <c r="F6" s="324"/>
    </row>
    <row r="7" spans="1:6" ht="12.75">
      <c r="A7" s="218" t="s">
        <v>2</v>
      </c>
      <c r="B7" s="219" t="s">
        <v>528</v>
      </c>
      <c r="C7" s="220"/>
      <c r="D7" s="219" t="s">
        <v>529</v>
      </c>
      <c r="E7" s="63">
        <f>'1.1.mell'!C109</f>
        <v>12700</v>
      </c>
      <c r="F7" s="324"/>
    </row>
    <row r="8" spans="1:6" ht="12.75" customHeight="1">
      <c r="A8" s="218" t="s">
        <v>3</v>
      </c>
      <c r="B8" s="219" t="s">
        <v>530</v>
      </c>
      <c r="C8" s="220">
        <f>'1.1.mell'!C47</f>
        <v>0</v>
      </c>
      <c r="D8" s="219" t="s">
        <v>74</v>
      </c>
      <c r="E8" s="63">
        <f>'1.1.mell'!C110</f>
        <v>30480</v>
      </c>
      <c r="F8" s="324"/>
    </row>
    <row r="9" spans="1:6" ht="12.75" customHeight="1">
      <c r="A9" s="218" t="s">
        <v>4</v>
      </c>
      <c r="B9" s="219" t="s">
        <v>531</v>
      </c>
      <c r="C9" s="220">
        <f>'1.1.mell'!C58</f>
        <v>34000</v>
      </c>
      <c r="D9" s="219" t="s">
        <v>532</v>
      </c>
      <c r="E9" s="63">
        <f>'1.1.mell'!C111</f>
        <v>30480</v>
      </c>
      <c r="F9" s="324"/>
    </row>
    <row r="10" spans="1:6" ht="12.75" customHeight="1">
      <c r="A10" s="218" t="s">
        <v>5</v>
      </c>
      <c r="B10" s="219" t="s">
        <v>533</v>
      </c>
      <c r="C10" s="220">
        <f>'1.1.mell'!C62</f>
        <v>34000</v>
      </c>
      <c r="D10" s="219" t="s">
        <v>86</v>
      </c>
      <c r="E10" s="63">
        <f>'1.1.mell'!C112</f>
        <v>0</v>
      </c>
      <c r="F10" s="324"/>
    </row>
    <row r="11" spans="1:6" ht="12.75" customHeight="1">
      <c r="A11" s="218" t="s">
        <v>6</v>
      </c>
      <c r="B11" s="219" t="s">
        <v>534</v>
      </c>
      <c r="C11" s="222"/>
      <c r="D11" s="223"/>
      <c r="E11" s="64"/>
      <c r="F11" s="324"/>
    </row>
    <row r="12" spans="1:6" ht="12.75" customHeight="1">
      <c r="A12" s="218" t="s">
        <v>7</v>
      </c>
      <c r="B12" s="223"/>
      <c r="C12" s="220"/>
      <c r="D12" s="223"/>
      <c r="E12" s="64"/>
      <c r="F12" s="324"/>
    </row>
    <row r="13" spans="1:6" ht="12.75" customHeight="1">
      <c r="A13" s="218" t="s">
        <v>8</v>
      </c>
      <c r="B13" s="223"/>
      <c r="C13" s="220"/>
      <c r="D13" s="223"/>
      <c r="E13" s="64"/>
      <c r="F13" s="324"/>
    </row>
    <row r="14" spans="1:6" ht="12.75" customHeight="1">
      <c r="A14" s="218" t="s">
        <v>9</v>
      </c>
      <c r="B14" s="223"/>
      <c r="C14" s="222"/>
      <c r="D14" s="223"/>
      <c r="E14" s="64"/>
      <c r="F14" s="324"/>
    </row>
    <row r="15" spans="1:6" ht="12.75">
      <c r="A15" s="218" t="s">
        <v>10</v>
      </c>
      <c r="B15" s="223"/>
      <c r="C15" s="222"/>
      <c r="D15" s="223"/>
      <c r="E15" s="64"/>
      <c r="F15" s="324"/>
    </row>
    <row r="16" spans="1:6" ht="12.75" customHeight="1" thickBot="1">
      <c r="A16" s="240" t="s">
        <v>11</v>
      </c>
      <c r="B16" s="241"/>
      <c r="C16" s="242"/>
      <c r="D16" s="243" t="s">
        <v>501</v>
      </c>
      <c r="E16" s="73"/>
      <c r="F16" s="324"/>
    </row>
    <row r="17" spans="1:6" ht="15.75" customHeight="1" thickBot="1">
      <c r="A17" s="227" t="s">
        <v>12</v>
      </c>
      <c r="B17" s="228" t="s">
        <v>535</v>
      </c>
      <c r="C17" s="229">
        <f>+C6+C8+C9+C11+C12+C13+C14+C15+C16</f>
        <v>43180</v>
      </c>
      <c r="D17" s="228" t="s">
        <v>536</v>
      </c>
      <c r="E17" s="66">
        <f>+E6+E8+E10+E11+E12+E13+E14+E15+E16</f>
        <v>46782</v>
      </c>
      <c r="F17" s="324"/>
    </row>
    <row r="18" spans="1:6" ht="12.75" customHeight="1">
      <c r="A18" s="215" t="s">
        <v>13</v>
      </c>
      <c r="B18" s="244" t="s">
        <v>537</v>
      </c>
      <c r="C18" s="245">
        <f>+C19+C20+C21+C22+C23</f>
        <v>3602</v>
      </c>
      <c r="D18" s="233" t="s">
        <v>505</v>
      </c>
      <c r="E18" s="15"/>
      <c r="F18" s="324"/>
    </row>
    <row r="19" spans="1:6" ht="12.75" customHeight="1">
      <c r="A19" s="218" t="s">
        <v>14</v>
      </c>
      <c r="B19" s="246" t="s">
        <v>340</v>
      </c>
      <c r="C19" s="235">
        <f>Bevétel!D70</f>
        <v>3602</v>
      </c>
      <c r="D19" s="233" t="s">
        <v>538</v>
      </c>
      <c r="E19" s="16"/>
      <c r="F19" s="324"/>
    </row>
    <row r="20" spans="1:6" ht="12.75" customHeight="1">
      <c r="A20" s="215" t="s">
        <v>88</v>
      </c>
      <c r="B20" s="246" t="s">
        <v>539</v>
      </c>
      <c r="C20" s="235"/>
      <c r="D20" s="233" t="s">
        <v>507</v>
      </c>
      <c r="E20" s="16"/>
      <c r="F20" s="324"/>
    </row>
    <row r="21" spans="1:6" ht="12.75" customHeight="1">
      <c r="A21" s="218" t="s">
        <v>89</v>
      </c>
      <c r="B21" s="246" t="s">
        <v>540</v>
      </c>
      <c r="C21" s="235"/>
      <c r="D21" s="233" t="s">
        <v>509</v>
      </c>
      <c r="E21" s="16"/>
      <c r="F21" s="324"/>
    </row>
    <row r="22" spans="1:6" ht="12.75" customHeight="1">
      <c r="A22" s="215" t="s">
        <v>90</v>
      </c>
      <c r="B22" s="246" t="s">
        <v>541</v>
      </c>
      <c r="C22" s="235"/>
      <c r="D22" s="231" t="s">
        <v>511</v>
      </c>
      <c r="E22" s="16"/>
      <c r="F22" s="324"/>
    </row>
    <row r="23" spans="1:6" ht="12.75" customHeight="1">
      <c r="A23" s="218" t="s">
        <v>91</v>
      </c>
      <c r="B23" s="247" t="s">
        <v>542</v>
      </c>
      <c r="C23" s="235"/>
      <c r="D23" s="233" t="s">
        <v>543</v>
      </c>
      <c r="E23" s="16"/>
      <c r="F23" s="324"/>
    </row>
    <row r="24" spans="1:6" ht="12.75" customHeight="1">
      <c r="A24" s="215" t="s">
        <v>92</v>
      </c>
      <c r="B24" s="248" t="s">
        <v>544</v>
      </c>
      <c r="C24" s="236">
        <f>+C25+C26+C27+C28+C29</f>
        <v>0</v>
      </c>
      <c r="D24" s="249" t="s">
        <v>515</v>
      </c>
      <c r="E24" s="16"/>
      <c r="F24" s="324"/>
    </row>
    <row r="25" spans="1:6" ht="12.75" customHeight="1">
      <c r="A25" s="218" t="s">
        <v>93</v>
      </c>
      <c r="B25" s="247" t="s">
        <v>545</v>
      </c>
      <c r="C25" s="235"/>
      <c r="D25" s="249" t="s">
        <v>546</v>
      </c>
      <c r="E25" s="16"/>
      <c r="F25" s="324"/>
    </row>
    <row r="26" spans="1:6" ht="12.75" customHeight="1">
      <c r="A26" s="215" t="s">
        <v>126</v>
      </c>
      <c r="B26" s="247" t="s">
        <v>547</v>
      </c>
      <c r="C26" s="235"/>
      <c r="D26" s="250"/>
      <c r="E26" s="16"/>
      <c r="F26" s="324"/>
    </row>
    <row r="27" spans="1:6" ht="12.75" customHeight="1">
      <c r="A27" s="218" t="s">
        <v>94</v>
      </c>
      <c r="B27" s="246" t="s">
        <v>548</v>
      </c>
      <c r="C27" s="235"/>
      <c r="D27" s="251"/>
      <c r="E27" s="16"/>
      <c r="F27" s="324"/>
    </row>
    <row r="28" spans="1:6" ht="12.75" customHeight="1">
      <c r="A28" s="215" t="s">
        <v>127</v>
      </c>
      <c r="B28" s="252" t="s">
        <v>549</v>
      </c>
      <c r="C28" s="235"/>
      <c r="D28" s="223"/>
      <c r="E28" s="16"/>
      <c r="F28" s="324"/>
    </row>
    <row r="29" spans="1:6" ht="12.75" customHeight="1" thickBot="1">
      <c r="A29" s="218" t="s">
        <v>128</v>
      </c>
      <c r="B29" s="253" t="s">
        <v>550</v>
      </c>
      <c r="C29" s="235"/>
      <c r="D29" s="251"/>
      <c r="E29" s="16"/>
      <c r="F29" s="324"/>
    </row>
    <row r="30" spans="1:6" ht="21.75" customHeight="1" thickBot="1">
      <c r="A30" s="227" t="s">
        <v>523</v>
      </c>
      <c r="B30" s="228" t="s">
        <v>551</v>
      </c>
      <c r="C30" s="229">
        <f>+C18+C24</f>
        <v>3602</v>
      </c>
      <c r="D30" s="228" t="s">
        <v>552</v>
      </c>
      <c r="E30" s="66">
        <f>SUM(E18:E29)</f>
        <v>0</v>
      </c>
      <c r="F30" s="324"/>
    </row>
    <row r="31" spans="1:6" ht="13.5" thickBot="1">
      <c r="A31" s="227" t="s">
        <v>553</v>
      </c>
      <c r="B31" s="238" t="s">
        <v>554</v>
      </c>
      <c r="C31" s="239">
        <f>+C17+C30</f>
        <v>46782</v>
      </c>
      <c r="D31" s="238" t="s">
        <v>555</v>
      </c>
      <c r="E31" s="239">
        <f>+E17+E30</f>
        <v>46782</v>
      </c>
      <c r="F31" s="324"/>
    </row>
    <row r="32" spans="1:6" ht="13.5" thickBot="1">
      <c r="A32" s="227" t="s">
        <v>556</v>
      </c>
      <c r="B32" s="238" t="s">
        <v>521</v>
      </c>
      <c r="C32" s="239">
        <f>IF(C17-E17&lt;0,E17-C17,"-")</f>
        <v>3602</v>
      </c>
      <c r="D32" s="238" t="s">
        <v>522</v>
      </c>
      <c r="E32" s="239" t="str">
        <f>IF(C17-E17&gt;0,C17-E17,"-")</f>
        <v>-</v>
      </c>
      <c r="F32" s="324"/>
    </row>
    <row r="33" spans="1:6" ht="13.5" thickBot="1">
      <c r="A33" s="227" t="s">
        <v>557</v>
      </c>
      <c r="B33" s="238" t="s">
        <v>524</v>
      </c>
      <c r="C33" s="239" t="str">
        <f>IF(C17+C18-E31&lt;0,E31-(C17+C18),"-")</f>
        <v>-</v>
      </c>
      <c r="D33" s="238" t="s">
        <v>525</v>
      </c>
      <c r="E33" s="239" t="str">
        <f>IF(C17+C18-E31&gt;0,C17+C18-E31,"-")</f>
        <v>-</v>
      </c>
      <c r="F33" s="324"/>
    </row>
  </sheetData>
  <sheetProtection/>
  <mergeCells count="2">
    <mergeCell ref="F1:F33"/>
    <mergeCell ref="A3:A4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D12"/>
  <sheetViews>
    <sheetView zoomScale="120" zoomScaleNormal="120" workbookViewId="0" topLeftCell="A1">
      <selection activeCell="B125" sqref="B125"/>
    </sheetView>
  </sheetViews>
  <sheetFormatPr defaultColWidth="9.00390625" defaultRowHeight="12.75"/>
  <cols>
    <col min="1" max="1" width="5.625" style="138" customWidth="1"/>
    <col min="2" max="2" width="68.625" style="138" customWidth="1"/>
    <col min="3" max="3" width="19.50390625" style="138" customWidth="1"/>
    <col min="4" max="16384" width="9.375" style="138" customWidth="1"/>
  </cols>
  <sheetData>
    <row r="1" spans="1:3" ht="33" customHeight="1">
      <c r="A1" s="330" t="s">
        <v>236</v>
      </c>
      <c r="B1" s="330"/>
      <c r="C1" s="330"/>
    </row>
    <row r="2" spans="1:4" ht="15.75" customHeight="1" thickBot="1">
      <c r="A2" s="139"/>
      <c r="B2" s="139"/>
      <c r="C2" s="140" t="s">
        <v>17</v>
      </c>
      <c r="D2" s="141"/>
    </row>
    <row r="3" spans="1:3" ht="26.25" customHeight="1" thickBot="1">
      <c r="A3" s="142" t="s">
        <v>0</v>
      </c>
      <c r="B3" s="143" t="s">
        <v>225</v>
      </c>
      <c r="C3" s="144" t="s">
        <v>495</v>
      </c>
    </row>
    <row r="4" spans="1:3" ht="15.75" thickBot="1">
      <c r="A4" s="145">
        <v>1</v>
      </c>
      <c r="B4" s="146">
        <v>2</v>
      </c>
      <c r="C4" s="147">
        <v>3</v>
      </c>
    </row>
    <row r="5" spans="1:3" ht="15">
      <c r="A5" s="148" t="s">
        <v>1</v>
      </c>
      <c r="B5" s="149" t="s">
        <v>21</v>
      </c>
      <c r="C5" s="150">
        <f>'1.1.mell'!C31</f>
        <v>300</v>
      </c>
    </row>
    <row r="6" spans="1:3" ht="24.75">
      <c r="A6" s="151" t="s">
        <v>2</v>
      </c>
      <c r="B6" s="152" t="s">
        <v>226</v>
      </c>
      <c r="C6" s="153"/>
    </row>
    <row r="7" spans="1:3" ht="15">
      <c r="A7" s="151" t="s">
        <v>3</v>
      </c>
      <c r="B7" s="154" t="s">
        <v>227</v>
      </c>
      <c r="C7" s="153"/>
    </row>
    <row r="8" spans="1:3" ht="24.75">
      <c r="A8" s="151" t="s">
        <v>4</v>
      </c>
      <c r="B8" s="154" t="s">
        <v>228</v>
      </c>
      <c r="C8" s="153"/>
    </row>
    <row r="9" spans="1:3" ht="15">
      <c r="A9" s="155" t="s">
        <v>5</v>
      </c>
      <c r="B9" s="154" t="s">
        <v>229</v>
      </c>
      <c r="C9" s="156"/>
    </row>
    <row r="10" spans="1:3" ht="15.75" thickBot="1">
      <c r="A10" s="151" t="s">
        <v>6</v>
      </c>
      <c r="B10" s="157" t="s">
        <v>230</v>
      </c>
      <c r="C10" s="153"/>
    </row>
    <row r="11" spans="1:3" ht="15.75" thickBot="1">
      <c r="A11" s="331" t="s">
        <v>231</v>
      </c>
      <c r="B11" s="332"/>
      <c r="C11" s="158">
        <f>SUM(C5:C10)</f>
        <v>300</v>
      </c>
    </row>
    <row r="12" spans="1:3" ht="23.25" customHeight="1">
      <c r="A12" s="333" t="s">
        <v>232</v>
      </c>
      <c r="B12" s="333"/>
      <c r="C12" s="333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damak</cp:lastModifiedBy>
  <cp:lastPrinted>2014-03-03T09:13:25Z</cp:lastPrinted>
  <dcterms:created xsi:type="dcterms:W3CDTF">1999-10-30T10:30:45Z</dcterms:created>
  <dcterms:modified xsi:type="dcterms:W3CDTF">2014-03-25T13:44:28Z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200776687</vt:i4>
  </property>
  <property fmtid="{D5CDD505-2E9C-101B-9397-08002B2CF9AE}" pid="3" name="_EmailSubject">
    <vt:lpwstr>kv.mellékletek</vt:lpwstr>
  </property>
  <property fmtid="{D5CDD505-2E9C-101B-9397-08002B2CF9AE}" pid="4" name="_AuthorEmail">
    <vt:lpwstr>munkaugy.bszirak@parisat.hu</vt:lpwstr>
  </property>
  <property fmtid="{D5CDD505-2E9C-101B-9397-08002B2CF9AE}" pid="5" name="_AuthorEmailDisplayName">
    <vt:lpwstr>Munkaügy Borsodszirák</vt:lpwstr>
  </property>
  <property fmtid="{D5CDD505-2E9C-101B-9397-08002B2CF9AE}" pid="6" name="_ReviewingToolsShownOnce">
    <vt:lpwstr/>
  </property>
</Properties>
</file>